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13.xml" ContentType="application/vnd.openxmlformats-officedocument.drawing+xml"/>
  <Override PartName="/xl/charts/chart2.xml" ContentType="application/vnd.openxmlformats-officedocument.drawingml.chart+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mc:AlternateContent xmlns:mc="http://schemas.openxmlformats.org/markup-compatibility/2006">
    <mc:Choice Requires="x15">
      <x15ac:absPath xmlns:x15ac="http://schemas.microsoft.com/office/spreadsheetml/2010/11/ac" url="C:\Users\m.shimojima\Desktop\★諸経費関係★\◆◆◆R2工事諸経費\03_R2調査票\04_農水調査票\201225版\02_調査票\"/>
    </mc:Choice>
  </mc:AlternateContent>
  <xr:revisionPtr revIDLastSave="0" documentId="13_ncr:1_{4B009B94-742D-4EFA-8254-A5D43D274F86}" xr6:coauthVersionLast="45" xr6:coauthVersionMax="45" xr10:uidLastSave="{00000000-0000-0000-0000-000000000000}"/>
  <workbookProtection workbookAlgorithmName="SHA-512" workbookHashValue="HqicBMS0oEEkzwnGjBpiaH2PthHv8WvwoyF3XhTSD/4lco/oAhzP8Wb+dyIeNxOKzBkSuJWEpaWkU3UNOVJywA==" workbookSaltValue="yc6Ivt4R1EnNVVd/NSgI8g==" workbookSpinCount="100000" lockStructure="1"/>
  <bookViews>
    <workbookView xWindow="28680" yWindow="2820" windowWidth="29040" windowHeight="15840" tabRatio="849" xr2:uid="{00000000-000D-0000-FFFF-FFFF00000000}"/>
  </bookViews>
  <sheets>
    <sheet name="開始画面" sheetId="14" r:id="rId1"/>
    <sheet name="工事情報" sheetId="15" r:id="rId2"/>
    <sheet name="一般事項" sheetId="9" r:id="rId3"/>
    <sheet name="Table" sheetId="54" state="hidden" r:id="rId4"/>
    <sheet name="中山間地域リスト" sheetId="61" r:id="rId5"/>
    <sheet name="工事費" sheetId="16" r:id="rId6"/>
    <sheet name="工期" sheetId="4" r:id="rId7"/>
    <sheet name="施工分散" sheetId="43" state="hidden" r:id="rId8"/>
    <sheet name="施工環境" sheetId="8" r:id="rId9"/>
    <sheet name="二次製品" sheetId="30" r:id="rId10"/>
    <sheet name="二次製品（LED照明）" sheetId="56" state="hidden" r:id="rId11"/>
    <sheet name="準備費" sheetId="27" r:id="rId12"/>
    <sheet name="積算方式" sheetId="40" state="hidden" r:id="rId13"/>
    <sheet name="ICT" sheetId="53" r:id="rId14"/>
    <sheet name="感染対策" sheetId="62" r:id="rId15"/>
    <sheet name="確認" sheetId="12" r:id="rId16"/>
    <sheet name="元請調査票データ" sheetId="59" r:id="rId17"/>
    <sheet name="チェック" sheetId="17" r:id="rId18"/>
    <sheet name="要確認一覧表" sheetId="39" r:id="rId19"/>
    <sheet name="工種区分" sheetId="60" state="hidden" r:id="rId20"/>
    <sheet name="KKS" sheetId="55" state="hidden" r:id="rId21"/>
    <sheet name="基礎データ" sheetId="57" state="hidden" r:id="rId22"/>
  </sheets>
  <externalReferences>
    <externalReference r:id="rId23"/>
    <externalReference r:id="rId24"/>
    <externalReference r:id="rId25"/>
    <externalReference r:id="rId26"/>
    <externalReference r:id="rId27"/>
    <externalReference r:id="rId28"/>
    <externalReference r:id="rId29"/>
  </externalReferences>
  <definedNames>
    <definedName name="_xlnm._FilterDatabase" localSheetId="20" hidden="1">KKS!#REF!</definedName>
    <definedName name="_xlnm._FilterDatabase" localSheetId="5" hidden="1">工事費!$Q$5:$Y$7</definedName>
    <definedName name="_xlnm._FilterDatabase" localSheetId="4" hidden="1">中山間地域リスト!$B$5:$J$6383</definedName>
    <definedName name="_xlnm._FilterDatabase" localSheetId="18" hidden="1">要確認一覧表!$A$3:$I$145</definedName>
    <definedName name="_Ref499114582" localSheetId="19">工種区分!$B$2</definedName>
    <definedName name="A1票yesno">[1]table!$B$180:$B$181</definedName>
    <definedName name="H28基準書_共通仮設" localSheetId="14">[2]Table!$F$402:$F$408</definedName>
    <definedName name="H28基準書_共通仮設">Table!$C$392:$C$396</definedName>
    <definedName name="H28基準書_現場管理">Table!$C$404:$C$408</definedName>
    <definedName name="H29基準書_共通仮設" localSheetId="14">[2]Table!$E$402:$E$409</definedName>
    <definedName name="H29基準書_共通仮設">Table!$B$392:$B$396</definedName>
    <definedName name="H29基準書_現場管理">Table!$E$404:$E$408</definedName>
    <definedName name="H30基準書_共通仮設" localSheetId="14">[2]Table!$D$402:$D$409</definedName>
    <definedName name="H30基準書_共通仮設">Table!$A$392:$A$400</definedName>
    <definedName name="H30基準書_現場管理">Table!$A$404:$A$408</definedName>
    <definedName name="ICT_工種">[1]table!$B$421:$B$429</definedName>
    <definedName name="ICT_使用機械">[1]table!$B$455:$B$461</definedName>
    <definedName name="ICT_施工工種">[1]table!$B$442:$B$453</definedName>
    <definedName name="ICT_種別" localSheetId="14">[2]Table!$A$761:$A$771</definedName>
    <definedName name="ICT_種別">Table!$A$666:$A$676</definedName>
    <definedName name="ICT_出来形管理">[1]table!$B$468:$B$476</definedName>
    <definedName name="ICT_出来形管理_河川浚渫">[1]table!$B$463:$B$466</definedName>
    <definedName name="ICT_測量">[1]table!$B$431:$B$440</definedName>
    <definedName name="ICT活用技術">Table!$A$744:$A$745</definedName>
    <definedName name="ICT活用工事">Table!$A$478:$A$480</definedName>
    <definedName name="ICT補正">[2]Table!$A$546:$A$548</definedName>
    <definedName name="_xlnm.Print_Area" localSheetId="13">ICT!$A$1:$J$41</definedName>
    <definedName name="_xlnm.Print_Area" localSheetId="3">Table!$A$1:$F$749</definedName>
    <definedName name="_xlnm.Print_Area" localSheetId="17">チェック!$A$1:$T$131</definedName>
    <definedName name="_xlnm.Print_Area" localSheetId="2">一般事項!$A$1:$G$125</definedName>
    <definedName name="_xlnm.Print_Area" localSheetId="15">確認!$A$1:$L$65</definedName>
    <definedName name="_xlnm.Print_Area" localSheetId="14">感染対策!$A$1:$I$20</definedName>
    <definedName name="_xlnm.Print_Area" localSheetId="6">工期!$A$2:$T$55</definedName>
    <definedName name="_xlnm.Print_Area" localSheetId="1">工事情報!$B$2:$H$74</definedName>
    <definedName name="_xlnm.Print_Area" localSheetId="5">工事費!$A$1:$Y$147</definedName>
    <definedName name="_xlnm.Print_Area" localSheetId="8">施工環境!$A$2:$J$89</definedName>
    <definedName name="_xlnm.Print_Area" localSheetId="7">施工分散!$A$1:$L$136</definedName>
    <definedName name="_xlnm.Print_Area" localSheetId="11">準備費!$A$1:$I$21</definedName>
    <definedName name="_xlnm.Print_Area" localSheetId="12">積算方式!$A$1:$L$113</definedName>
    <definedName name="_xlnm.Print_Area" localSheetId="9">二次製品!$A$1:$U$104</definedName>
    <definedName name="_xlnm.Print_Area" localSheetId="10">'二次製品（LED照明）'!$A$1:$P$33</definedName>
    <definedName name="_xlnm.Print_Area" localSheetId="18">要確認一覧表!$B$1:$I$147</definedName>
    <definedName name="_xlnm.Print_Titles" localSheetId="12">積算方式!$10:$13</definedName>
    <definedName name="_xlnm.Print_Titles" localSheetId="9">二次製品!$5:$53</definedName>
    <definedName name="_xlnm.Print_Titles" localSheetId="18">要確認一覧表!$1:$3</definedName>
    <definedName name="Yes_No" localSheetId="14">[2]Table!$A$612:$A$614</definedName>
    <definedName name="Yes_No">Table!$A$517:$A$519</definedName>
    <definedName name="スライドの種類" localSheetId="14">[2]Table!$A$169:$A$174</definedName>
    <definedName name="スライドの種類">Table!$A$171:$A$176</definedName>
    <definedName name="スライドの有無" localSheetId="14">[2]Table!$A$164:$A$166</definedName>
    <definedName name="スライドの有無" localSheetId="21">[3]Table!$A$95:$A$97</definedName>
    <definedName name="スライドの有無">Table!$A$166:$A$168</definedName>
    <definedName name="その他補正" localSheetId="14">[2]Table!$A$529:$A$531</definedName>
    <definedName name="その他補正">Table!$A$439:$A$441</definedName>
    <definedName name="安全留意度">[1]table!$B$245:$B$248</definedName>
    <definedName name="一般管理費等の前払い金支出割合" localSheetId="14">[2]Table!$A$51:$A$56</definedName>
    <definedName name="一般管理費等の前払い金支出割合" localSheetId="21">[3]Table!$A$51:$A$56</definedName>
    <definedName name="一般管理費等の前払い金支出割合">Table!$A$51:$A$56</definedName>
    <definedName name="一般競争入札の評価方法" localSheetId="14">[2]Table!$A$59:$A$70</definedName>
    <definedName name="一般競争入札の評価方法">Table!$A$59:$A$70</definedName>
    <definedName name="海上輸送補正の有無">Table!$A$241:$A$243</definedName>
    <definedName name="外注先">Table!$A$692:$A$696</definedName>
    <definedName name="管理区分" localSheetId="14">[2]Table!$A$595:$A$602</definedName>
    <definedName name="管理区分">Table!$A$500:$A$507</definedName>
    <definedName name="基準書" localSheetId="14">[2]Table!$A$400:$F$400</definedName>
    <definedName name="基準書">Table!$A$391:$G$391</definedName>
    <definedName name="技術管理調査項目">Table!$A$704:$A$721</definedName>
    <definedName name="熊本復興補正" localSheetId="14">[2]Table!$A$535:$A$538</definedName>
    <definedName name="熊本復興補正">Table!$A$445:$A$448</definedName>
    <definedName name="契約日から着手指定日まで30日以上あった理由" localSheetId="14">[2]Table!$A$675:$A$681</definedName>
    <definedName name="契約日から着手指定日まで30日以上あった理由" localSheetId="21">[3]Table!$A$393:$A$399</definedName>
    <definedName name="契約日から着手指定日まで30日以上あった理由">Table!$A$580:$A$586</definedName>
    <definedName name="契約方式【総価契約単価合意方式の場合】" localSheetId="14">[2]Table!$A$177:$A$179</definedName>
    <definedName name="契約方式【総価契約単価合意方式の場合】">Table!$A$179:$A$181</definedName>
    <definedName name="経費算定別">[1]table!$B$85:$B$90</definedName>
    <definedName name="月">Table!$A$764:$A$776</definedName>
    <definedName name="健康保険○×">[1]table!$B$323:$B$325</definedName>
    <definedName name="建設事業">[1]table!$B$186:$B$195</definedName>
    <definedName name="現場の原則的休日">[1]table!$B$116:$B$121</definedName>
    <definedName name="工事の工期について">[1]table!$B$123:$B$126</definedName>
    <definedName name="工事種別" localSheetId="14">[2]Table!$A$4:$A$29</definedName>
    <definedName name="工事種別" localSheetId="21">[3]Table!$A$4:$A$29</definedName>
    <definedName name="工事種別">Table!$A$4:$A$29</definedName>
    <definedName name="工事費_計算" localSheetId="21">[3]工事費!$J$9:$J$62,[3]工事費!$J$68:$J$87,[3]工事費!$J$91:$J$108,[3]工事費!$J$117:$J$156,[3]工事費!#REF!+[3]工事費!#REF!</definedName>
    <definedName name="工事費_有無" localSheetId="14">[2]Table!$A$605:$A$607</definedName>
    <definedName name="工事費_有無" localSheetId="21">[3]Table!$A$362:$A$364</definedName>
    <definedName name="工事費_有無">Table!$A$510:$A$512</definedName>
    <definedName name="工種" localSheetId="14">[2]Table!$A$194:$A$252</definedName>
    <definedName name="工種" localSheetId="21">[3]Table!$A$129:$A$151</definedName>
    <definedName name="工種">Table!$A$195:$A$231</definedName>
    <definedName name="工種区分">[4]table!$B$354:$B$357</definedName>
    <definedName name="広島復興補正" localSheetId="14">[2]Table!$A$541:$A$543</definedName>
    <definedName name="広島復興補正">Table!$A$451:$A$453</definedName>
    <definedName name="港の種類">[4]table!$B$289:$B$296</definedName>
    <definedName name="作業実行者">Table!$A$723:$A$725</definedName>
    <definedName name="作業制約時間" localSheetId="14">[2]Table!$A$684:$A$688</definedName>
    <definedName name="作業制約時間" localSheetId="21">[3]Table!$A$402:$A$406</definedName>
    <definedName name="作業制約時間">Table!$A$589:$A$593</definedName>
    <definedName name="作業不能の要因" localSheetId="14">[2]Table!$A$623:$A$628</definedName>
    <definedName name="作業不能の要因" localSheetId="21">[3]Table!$A$369:$A$374</definedName>
    <definedName name="作業不能の要因">Table!$A$528:$A$533</definedName>
    <definedName name="山間僻地及び離島" localSheetId="14">[2]Table!$A$506:$A$508</definedName>
    <definedName name="山間僻地及び離島">Table!$A$417:$A$419</definedName>
    <definedName name="施工箇所">[1]table!$B$138:$B$140</definedName>
    <definedName name="施工環境" localSheetId="14">[2]Table!$A$670:$A$672</definedName>
    <definedName name="施工環境" localSheetId="21">[3]Table!$A$379:$A$381</definedName>
    <definedName name="施工環境">Table!$A$575:$A$577</definedName>
    <definedName name="施工場所コード" localSheetId="14">[2]Table!$A$255:$A$260</definedName>
    <definedName name="施工場所コード" localSheetId="21">[3]Table!$A$154:$A$158</definedName>
    <definedName name="施工場所コード">Table!$A$246:$A$251</definedName>
    <definedName name="施工地域" localSheetId="21">[3]Table!$C$196:$C$324</definedName>
    <definedName name="施工地域">Table!$C$259:$C$388</definedName>
    <definedName name="施工地域○×">[1]table!$B$328:$B$330</definedName>
    <definedName name="施工地域特性" localSheetId="14">[2]Table!$A$659:$A$665</definedName>
    <definedName name="施工地域特性" localSheetId="21">[5]Table!$A$477:$A$482</definedName>
    <definedName name="施工地域特性">Table!$A$564:$A$570</definedName>
    <definedName name="施工地域補正_共通仮設" localSheetId="21">[3]Table!$A$161:$A$166</definedName>
    <definedName name="施工地域補正_共通仮設">Table!$A$391:$A$400</definedName>
    <definedName name="施工地域補正_現場管理">Table!$A$403:$A$408</definedName>
    <definedName name="施工分散_有無" localSheetId="14">[2]Table!$A$633:$A$635</definedName>
    <definedName name="施工分散_有無" localSheetId="21">[5]Table!$A$451:$A$452</definedName>
    <definedName name="施工分散_有無">Table!$A$538:$A$540</definedName>
    <definedName name="施工分散Yes_No">Table!$A$559:$A$561</definedName>
    <definedName name="施工分散yesno">[1]table!$B$146:$B$148</definedName>
    <definedName name="施工分散昼夜">[1]table!$B$133:$B$136</definedName>
    <definedName name="施工分散有無">[1]table!$B$129:$B$131</definedName>
    <definedName name="資機材の保管">[1]table!$B$142:$B$144</definedName>
    <definedName name="車線規制" localSheetId="14">[2]Table!$A$691:$A$697</definedName>
    <definedName name="車線規制">Table!$A$596:$A$602</definedName>
    <definedName name="週休2日補正有無" localSheetId="14">[2]Table!$A$521:$A$526</definedName>
    <definedName name="週休2日補正有無">Table!$A$432:$A$436</definedName>
    <definedName name="所管名2" localSheetId="14">[2]Table!$B$73:$B$84</definedName>
    <definedName name="所管名2" localSheetId="21">[3]Table!$B$71:$B$91</definedName>
    <definedName name="所管名2">Table!$B$73:$B$86</definedName>
    <definedName name="除雪工事補正の有無" localSheetId="21">[6]Table!$A$206:$A$208</definedName>
    <definedName name="除雪工事補正の有無">Table!$A$254:$A$256</definedName>
    <definedName name="除雪工事補正係数" localSheetId="14">[2]Table!$A$558:$A$565</definedName>
    <definedName name="除雪工事補正係数">Table!$A$463:$A$470</definedName>
    <definedName name="情報化施工_区分" localSheetId="14">[2]Table!$A$754:$A$758</definedName>
    <definedName name="情報化施工_区分" localSheetId="16">[7]Table!$A$556:$A$557</definedName>
    <definedName name="情報化施工_区分">Table!$A$659:$A$663</definedName>
    <definedName name="情報化施工_有無" localSheetId="16">[7]Table!$A$579:$A$580</definedName>
    <definedName name="情報化施工_有無">Table!$A$699:$A$701</definedName>
    <definedName name="情報化施工の種別" localSheetId="16">[7]Table!$A$561:$A$569</definedName>
    <definedName name="情報化施工の種別">Table!$A$680:$A$689</definedName>
    <definedName name="情報共有システム_ＡＳＰのみ_使用の有無" localSheetId="14">[2]Table!$A$580:$A$582</definedName>
    <definedName name="情報共有システム_ＡＳＰのみ_使用の有無">Table!$A$485:$A$487</definedName>
    <definedName name="職種">[1]table!$B$174:$B$177</definedName>
    <definedName name="積雪寒冷地" localSheetId="14">[2]Table!$A$568:$A$570</definedName>
    <definedName name="積雪寒冷地">Table!$A$473:$A$475</definedName>
    <definedName name="前払い金の有無によるコード">[1]table!$B$92:$B$94</definedName>
    <definedName name="対象工種" localSheetId="16">[7]Table!$A$607:$A$610</definedName>
    <definedName name="対象工種">Table!$A$728:$A$734</definedName>
    <definedName name="大都市・市街地補正係数" localSheetId="21">[5]Table!$A$393:$A$395</definedName>
    <definedName name="大都市・市街地補正係数">Table!$A$457:$A$460</definedName>
    <definedName name="団体割引有無">[4]table!$B$348:$B$350</definedName>
    <definedName name="地域特性" localSheetId="21">[3]Table!$A$121:$A$126</definedName>
    <definedName name="地域特性">Table!$A$187:$A$192</definedName>
    <definedName name="昼夜" localSheetId="14">[2]Table!$A$638:$A$641</definedName>
    <definedName name="昼夜" localSheetId="21">[5]Table!$A$456:$A$458</definedName>
    <definedName name="昼夜">Table!$A$543:$A$546</definedName>
    <definedName name="都道府県">#REF!</definedName>
    <definedName name="難易度" localSheetId="14">[2]Table!$A$32:$A$39</definedName>
    <definedName name="難易度">Table!$A$32:$A$39</definedName>
    <definedName name="二次製品" localSheetId="14">[2]Table!$A$702:$A$733</definedName>
    <definedName name="二次製品" localSheetId="21">[3]Table!$A$411:$A$422</definedName>
    <definedName name="二次製品">Table!$A$607:$A$638</definedName>
    <definedName name="日">Table!$A$779:$A$810</definedName>
    <definedName name="日々運搬回送" localSheetId="14">[2]Table!$A$649:$A$651</definedName>
    <definedName name="日々運搬回送" localSheetId="21">[5]Table!$A$467:$A$468</definedName>
    <definedName name="日々運搬回送">Table!$A$554:$A$556</definedName>
    <definedName name="入札契約方式" localSheetId="14">[2]Table!$A$42:$A$48</definedName>
    <definedName name="入札契約方式">Table!$A$42:$A$48</definedName>
    <definedName name="年" localSheetId="14">[2]Table!$A$846:$A$856</definedName>
    <definedName name="年">Table!$A$751:$A$761</definedName>
    <definedName name="農水管更生その他番号" localSheetId="19">工種区分!$C$53</definedName>
    <definedName name="農水機械製管番号" localSheetId="19">工種区分!$C$49</definedName>
    <definedName name="農水形成番号" localSheetId="19">工種区分!$C$52</definedName>
    <definedName name="農水人力製管番号" localSheetId="19">工種区分!$C$50</definedName>
    <definedName name="農水反転番号" localSheetId="19">工種区分!$C$51</definedName>
    <definedName name="農道種別">Table!$A$234:$A$238</definedName>
    <definedName name="発注形態" localSheetId="14">[2]Table!$A$587:$A$592</definedName>
    <definedName name="発注形態">Table!$A$492:$A$497</definedName>
    <definedName name="発注方式">Table!$A$737:$A$741</definedName>
    <definedName name="不明" localSheetId="14">[2]Table!$A$736:$A$737</definedName>
    <definedName name="不明">Table!$A$641:$A$642</definedName>
    <definedName name="復興補正_共通仮設" localSheetId="14">[2]Table!$A$511:$A$513</definedName>
    <definedName name="復興補正_共通仮設">Table!$A$422:$A$424</definedName>
    <definedName name="復興補正_現場管理">Table!$A$427:$A$429</definedName>
    <definedName name="複数施工箇所の形態">[4]table!$B$125:$B$127</definedName>
    <definedName name="平成28年度以前">Table!$F$392:$F$395</definedName>
    <definedName name="平成29年度">Table!$E$392:$E$396</definedName>
    <definedName name="平成30年度">Table!$D$392:$D$396</definedName>
    <definedName name="平成31年度">Table!$C$392:$C$396</definedName>
    <definedName name="補修" localSheetId="14">[2]Table!$A$742:$A$744</definedName>
    <definedName name="補修" localSheetId="21">[3]Table!$A$438:$A$440</definedName>
    <definedName name="補修">Table!$A$647:$A$649</definedName>
    <definedName name="補償方法選択" localSheetId="14">[2]Table!$A$747:$A$749</definedName>
    <definedName name="補償方法選択" localSheetId="21">[3]Table!$A$443:$A$445</definedName>
    <definedName name="補償方法選択">Table!$A$652:$A$654</definedName>
    <definedName name="法定福利建設事業">[1]table!$B$186:$D$195</definedName>
    <definedName name="有無" localSheetId="14">[2]Table!$A$605:$A$607</definedName>
    <definedName name="有無">Table!$A$510:$A$512</definedName>
    <definedName name="余裕期間" localSheetId="14">[2]Table!$A$617:$A$620</definedName>
    <definedName name="余裕期間">Table!$A$522:$A$525</definedName>
    <definedName name="令和2年度">Table!$A$392:$A$400</definedName>
    <definedName name="令和元年度">Table!$B$392:$B$396</definedName>
    <definedName name="路上箇所" localSheetId="14">[2]Table!$A$644:$A$646</definedName>
    <definedName name="路上箇所" localSheetId="21">[5]Table!$A$462:$A$463</definedName>
    <definedName name="路上箇所">Table!$A$549:$A$551</definedName>
    <definedName name="労災保険算出方法">[1]table!$B$197:$B$199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2" i="15" l="1"/>
  <c r="F25" i="15"/>
  <c r="F28" i="15"/>
  <c r="F29" i="15"/>
  <c r="F26" i="15"/>
  <c r="H55" i="8" l="1"/>
  <c r="G56" i="8" s="1"/>
  <c r="Q237" i="59"/>
  <c r="Q236" i="59"/>
  <c r="Q235" i="59"/>
  <c r="Q234" i="59"/>
  <c r="Q233" i="59"/>
  <c r="Q232" i="59"/>
  <c r="Q231" i="59"/>
  <c r="Q230" i="59"/>
  <c r="Q229" i="59"/>
  <c r="Q228" i="59"/>
  <c r="Q227" i="59"/>
  <c r="Q226" i="59"/>
  <c r="Q225" i="59"/>
  <c r="Q224" i="59"/>
  <c r="Q223" i="59"/>
  <c r="Q222" i="59"/>
  <c r="Q221" i="59"/>
  <c r="Q220" i="59"/>
  <c r="Q219" i="59"/>
  <c r="Q218" i="59"/>
  <c r="Q217" i="59"/>
  <c r="Q216" i="59"/>
  <c r="Q215" i="59"/>
  <c r="Q214" i="59"/>
  <c r="Q213" i="59"/>
  <c r="Q212" i="59"/>
  <c r="Q211" i="59"/>
  <c r="Q210" i="59"/>
  <c r="Q209" i="59"/>
  <c r="Q208" i="59"/>
  <c r="Q207" i="59"/>
  <c r="Q206" i="59"/>
  <c r="Q205" i="59"/>
  <c r="Q204" i="59"/>
  <c r="Q203" i="59"/>
  <c r="Q202" i="59"/>
  <c r="Q201" i="59"/>
  <c r="Q200" i="59"/>
  <c r="Q199" i="59"/>
  <c r="Q198" i="59"/>
  <c r="Q197" i="59"/>
  <c r="Q196" i="59"/>
  <c r="Q195" i="59"/>
  <c r="Q194" i="59"/>
  <c r="Q193" i="59"/>
  <c r="Q192" i="59"/>
  <c r="Q191" i="59"/>
  <c r="Q190" i="59"/>
  <c r="Q189" i="59"/>
  <c r="Q238" i="59"/>
  <c r="F35" i="62" l="1"/>
  <c r="E33" i="62"/>
  <c r="E32" i="62"/>
  <c r="E31" i="62"/>
  <c r="E30" i="62"/>
  <c r="E29" i="62"/>
  <c r="F21" i="62"/>
  <c r="E19" i="62"/>
  <c r="E18" i="62"/>
  <c r="E17" i="62"/>
  <c r="E16" i="62"/>
  <c r="E15" i="62"/>
  <c r="E42" i="9" l="1"/>
  <c r="G42" i="53" l="1"/>
  <c r="G75" i="53"/>
  <c r="F60" i="9"/>
  <c r="H36" i="9"/>
  <c r="Q121" i="59" l="1"/>
  <c r="Q120" i="59"/>
  <c r="F221" i="54" l="1"/>
  <c r="F220" i="54" l="1"/>
  <c r="E65" i="9"/>
  <c r="H56" i="9"/>
  <c r="J57" i="9" s="1"/>
  <c r="I57" i="9" s="1"/>
  <c r="H37" i="9"/>
  <c r="E37" i="9" s="1"/>
  <c r="J58" i="9" l="1"/>
  <c r="I58" i="9" s="1"/>
  <c r="J60" i="9"/>
  <c r="I60" i="9" s="1"/>
  <c r="J59" i="9"/>
  <c r="I59" i="9" s="1"/>
  <c r="J61" i="9"/>
  <c r="I61" i="9" s="1"/>
  <c r="J62" i="9"/>
  <c r="I62" i="9" s="1"/>
  <c r="J63" i="9"/>
  <c r="I63" i="9" s="1"/>
  <c r="J64" i="9"/>
  <c r="I64" i="9" s="1"/>
  <c r="J56" i="9"/>
  <c r="I56" i="9" s="1"/>
  <c r="F56" i="9" l="1"/>
  <c r="G11" i="15"/>
  <c r="J27" i="15"/>
  <c r="F27" i="15" s="1"/>
  <c r="J24" i="15"/>
  <c r="J21" i="15"/>
  <c r="I22" i="15" l="1"/>
  <c r="F21" i="15"/>
  <c r="F24" i="15"/>
  <c r="F205" i="54" l="1"/>
  <c r="F204" i="54"/>
  <c r="F199" i="54"/>
  <c r="F200" i="54"/>
  <c r="F201" i="54"/>
  <c r="F198" i="54"/>
  <c r="F197" i="54"/>
  <c r="F202" i="54"/>
  <c r="F203" i="54"/>
  <c r="F206" i="54"/>
  <c r="F207" i="54"/>
  <c r="F208" i="54"/>
  <c r="F209" i="54"/>
  <c r="F210" i="54"/>
  <c r="F211" i="54"/>
  <c r="F212" i="54"/>
  <c r="F213" i="54"/>
  <c r="F214" i="54"/>
  <c r="F215" i="54"/>
  <c r="F216" i="54"/>
  <c r="F217" i="54"/>
  <c r="F218" i="54"/>
  <c r="F219" i="54"/>
  <c r="F222" i="54"/>
  <c r="F223" i="54"/>
  <c r="F224" i="54"/>
  <c r="F225" i="54"/>
  <c r="F226" i="54"/>
  <c r="F227" i="54"/>
  <c r="F228" i="54"/>
  <c r="F229" i="54"/>
  <c r="F230" i="54"/>
  <c r="F231" i="54"/>
  <c r="F196" i="54"/>
  <c r="J9" i="53" l="1"/>
  <c r="K27" i="15" l="1"/>
  <c r="K24" i="15"/>
  <c r="K21" i="15"/>
  <c r="J41" i="4" l="1"/>
  <c r="R14" i="4" l="1"/>
  <c r="R13" i="4"/>
  <c r="R12" i="4"/>
  <c r="R11" i="4"/>
  <c r="R10" i="4"/>
  <c r="R9" i="4"/>
  <c r="J42" i="4"/>
  <c r="J14" i="4"/>
  <c r="J13" i="4"/>
  <c r="J12" i="4"/>
  <c r="J11" i="4"/>
  <c r="J10" i="4"/>
  <c r="J9" i="4"/>
  <c r="J8" i="4"/>
  <c r="J7" i="4"/>
  <c r="E43" i="9"/>
  <c r="D1" i="4" l="1"/>
  <c r="B1" i="4"/>
  <c r="Q112" i="59"/>
  <c r="Q89" i="59"/>
  <c r="Q88" i="59"/>
  <c r="Q87" i="59"/>
  <c r="Q86" i="59"/>
  <c r="Q76" i="59"/>
  <c r="Q59" i="59"/>
  <c r="Q58" i="59"/>
  <c r="Q169" i="59" l="1"/>
  <c r="Q132" i="59"/>
  <c r="Q91" i="59"/>
  <c r="D3" i="62"/>
  <c r="E34" i="62"/>
  <c r="E28" i="62"/>
  <c r="E27" i="62"/>
  <c r="E26" i="62"/>
  <c r="E25" i="62"/>
  <c r="E24" i="62"/>
  <c r="E23" i="62"/>
  <c r="E22" i="62"/>
  <c r="E20" i="62"/>
  <c r="E14" i="62"/>
  <c r="E13" i="62"/>
  <c r="E12" i="62"/>
  <c r="E11" i="62"/>
  <c r="E10" i="62"/>
  <c r="E9" i="62"/>
  <c r="D1" i="62" l="1"/>
  <c r="I56" i="12" s="1"/>
  <c r="B1" i="62"/>
  <c r="G56" i="12" s="1"/>
  <c r="K56" i="12" s="1"/>
  <c r="N55" i="8"/>
  <c r="G79" i="8" l="1"/>
  <c r="G71" i="8"/>
  <c r="G60" i="8"/>
  <c r="G63" i="8" l="1"/>
  <c r="G61" i="8"/>
  <c r="G62" i="8"/>
  <c r="G55" i="8"/>
  <c r="I55" i="8" s="1"/>
  <c r="G57" i="8"/>
  <c r="G58" i="8"/>
  <c r="G59" i="8"/>
  <c r="I41" i="16"/>
  <c r="I38" i="16"/>
  <c r="I45" i="16"/>
  <c r="I29" i="16"/>
  <c r="E99" i="9"/>
  <c r="O116" i="9" l="1"/>
  <c r="E33" i="9" l="1"/>
  <c r="K1864" i="9"/>
  <c r="L1864" i="9" s="1"/>
  <c r="O165" i="9" s="1"/>
  <c r="K1820" i="9"/>
  <c r="L1820" i="9" s="1"/>
  <c r="O164" i="9" s="1"/>
  <c r="K1793" i="9"/>
  <c r="L1793" i="9" s="1"/>
  <c r="O163" i="9" s="1"/>
  <c r="K1774" i="9"/>
  <c r="L1774" i="9" s="1"/>
  <c r="O162" i="9" s="1"/>
  <c r="K1728" i="9"/>
  <c r="L1728" i="9" s="1"/>
  <c r="O161" i="9" s="1"/>
  <c r="K1706" i="9"/>
  <c r="L1706" i="9" s="1"/>
  <c r="O160" i="9" s="1"/>
  <c r="K1685" i="9"/>
  <c r="L1685" i="9" s="1"/>
  <c r="O159" i="9" s="1"/>
  <c r="K1624" i="9"/>
  <c r="L1624" i="9" s="1"/>
  <c r="O158" i="9" s="1"/>
  <c r="K1589" i="9"/>
  <c r="L1589" i="9" s="1"/>
  <c r="O157" i="9" s="1"/>
  <c r="K1568" i="9"/>
  <c r="L1568" i="9" s="1"/>
  <c r="O156" i="9" s="1"/>
  <c r="K1550" i="9"/>
  <c r="L1550" i="9" s="1"/>
  <c r="O155" i="9" s="1"/>
  <c r="K1525" i="9"/>
  <c r="L1525" i="9" s="1"/>
  <c r="O154" i="9" s="1"/>
  <c r="K1505" i="9"/>
  <c r="L1505" i="9" s="1"/>
  <c r="O153" i="9" s="1"/>
  <c r="K1481" i="9"/>
  <c r="L1481" i="9" s="1"/>
  <c r="O152" i="9" s="1"/>
  <c r="K1453" i="9"/>
  <c r="L1453" i="9" s="1"/>
  <c r="O151" i="9" s="1"/>
  <c r="K1433" i="9"/>
  <c r="L1433" i="9" s="1"/>
  <c r="O150" i="9" s="1"/>
  <c r="K1413" i="9"/>
  <c r="L1413" i="9" s="1"/>
  <c r="O149" i="9" s="1"/>
  <c r="K1382" i="9"/>
  <c r="L1382" i="9" s="1"/>
  <c r="O148" i="9" s="1"/>
  <c r="K1342" i="9"/>
  <c r="L1342" i="9" s="1"/>
  <c r="O147" i="9" s="1"/>
  <c r="K1300" i="9"/>
  <c r="L1300" i="9" s="1"/>
  <c r="O146" i="9" s="1"/>
  <c r="K1256" i="9"/>
  <c r="L1256" i="9" s="1"/>
  <c r="O145" i="9" s="1"/>
  <c r="K1229" i="9"/>
  <c r="L1229" i="9" s="1"/>
  <c r="O144" i="9" s="1"/>
  <c r="K1209" i="9"/>
  <c r="L1209" i="9" s="1"/>
  <c r="O143" i="9" s="1"/>
  <c r="K1179" i="9"/>
  <c r="L1179" i="9" s="1"/>
  <c r="O142" i="9" s="1"/>
  <c r="K1124" i="9"/>
  <c r="L1124" i="9" s="1"/>
  <c r="O141" i="9" s="1"/>
  <c r="K1088" i="9"/>
  <c r="L1088" i="9" s="1"/>
  <c r="O140" i="9" s="1"/>
  <c r="K1045" i="9"/>
  <c r="L1045" i="9" s="1"/>
  <c r="O139" i="9" s="1"/>
  <c r="K967" i="9"/>
  <c r="L967" i="9" s="1"/>
  <c r="O138" i="9" s="1"/>
  <c r="K939" i="9"/>
  <c r="L939" i="9" s="1"/>
  <c r="O137" i="9" s="1"/>
  <c r="K921" i="9"/>
  <c r="L921" i="9" s="1"/>
  <c r="O136" i="9" s="1"/>
  <c r="K901" i="9"/>
  <c r="L901" i="9" s="1"/>
  <c r="O135" i="9" s="1"/>
  <c r="K885" i="9"/>
  <c r="L885" i="9" s="1"/>
  <c r="O134" i="9" s="1"/>
  <c r="K854" i="9"/>
  <c r="L854" i="9" s="1"/>
  <c r="O133" i="9" s="1"/>
  <c r="K820" i="9"/>
  <c r="L820" i="9" s="1"/>
  <c r="O132" i="9" s="1"/>
  <c r="L757" i="9"/>
  <c r="O131" i="9" s="1"/>
  <c r="K757" i="9"/>
  <c r="K702" i="9"/>
  <c r="L702" i="9" s="1"/>
  <c r="O130" i="9" s="1"/>
  <c r="K638" i="9"/>
  <c r="L638" i="9" s="1"/>
  <c r="O129" i="9" s="1"/>
  <c r="K602" i="9"/>
  <c r="L602" i="9" s="1"/>
  <c r="O128" i="9" s="1"/>
  <c r="K576" i="9"/>
  <c r="L576" i="9" s="1"/>
  <c r="O127" i="9" s="1"/>
  <c r="K531" i="9"/>
  <c r="L531" i="9" s="1"/>
  <c r="O126" i="9" s="1"/>
  <c r="L471" i="9"/>
  <c r="O125" i="9" s="1"/>
  <c r="K471" i="9"/>
  <c r="K435" i="9"/>
  <c r="L435" i="9" s="1"/>
  <c r="O124" i="9" s="1"/>
  <c r="K409" i="9"/>
  <c r="L409" i="9" s="1"/>
  <c r="O123" i="9" s="1"/>
  <c r="K373" i="9"/>
  <c r="L373" i="9" s="1"/>
  <c r="O122" i="9" s="1"/>
  <c r="K339" i="9"/>
  <c r="L339" i="9" s="1"/>
  <c r="O121" i="9" s="1"/>
  <c r="K298" i="9"/>
  <c r="L298" i="9" s="1"/>
  <c r="O120" i="9" s="1"/>
  <c r="K118" i="9"/>
  <c r="L118" i="9" l="1"/>
  <c r="O119" i="9" s="1"/>
  <c r="E77" i="9" l="1"/>
  <c r="J5" i="57" l="1"/>
  <c r="K5" i="57"/>
  <c r="F30" i="17" l="1"/>
  <c r="Q186" i="59" l="1"/>
  <c r="Q185" i="59"/>
  <c r="Q183" i="59" l="1"/>
  <c r="Q182" i="59"/>
  <c r="Q181" i="59"/>
  <c r="Q180" i="59"/>
  <c r="Q179" i="59"/>
  <c r="Q178" i="59"/>
  <c r="Q176" i="59"/>
  <c r="Q175" i="59"/>
  <c r="Q174" i="59"/>
  <c r="Q173" i="59"/>
  <c r="Q172" i="59"/>
  <c r="Q171" i="59"/>
  <c r="Q170" i="59"/>
  <c r="Q168" i="59"/>
  <c r="Q167" i="59"/>
  <c r="Q166" i="59"/>
  <c r="Q165" i="59"/>
  <c r="Q164" i="59"/>
  <c r="Q163" i="59"/>
  <c r="Q162" i="59"/>
  <c r="Q161" i="59"/>
  <c r="Q160" i="59"/>
  <c r="Q159" i="59"/>
  <c r="Q158" i="59"/>
  <c r="Q157" i="59"/>
  <c r="Q156" i="59"/>
  <c r="Q155" i="59"/>
  <c r="Q154" i="59"/>
  <c r="Q153" i="59"/>
  <c r="Q152" i="59"/>
  <c r="Q151" i="59"/>
  <c r="Q150" i="59"/>
  <c r="Q149" i="59"/>
  <c r="Q148" i="59"/>
  <c r="Q147" i="59"/>
  <c r="Q146" i="59"/>
  <c r="Q145" i="59"/>
  <c r="Q144" i="59"/>
  <c r="Q143" i="59"/>
  <c r="Q142" i="59"/>
  <c r="Q141" i="59"/>
  <c r="Q140" i="59"/>
  <c r="Q139" i="59"/>
  <c r="Q138" i="59"/>
  <c r="Q137" i="59"/>
  <c r="Q136" i="59"/>
  <c r="Q135" i="59"/>
  <c r="Q134" i="59"/>
  <c r="Q133" i="59"/>
  <c r="Q131" i="59"/>
  <c r="Q130" i="59"/>
  <c r="Q129" i="59"/>
  <c r="Q128" i="59"/>
  <c r="Q127" i="59"/>
  <c r="Q126" i="59"/>
  <c r="Q125" i="59"/>
  <c r="Q124" i="59"/>
  <c r="Q123" i="59"/>
  <c r="Q122" i="59"/>
  <c r="Q119" i="59"/>
  <c r="Q118" i="59"/>
  <c r="Q117" i="59"/>
  <c r="Q116" i="59"/>
  <c r="Q115" i="59"/>
  <c r="Q114" i="59"/>
  <c r="Q113" i="59"/>
  <c r="Q111" i="59"/>
  <c r="Q110" i="59"/>
  <c r="Q109" i="59"/>
  <c r="Q108" i="59"/>
  <c r="Q107" i="59"/>
  <c r="Q106" i="59"/>
  <c r="Q105" i="59"/>
  <c r="Q104" i="59"/>
  <c r="Q103" i="59"/>
  <c r="Q102" i="59"/>
  <c r="Q101" i="59"/>
  <c r="Q100" i="59"/>
  <c r="Q99" i="59"/>
  <c r="Q98" i="59"/>
  <c r="Q97" i="59"/>
  <c r="Q96" i="59"/>
  <c r="Q95" i="59"/>
  <c r="Q94" i="59"/>
  <c r="Q93" i="59"/>
  <c r="Q92" i="59"/>
  <c r="Q90" i="59"/>
  <c r="Q85" i="59"/>
  <c r="Q84" i="59"/>
  <c r="Q83" i="59"/>
  <c r="Q82" i="59"/>
  <c r="Q81" i="59"/>
  <c r="Q80" i="59"/>
  <c r="Q79" i="59"/>
  <c r="Q78" i="59"/>
  <c r="Q77" i="59"/>
  <c r="Q74" i="59"/>
  <c r="Q73" i="59"/>
  <c r="Q72" i="59"/>
  <c r="Q71" i="59"/>
  <c r="Q70" i="59"/>
  <c r="Q69" i="59"/>
  <c r="Q68" i="59"/>
  <c r="Q67" i="59"/>
  <c r="Q66" i="59"/>
  <c r="Q65" i="59"/>
  <c r="Q64" i="59"/>
  <c r="Q62" i="59"/>
  <c r="Q61" i="59"/>
  <c r="Q60" i="59"/>
  <c r="Q57" i="59"/>
  <c r="Q56" i="59"/>
  <c r="Q55" i="59"/>
  <c r="Q54" i="59"/>
  <c r="Q53" i="59"/>
  <c r="Q52" i="59"/>
  <c r="Q51" i="59"/>
  <c r="Q50" i="59"/>
  <c r="Q49" i="59"/>
  <c r="Q48" i="59"/>
  <c r="Q47" i="59"/>
  <c r="Q46" i="59"/>
  <c r="Q45" i="59"/>
  <c r="Q44" i="59"/>
  <c r="Q43" i="59"/>
  <c r="Q42" i="59"/>
  <c r="Q41" i="59"/>
  <c r="Q40" i="59"/>
  <c r="Q39" i="59"/>
  <c r="Q38" i="59"/>
  <c r="Q37" i="59"/>
  <c r="Q36" i="59"/>
  <c r="Q35" i="59"/>
  <c r="Q34" i="59"/>
  <c r="Q33" i="59"/>
  <c r="Q32" i="59"/>
  <c r="Q31" i="59"/>
  <c r="Q30" i="59"/>
  <c r="Q29" i="59"/>
  <c r="Q28" i="59"/>
  <c r="Q27" i="59"/>
  <c r="Q26" i="59"/>
  <c r="Q25" i="59"/>
  <c r="Q24" i="59"/>
  <c r="Q23" i="59"/>
  <c r="Q22" i="59"/>
  <c r="Q21" i="59"/>
  <c r="Q20" i="59"/>
  <c r="Q19" i="59"/>
  <c r="Q18" i="59"/>
  <c r="Q17" i="59"/>
  <c r="Q16" i="59"/>
  <c r="Q15" i="59"/>
  <c r="Q14" i="59"/>
  <c r="Q13" i="59"/>
  <c r="Q12" i="59"/>
  <c r="Q9" i="59"/>
  <c r="Q8" i="59"/>
  <c r="H1" i="59" s="1"/>
  <c r="G58" i="12" s="1"/>
  <c r="K58" i="12" s="1"/>
  <c r="G31" i="15" l="1"/>
  <c r="E62" i="9" l="1"/>
  <c r="F34" i="17" l="1"/>
  <c r="F33" i="17"/>
  <c r="E100" i="17" l="1"/>
  <c r="D100" i="17"/>
  <c r="H100" i="17" s="1"/>
  <c r="C100" i="17"/>
  <c r="B100" i="17"/>
  <c r="E99" i="17"/>
  <c r="D99" i="17"/>
  <c r="H99" i="17" s="1"/>
  <c r="C99" i="17"/>
  <c r="B99" i="17"/>
  <c r="E98" i="17"/>
  <c r="D98" i="17"/>
  <c r="F98" i="17" s="1"/>
  <c r="C98" i="17"/>
  <c r="B98" i="17"/>
  <c r="E97" i="17"/>
  <c r="D97" i="17"/>
  <c r="F97" i="17" s="1"/>
  <c r="C97" i="17"/>
  <c r="B97" i="17"/>
  <c r="E96" i="17"/>
  <c r="D96" i="17"/>
  <c r="H96" i="17" s="1"/>
  <c r="C96" i="17"/>
  <c r="B96" i="17"/>
  <c r="E95" i="17"/>
  <c r="D95" i="17"/>
  <c r="C95" i="17"/>
  <c r="B95" i="17"/>
  <c r="E94" i="17"/>
  <c r="D94" i="17"/>
  <c r="C94" i="17"/>
  <c r="B94" i="17"/>
  <c r="E93" i="17"/>
  <c r="D93" i="17"/>
  <c r="C93" i="17"/>
  <c r="B93" i="17"/>
  <c r="E92" i="17"/>
  <c r="D92" i="17"/>
  <c r="C92" i="17"/>
  <c r="B92" i="17"/>
  <c r="E91" i="17"/>
  <c r="D91" i="17"/>
  <c r="C91" i="17"/>
  <c r="B91" i="17"/>
  <c r="E90" i="17"/>
  <c r="D90" i="17"/>
  <c r="C90" i="17"/>
  <c r="B90" i="17"/>
  <c r="E89" i="17"/>
  <c r="D89" i="17"/>
  <c r="C89" i="17"/>
  <c r="B89" i="17"/>
  <c r="E88" i="17"/>
  <c r="D88" i="17"/>
  <c r="C88" i="17"/>
  <c r="B88" i="17"/>
  <c r="E87" i="17"/>
  <c r="D87" i="17"/>
  <c r="C87" i="17"/>
  <c r="B87" i="17"/>
  <c r="E86" i="17"/>
  <c r="D86" i="17"/>
  <c r="C86" i="17"/>
  <c r="B86" i="17"/>
  <c r="E85" i="17"/>
  <c r="D85" i="17"/>
  <c r="C85" i="17"/>
  <c r="B85" i="17"/>
  <c r="E84" i="17"/>
  <c r="D84" i="17"/>
  <c r="C84" i="17"/>
  <c r="B84" i="17"/>
  <c r="E83" i="17"/>
  <c r="D83" i="17"/>
  <c r="C83" i="17"/>
  <c r="B83" i="17"/>
  <c r="E82" i="17"/>
  <c r="D82" i="17"/>
  <c r="C82" i="17"/>
  <c r="B82" i="17"/>
  <c r="E81" i="17"/>
  <c r="D81" i="17"/>
  <c r="C81" i="17"/>
  <c r="B81" i="17"/>
  <c r="E80" i="17"/>
  <c r="D80" i="17"/>
  <c r="C80" i="17"/>
  <c r="B80" i="17"/>
  <c r="E79" i="17"/>
  <c r="D79" i="17"/>
  <c r="C79" i="17"/>
  <c r="B79" i="17"/>
  <c r="E78" i="17"/>
  <c r="D78" i="17"/>
  <c r="C78" i="17"/>
  <c r="B78" i="17"/>
  <c r="E77" i="17"/>
  <c r="D77" i="17"/>
  <c r="C77" i="17"/>
  <c r="B77" i="17"/>
  <c r="E76" i="17"/>
  <c r="D76" i="17"/>
  <c r="C76" i="17"/>
  <c r="B76" i="17"/>
  <c r="E75" i="17"/>
  <c r="D75" i="17"/>
  <c r="C75" i="17"/>
  <c r="B75" i="17"/>
  <c r="E74" i="17"/>
  <c r="D74" i="17"/>
  <c r="C74" i="17"/>
  <c r="B74" i="17"/>
  <c r="E73" i="17"/>
  <c r="D73" i="17"/>
  <c r="C73" i="17"/>
  <c r="B73" i="17"/>
  <c r="E72" i="17"/>
  <c r="D72" i="17"/>
  <c r="C72" i="17"/>
  <c r="B72" i="17"/>
  <c r="E71" i="17"/>
  <c r="D71" i="17"/>
  <c r="C71" i="17"/>
  <c r="B71" i="17"/>
  <c r="E70" i="17"/>
  <c r="D70" i="17"/>
  <c r="C70" i="17"/>
  <c r="B70" i="17"/>
  <c r="E69" i="17"/>
  <c r="D69" i="17"/>
  <c r="C69" i="17"/>
  <c r="B69" i="17"/>
  <c r="E68" i="17"/>
  <c r="D68" i="17"/>
  <c r="C68" i="17"/>
  <c r="B68" i="17"/>
  <c r="E67" i="17"/>
  <c r="D67" i="17"/>
  <c r="C67" i="17"/>
  <c r="B67" i="17"/>
  <c r="E66" i="17"/>
  <c r="D66" i="17"/>
  <c r="C66" i="17"/>
  <c r="B66" i="17"/>
  <c r="E65" i="17"/>
  <c r="D65" i="17"/>
  <c r="C65" i="17"/>
  <c r="B65" i="17"/>
  <c r="E64" i="17"/>
  <c r="D64" i="17"/>
  <c r="C64" i="17"/>
  <c r="B64" i="17"/>
  <c r="E63" i="17"/>
  <c r="D63" i="17"/>
  <c r="C63" i="17"/>
  <c r="B63" i="17"/>
  <c r="E62" i="17"/>
  <c r="D62" i="17"/>
  <c r="C62" i="17"/>
  <c r="B62" i="17"/>
  <c r="E61" i="17"/>
  <c r="D61" i="17"/>
  <c r="C61" i="17"/>
  <c r="B61" i="17"/>
  <c r="E60" i="17"/>
  <c r="D60" i="17"/>
  <c r="C60" i="17"/>
  <c r="B60" i="17"/>
  <c r="E59" i="17"/>
  <c r="D59" i="17"/>
  <c r="C59" i="17"/>
  <c r="B59" i="17"/>
  <c r="E58" i="17"/>
  <c r="D58" i="17"/>
  <c r="C58" i="17"/>
  <c r="B58" i="17"/>
  <c r="E57" i="17"/>
  <c r="D57" i="17"/>
  <c r="C57" i="17"/>
  <c r="B57" i="17"/>
  <c r="E56" i="17"/>
  <c r="D56" i="17"/>
  <c r="C56" i="17"/>
  <c r="B56" i="17"/>
  <c r="E55" i="17"/>
  <c r="D55" i="17"/>
  <c r="C55" i="17"/>
  <c r="B55" i="17"/>
  <c r="E54" i="17"/>
  <c r="D54" i="17"/>
  <c r="C54" i="17"/>
  <c r="B54" i="17"/>
  <c r="E53" i="17"/>
  <c r="D53" i="17"/>
  <c r="C53" i="17"/>
  <c r="B53" i="17"/>
  <c r="E52" i="17"/>
  <c r="D52" i="17"/>
  <c r="C52" i="17"/>
  <c r="B52" i="17"/>
  <c r="D51" i="17"/>
  <c r="H98" i="17" l="1"/>
  <c r="F96" i="17"/>
  <c r="F100" i="17"/>
  <c r="F99" i="17"/>
  <c r="H97" i="17"/>
  <c r="H10" i="8" l="1"/>
  <c r="F35" i="17" l="1"/>
  <c r="F43" i="17"/>
  <c r="G43" i="17" s="1"/>
  <c r="F42" i="17"/>
  <c r="F41" i="17"/>
  <c r="F40" i="17"/>
  <c r="F38" i="17"/>
  <c r="F37" i="17"/>
  <c r="F36" i="17"/>
  <c r="F32" i="17"/>
  <c r="F31" i="17"/>
  <c r="F23" i="17"/>
  <c r="F24" i="17"/>
  <c r="F26" i="17"/>
  <c r="F27" i="17"/>
  <c r="F22" i="17"/>
  <c r="F21" i="17"/>
  <c r="C51" i="17"/>
  <c r="B51" i="17"/>
  <c r="E51" i="17"/>
  <c r="D46" i="17"/>
  <c r="D45" i="17"/>
  <c r="G38" i="17" l="1"/>
  <c r="G24" i="17"/>
  <c r="G32" i="17"/>
  <c r="G23" i="17"/>
  <c r="G33" i="17"/>
  <c r="G40" i="17"/>
  <c r="G35" i="17"/>
  <c r="G27" i="17"/>
  <c r="G30" i="17"/>
  <c r="G36" i="17"/>
  <c r="G41" i="17"/>
  <c r="G34" i="17"/>
  <c r="G26" i="17"/>
  <c r="G31" i="17"/>
  <c r="G37" i="17"/>
  <c r="G42" i="17"/>
  <c r="O139" i="16"/>
  <c r="O138" i="16"/>
  <c r="O137" i="16"/>
  <c r="O136" i="16"/>
  <c r="O135" i="16"/>
  <c r="O134" i="16"/>
  <c r="O133" i="16"/>
  <c r="O132" i="16"/>
  <c r="J85" i="16"/>
  <c r="J46" i="4" l="1"/>
  <c r="J19" i="4"/>
  <c r="J20" i="4"/>
  <c r="M140" i="16" l="1"/>
  <c r="L140" i="16" s="1"/>
  <c r="L141" i="16" s="1"/>
  <c r="L139" i="16"/>
  <c r="L138" i="16"/>
  <c r="L137" i="16"/>
  <c r="L136" i="16"/>
  <c r="L135" i="16"/>
  <c r="L134" i="16"/>
  <c r="L133" i="16"/>
  <c r="L132" i="16"/>
  <c r="J79" i="16"/>
  <c r="J52" i="16" s="1"/>
  <c r="I52" i="16" s="1"/>
  <c r="I78" i="16"/>
  <c r="I77" i="16"/>
  <c r="I76" i="16"/>
  <c r="I75" i="16"/>
  <c r="I74" i="16"/>
  <c r="I73" i="16"/>
  <c r="I72" i="16"/>
  <c r="I71" i="16"/>
  <c r="I70" i="16"/>
  <c r="I69" i="16"/>
  <c r="I68" i="16"/>
  <c r="I67" i="16"/>
  <c r="E26" i="9"/>
  <c r="F40" i="15"/>
  <c r="F38" i="15"/>
  <c r="F37" i="15"/>
  <c r="F36" i="15"/>
  <c r="F35" i="15"/>
  <c r="F34" i="15"/>
  <c r="F33" i="15"/>
  <c r="F32" i="15"/>
  <c r="G12" i="17" l="1"/>
  <c r="F12" i="17"/>
  <c r="F11" i="17"/>
  <c r="G5" i="9"/>
  <c r="E5" i="9"/>
  <c r="F4" i="14" l="1"/>
  <c r="H48" i="8" l="1"/>
  <c r="N48" i="8"/>
  <c r="E64" i="9"/>
  <c r="F59" i="9"/>
  <c r="G49" i="8" l="1"/>
  <c r="G48" i="8"/>
  <c r="I48" i="8" s="1"/>
  <c r="G50" i="8"/>
  <c r="G51" i="8"/>
  <c r="K51" i="8" s="1"/>
  <c r="E40" i="9" l="1"/>
  <c r="H95" i="17" l="1"/>
  <c r="H94" i="17"/>
  <c r="H93" i="17"/>
  <c r="H92" i="17"/>
  <c r="H91" i="17"/>
  <c r="H90" i="17"/>
  <c r="H89" i="17"/>
  <c r="H88" i="17"/>
  <c r="H87" i="17"/>
  <c r="H86" i="17"/>
  <c r="H85" i="17"/>
  <c r="H84" i="17"/>
  <c r="H83" i="17"/>
  <c r="H82" i="17"/>
  <c r="H81" i="17"/>
  <c r="H80" i="17"/>
  <c r="H79" i="17"/>
  <c r="H78" i="17"/>
  <c r="H77" i="17"/>
  <c r="H76" i="17"/>
  <c r="H75" i="17"/>
  <c r="H74" i="17"/>
  <c r="H73" i="17"/>
  <c r="H72" i="17"/>
  <c r="H71" i="17"/>
  <c r="H70" i="17"/>
  <c r="H69" i="17"/>
  <c r="H68" i="17"/>
  <c r="H67" i="17"/>
  <c r="H66" i="17"/>
  <c r="H65" i="17"/>
  <c r="H64" i="17"/>
  <c r="H63" i="17"/>
  <c r="H62" i="17"/>
  <c r="H61" i="17"/>
  <c r="H60" i="17"/>
  <c r="F95" i="17"/>
  <c r="F94" i="17"/>
  <c r="F93" i="17"/>
  <c r="F92" i="17"/>
  <c r="F91" i="17"/>
  <c r="F90" i="17"/>
  <c r="F89" i="17"/>
  <c r="F88" i="17"/>
  <c r="F87" i="17"/>
  <c r="F86" i="17"/>
  <c r="F85" i="17"/>
  <c r="F84" i="17"/>
  <c r="F83" i="17"/>
  <c r="F82" i="17"/>
  <c r="F81" i="17"/>
  <c r="F80" i="17"/>
  <c r="F79" i="17"/>
  <c r="F78" i="17"/>
  <c r="F77" i="17"/>
  <c r="F76" i="17"/>
  <c r="F75" i="17"/>
  <c r="F74" i="17"/>
  <c r="F73" i="17"/>
  <c r="F72" i="17"/>
  <c r="F71" i="17"/>
  <c r="F70" i="17"/>
  <c r="F69" i="17"/>
  <c r="F68" i="17"/>
  <c r="F67" i="17"/>
  <c r="F66" i="17"/>
  <c r="F65" i="17"/>
  <c r="F64" i="17"/>
  <c r="F63" i="17"/>
  <c r="F62" i="17"/>
  <c r="F61" i="17"/>
  <c r="F60" i="17"/>
  <c r="F59" i="17"/>
  <c r="F58" i="17"/>
  <c r="F57" i="17"/>
  <c r="F56" i="17"/>
  <c r="F55" i="17"/>
  <c r="F54" i="17"/>
  <c r="F53" i="17"/>
  <c r="F52" i="17"/>
  <c r="F51" i="17"/>
  <c r="H8" i="8" l="1"/>
  <c r="G10" i="8" l="1"/>
  <c r="F8" i="8"/>
  <c r="I8" i="8" s="1"/>
  <c r="G80" i="9"/>
  <c r="K10" i="8" l="1"/>
  <c r="H52" i="8"/>
  <c r="H42" i="8"/>
  <c r="G44" i="8" l="1"/>
  <c r="G43" i="8"/>
  <c r="F58" i="9" l="1"/>
  <c r="F57" i="9"/>
  <c r="E73" i="9" l="1"/>
  <c r="E72" i="9"/>
  <c r="E70" i="9"/>
  <c r="E69" i="9"/>
  <c r="E67" i="9"/>
  <c r="E66" i="9"/>
  <c r="J19" i="53" l="1"/>
  <c r="F19" i="53" s="1"/>
  <c r="F10" i="53"/>
  <c r="F9" i="53" l="1"/>
  <c r="F12" i="53"/>
  <c r="G83" i="53"/>
  <c r="G89" i="53"/>
  <c r="H12" i="56"/>
  <c r="C15" i="56" s="1"/>
  <c r="H9" i="53" l="1"/>
  <c r="D1" i="53"/>
  <c r="I54" i="12" s="1"/>
  <c r="B1" i="53"/>
  <c r="G54" i="12" s="1"/>
  <c r="K54" i="12" s="1"/>
  <c r="E83" i="9" l="1"/>
  <c r="E41" i="9"/>
  <c r="E39" i="9"/>
  <c r="E38" i="9"/>
  <c r="E24" i="9"/>
  <c r="J33" i="4" l="1"/>
  <c r="K102" i="30" l="1"/>
  <c r="K101" i="30"/>
  <c r="K100" i="30"/>
  <c r="K99" i="30"/>
  <c r="K98" i="30"/>
  <c r="K97" i="30"/>
  <c r="K96" i="30"/>
  <c r="K95" i="30"/>
  <c r="K94" i="30"/>
  <c r="K93" i="30"/>
  <c r="K92" i="30"/>
  <c r="K91" i="30"/>
  <c r="K90" i="30"/>
  <c r="K89" i="30"/>
  <c r="K88" i="30"/>
  <c r="K87" i="30"/>
  <c r="K86" i="30"/>
  <c r="K85" i="30"/>
  <c r="K84" i="30"/>
  <c r="K83" i="30"/>
  <c r="K82" i="30"/>
  <c r="K81" i="30"/>
  <c r="K80" i="30"/>
  <c r="K79" i="30"/>
  <c r="K78" i="30"/>
  <c r="K77" i="30"/>
  <c r="K76" i="30"/>
  <c r="K75" i="30"/>
  <c r="K74" i="30"/>
  <c r="K73" i="30"/>
  <c r="K72" i="30"/>
  <c r="K71" i="30"/>
  <c r="K70" i="30"/>
  <c r="K69" i="30"/>
  <c r="K68" i="30"/>
  <c r="K67" i="30"/>
  <c r="K66" i="30"/>
  <c r="K65" i="30"/>
  <c r="K64" i="30"/>
  <c r="K63" i="30"/>
  <c r="K62" i="30"/>
  <c r="K61" i="30"/>
  <c r="K60" i="30"/>
  <c r="K59" i="30"/>
  <c r="K58" i="30"/>
  <c r="K57" i="30"/>
  <c r="K56" i="30"/>
  <c r="K55" i="30"/>
  <c r="J37" i="4"/>
  <c r="J43" i="4"/>
  <c r="J27" i="4"/>
  <c r="J26" i="4"/>
  <c r="J25" i="4"/>
  <c r="J24" i="4"/>
  <c r="I12" i="16"/>
  <c r="K12" i="16" s="1"/>
  <c r="K28" i="15"/>
  <c r="G15" i="8" l="1"/>
  <c r="E10" i="27" l="1"/>
  <c r="G29" i="8" l="1"/>
  <c r="G32" i="8" l="1"/>
  <c r="G36" i="8"/>
  <c r="G35" i="8"/>
  <c r="G34" i="8"/>
  <c r="G33" i="8"/>
  <c r="G31" i="8"/>
  <c r="G30" i="8"/>
  <c r="G37" i="8"/>
  <c r="K37" i="8" s="1"/>
  <c r="U5" i="57" l="1"/>
  <c r="W5" i="57"/>
  <c r="V5" i="57"/>
  <c r="Q5" i="57"/>
  <c r="P5" i="57"/>
  <c r="O5" i="57"/>
  <c r="N5" i="57"/>
  <c r="M5" i="57"/>
  <c r="L5" i="57"/>
  <c r="I5" i="57"/>
  <c r="H5" i="57"/>
  <c r="G5" i="57"/>
  <c r="F5" i="57"/>
  <c r="E5" i="57"/>
  <c r="A5" i="57" s="1"/>
  <c r="D5" i="57"/>
  <c r="C5" i="57"/>
  <c r="A7" i="57"/>
  <c r="I33" i="16" l="1"/>
  <c r="I28" i="16" l="1"/>
  <c r="G17" i="8" l="1"/>
  <c r="I17" i="8" s="1"/>
  <c r="G19" i="8"/>
  <c r="I19" i="8" s="1"/>
  <c r="G16" i="8"/>
  <c r="G14" i="8"/>
  <c r="G21" i="8"/>
  <c r="I21" i="8" s="1"/>
  <c r="G20" i="8"/>
  <c r="I20" i="8" s="1"/>
  <c r="G18" i="8"/>
  <c r="I18" i="8" s="1"/>
  <c r="I16" i="8" l="1"/>
  <c r="J21" i="4"/>
  <c r="O9" i="16" l="1"/>
  <c r="I14" i="16"/>
  <c r="I13" i="16"/>
  <c r="E63" i="9"/>
  <c r="E61" i="9" l="1"/>
  <c r="H20" i="9" l="1"/>
  <c r="E25" i="9" l="1"/>
  <c r="J36" i="9"/>
  <c r="I36" i="9"/>
  <c r="K32" i="16"/>
  <c r="E36" i="9" l="1"/>
  <c r="H26" i="12"/>
  <c r="C24" i="55" l="1"/>
  <c r="D24" i="55"/>
  <c r="B14" i="55" s="1"/>
  <c r="B30" i="55"/>
  <c r="C18" i="55"/>
  <c r="C17" i="55"/>
  <c r="C20" i="55" l="1"/>
  <c r="D21" i="55" s="1"/>
  <c r="D22" i="55"/>
  <c r="C23" i="55"/>
  <c r="C26" i="55"/>
  <c r="D26" i="55" s="1"/>
  <c r="C25" i="55"/>
  <c r="C14" i="55" s="1"/>
  <c r="D43" i="55" l="1"/>
  <c r="D20" i="55"/>
  <c r="D23" i="55"/>
  <c r="B9" i="55" s="1"/>
  <c r="B10" i="55"/>
  <c r="C13" i="55"/>
  <c r="C12" i="55"/>
  <c r="C11" i="55"/>
  <c r="C10" i="55"/>
  <c r="C9" i="55"/>
  <c r="D25" i="55"/>
  <c r="C30" i="55"/>
  <c r="B28" i="55"/>
  <c r="G30" i="55"/>
  <c r="H30" i="55"/>
  <c r="D30" i="55"/>
  <c r="F30" i="55" l="1"/>
  <c r="E30" i="55"/>
  <c r="B13" i="55"/>
  <c r="B12" i="55"/>
  <c r="B11" i="55"/>
  <c r="C33" i="55" l="1"/>
  <c r="C35" i="55" s="1"/>
  <c r="C22" i="12"/>
  <c r="D41" i="55"/>
  <c r="D47" i="55"/>
  <c r="D42" i="55"/>
  <c r="D48" i="55"/>
  <c r="C34" i="55" l="1"/>
  <c r="C6" i="55"/>
  <c r="D45" i="55"/>
  <c r="D39" i="55"/>
  <c r="D46" i="55"/>
  <c r="D44" i="55"/>
  <c r="D40" i="55"/>
  <c r="D38" i="55"/>
  <c r="C21" i="12" l="1"/>
  <c r="E91" i="9" l="1"/>
  <c r="E8" i="43" l="1"/>
  <c r="J103" i="30" l="1"/>
  <c r="J102" i="30"/>
  <c r="J101" i="30"/>
  <c r="J100" i="30"/>
  <c r="J99" i="30"/>
  <c r="J98" i="30"/>
  <c r="J97" i="30"/>
  <c r="J96" i="30"/>
  <c r="J95" i="30"/>
  <c r="J94" i="30"/>
  <c r="J93" i="30"/>
  <c r="J92" i="30"/>
  <c r="J91" i="30"/>
  <c r="J90" i="30"/>
  <c r="J89" i="30"/>
  <c r="J88" i="30"/>
  <c r="J87" i="30"/>
  <c r="J86" i="30"/>
  <c r="J85" i="30"/>
  <c r="J84" i="30"/>
  <c r="J83" i="30"/>
  <c r="J82" i="30"/>
  <c r="J81" i="30"/>
  <c r="J80" i="30"/>
  <c r="J79" i="30"/>
  <c r="J78" i="30"/>
  <c r="J77" i="30"/>
  <c r="J76" i="30"/>
  <c r="J75" i="30"/>
  <c r="J74" i="30"/>
  <c r="J73" i="30"/>
  <c r="J72" i="30"/>
  <c r="J71" i="30"/>
  <c r="J70" i="30"/>
  <c r="J69" i="30"/>
  <c r="J68" i="30"/>
  <c r="J67" i="30"/>
  <c r="J66" i="30"/>
  <c r="J65" i="30"/>
  <c r="J64" i="30"/>
  <c r="J63" i="30"/>
  <c r="J62" i="30"/>
  <c r="J61" i="30"/>
  <c r="J60" i="30"/>
  <c r="J59" i="30"/>
  <c r="J58" i="30"/>
  <c r="J57" i="30"/>
  <c r="J56" i="30"/>
  <c r="J55" i="30"/>
  <c r="J54" i="30"/>
  <c r="E80" i="9" l="1"/>
  <c r="G24" i="8" l="1"/>
  <c r="E92" i="9"/>
  <c r="E90" i="9"/>
  <c r="E89" i="9"/>
  <c r="E88" i="9"/>
  <c r="C3" i="55" l="1"/>
  <c r="H25" i="12"/>
  <c r="H24" i="12"/>
  <c r="H30" i="12"/>
  <c r="H29" i="12"/>
  <c r="F14" i="12"/>
  <c r="F13" i="12"/>
  <c r="D40" i="17"/>
  <c r="I113" i="40"/>
  <c r="I112" i="40"/>
  <c r="I111" i="40"/>
  <c r="I110" i="40"/>
  <c r="I109" i="40"/>
  <c r="I108" i="40"/>
  <c r="I107" i="40"/>
  <c r="I106" i="40"/>
  <c r="I105" i="40"/>
  <c r="I104" i="40"/>
  <c r="I103" i="40"/>
  <c r="I102" i="40"/>
  <c r="I101" i="40"/>
  <c r="I100" i="40"/>
  <c r="I99" i="40"/>
  <c r="I98" i="40"/>
  <c r="I97" i="40"/>
  <c r="I96" i="40"/>
  <c r="I95" i="40"/>
  <c r="I94" i="40"/>
  <c r="I93" i="40"/>
  <c r="I92" i="40"/>
  <c r="I91" i="40"/>
  <c r="I90" i="40"/>
  <c r="I89" i="40"/>
  <c r="I88" i="40"/>
  <c r="I87" i="40"/>
  <c r="I86" i="40"/>
  <c r="I85" i="40"/>
  <c r="I84" i="40"/>
  <c r="I83" i="40"/>
  <c r="I82" i="40"/>
  <c r="I81" i="40"/>
  <c r="I80" i="40"/>
  <c r="I79" i="40"/>
  <c r="I78" i="40"/>
  <c r="I77" i="40"/>
  <c r="I76" i="40"/>
  <c r="I75" i="40"/>
  <c r="I74" i="40"/>
  <c r="I73" i="40"/>
  <c r="I72" i="40"/>
  <c r="I71" i="40"/>
  <c r="I70" i="40"/>
  <c r="I69" i="40"/>
  <c r="I68" i="40"/>
  <c r="I67" i="40"/>
  <c r="I66" i="40"/>
  <c r="I65" i="40"/>
  <c r="I64" i="40"/>
  <c r="I63" i="40"/>
  <c r="I62" i="40"/>
  <c r="I61" i="40"/>
  <c r="I60" i="40"/>
  <c r="I59" i="40"/>
  <c r="I58" i="40"/>
  <c r="I57" i="40"/>
  <c r="I56" i="40"/>
  <c r="I55" i="40"/>
  <c r="I54" i="40"/>
  <c r="I53" i="40"/>
  <c r="I52" i="40"/>
  <c r="I51" i="40"/>
  <c r="I50" i="40"/>
  <c r="I49" i="40"/>
  <c r="I48" i="40"/>
  <c r="I47" i="40"/>
  <c r="I46" i="40"/>
  <c r="I45" i="40"/>
  <c r="I44" i="40"/>
  <c r="I43" i="40"/>
  <c r="I42" i="40"/>
  <c r="I41" i="40"/>
  <c r="I40" i="40"/>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C113" i="40"/>
  <c r="C112" i="40"/>
  <c r="C111" i="40"/>
  <c r="C110" i="40"/>
  <c r="C109" i="40"/>
  <c r="C108" i="40"/>
  <c r="C107" i="40"/>
  <c r="C106" i="40"/>
  <c r="C105" i="40"/>
  <c r="C104" i="40"/>
  <c r="C103" i="40"/>
  <c r="C102" i="40"/>
  <c r="C101" i="40"/>
  <c r="C100" i="40"/>
  <c r="C99" i="40"/>
  <c r="C98" i="40"/>
  <c r="C97" i="40"/>
  <c r="C96" i="40"/>
  <c r="C95" i="40"/>
  <c r="C94" i="40"/>
  <c r="C93" i="40"/>
  <c r="C92" i="40"/>
  <c r="C91" i="40"/>
  <c r="C90" i="40"/>
  <c r="C89" i="40"/>
  <c r="C88" i="40"/>
  <c r="C87" i="40"/>
  <c r="C86" i="40"/>
  <c r="C85" i="40"/>
  <c r="C84" i="40"/>
  <c r="C83" i="40"/>
  <c r="C82" i="40"/>
  <c r="C81" i="40"/>
  <c r="C80" i="40"/>
  <c r="C79" i="40"/>
  <c r="C78" i="40"/>
  <c r="C77" i="40"/>
  <c r="C76" i="40"/>
  <c r="C75" i="40"/>
  <c r="C74" i="40"/>
  <c r="C73" i="40"/>
  <c r="C72" i="40"/>
  <c r="C71" i="40"/>
  <c r="C70" i="40"/>
  <c r="C69" i="40"/>
  <c r="C68" i="40"/>
  <c r="C67" i="40"/>
  <c r="C66" i="40"/>
  <c r="C65" i="40"/>
  <c r="C64" i="40"/>
  <c r="C63" i="40"/>
  <c r="C62" i="40"/>
  <c r="C61" i="40"/>
  <c r="C60" i="40"/>
  <c r="C59" i="40"/>
  <c r="C58" i="40"/>
  <c r="C57" i="40"/>
  <c r="C56" i="40"/>
  <c r="C55" i="40"/>
  <c r="C54" i="40"/>
  <c r="C53" i="40"/>
  <c r="C52" i="40"/>
  <c r="C51" i="40"/>
  <c r="C50" i="40"/>
  <c r="C49" i="40"/>
  <c r="C48" i="40"/>
  <c r="C47" i="40"/>
  <c r="C46" i="40"/>
  <c r="C45" i="40"/>
  <c r="C44" i="40"/>
  <c r="C43" i="40"/>
  <c r="C42" i="40"/>
  <c r="C41" i="40"/>
  <c r="C40" i="40"/>
  <c r="C39" i="40"/>
  <c r="C38" i="40"/>
  <c r="C37" i="40"/>
  <c r="C36" i="40"/>
  <c r="C35" i="40"/>
  <c r="C34" i="40"/>
  <c r="C33" i="40"/>
  <c r="C32" i="40"/>
  <c r="C31" i="40"/>
  <c r="C30" i="40"/>
  <c r="C29" i="40"/>
  <c r="C28" i="40"/>
  <c r="C27" i="40"/>
  <c r="C26" i="40"/>
  <c r="C25" i="40"/>
  <c r="C24" i="40"/>
  <c r="C23" i="40"/>
  <c r="C22" i="40"/>
  <c r="C21" i="40"/>
  <c r="C20" i="40"/>
  <c r="C19" i="40"/>
  <c r="C18" i="40"/>
  <c r="C17" i="40"/>
  <c r="C16" i="40"/>
  <c r="C15" i="40"/>
  <c r="C14" i="40"/>
  <c r="L59" i="15"/>
  <c r="F61" i="15" s="1"/>
  <c r="K59" i="15"/>
  <c r="F63" i="15" s="1"/>
  <c r="H27" i="12" l="1"/>
  <c r="H28" i="12"/>
  <c r="K28" i="12" s="1"/>
  <c r="F60" i="15"/>
  <c r="F62" i="15"/>
  <c r="S49" i="4" l="1"/>
  <c r="R49" i="4"/>
  <c r="G36" i="43"/>
  <c r="I33" i="43" s="1"/>
  <c r="I9" i="16"/>
  <c r="D35" i="17"/>
  <c r="G19" i="15"/>
  <c r="K9" i="16" l="1"/>
  <c r="K29" i="4"/>
  <c r="H14" i="12" l="1"/>
  <c r="K30" i="12" s="1"/>
  <c r="W40" i="17"/>
  <c r="G11" i="17"/>
  <c r="E3" i="12"/>
  <c r="D3" i="53"/>
  <c r="K12" i="40"/>
  <c r="E12" i="40"/>
  <c r="D3" i="40"/>
  <c r="E21" i="27"/>
  <c r="E19" i="27"/>
  <c r="E18" i="27"/>
  <c r="E17" i="27"/>
  <c r="E16" i="27"/>
  <c r="D3" i="27"/>
  <c r="S103" i="30"/>
  <c r="S102" i="30"/>
  <c r="S101" i="30"/>
  <c r="S100" i="30"/>
  <c r="S99" i="30"/>
  <c r="S98" i="30"/>
  <c r="S97" i="30"/>
  <c r="S96" i="30"/>
  <c r="S95" i="30"/>
  <c r="S94" i="30"/>
  <c r="S93" i="30"/>
  <c r="S92" i="30"/>
  <c r="S91" i="30"/>
  <c r="S90" i="30"/>
  <c r="S89" i="30"/>
  <c r="S88" i="30"/>
  <c r="S87" i="30"/>
  <c r="S86" i="30"/>
  <c r="S85" i="30"/>
  <c r="S84" i="30"/>
  <c r="S83" i="30"/>
  <c r="S82" i="30"/>
  <c r="S81" i="30"/>
  <c r="S80" i="30"/>
  <c r="S79" i="30"/>
  <c r="S78" i="30"/>
  <c r="S77" i="30"/>
  <c r="S76" i="30"/>
  <c r="S75" i="30"/>
  <c r="S74" i="30"/>
  <c r="S73" i="30"/>
  <c r="S72" i="30"/>
  <c r="S71" i="30"/>
  <c r="S70" i="30"/>
  <c r="S69" i="30"/>
  <c r="S68" i="30"/>
  <c r="S67" i="30"/>
  <c r="S66" i="30"/>
  <c r="S65" i="30"/>
  <c r="S64" i="30"/>
  <c r="S63" i="30"/>
  <c r="S62" i="30"/>
  <c r="S61" i="30"/>
  <c r="S60" i="30"/>
  <c r="S59" i="30"/>
  <c r="S58" i="30"/>
  <c r="T103" i="30"/>
  <c r="T102" i="30"/>
  <c r="T101" i="30"/>
  <c r="T100" i="30"/>
  <c r="T99" i="30"/>
  <c r="T98" i="30"/>
  <c r="T97" i="30"/>
  <c r="T96" i="30"/>
  <c r="T95" i="30"/>
  <c r="T94" i="30"/>
  <c r="T93" i="30"/>
  <c r="T92" i="30"/>
  <c r="T91" i="30"/>
  <c r="T90" i="30"/>
  <c r="T89" i="30"/>
  <c r="T88" i="30"/>
  <c r="T87" i="30"/>
  <c r="T86" i="30"/>
  <c r="T85" i="30"/>
  <c r="T84" i="30"/>
  <c r="T83" i="30"/>
  <c r="T82" i="30"/>
  <c r="T81" i="30"/>
  <c r="T80" i="30"/>
  <c r="T79" i="30"/>
  <c r="T78" i="30"/>
  <c r="T77" i="30"/>
  <c r="T76" i="30"/>
  <c r="T75" i="30"/>
  <c r="T74" i="30"/>
  <c r="T73" i="30"/>
  <c r="T72" i="30"/>
  <c r="T71" i="30"/>
  <c r="T70" i="30"/>
  <c r="T69" i="30"/>
  <c r="T68" i="30"/>
  <c r="T67" i="30"/>
  <c r="T66" i="30"/>
  <c r="T65" i="30"/>
  <c r="T64" i="30"/>
  <c r="T63" i="30"/>
  <c r="T62" i="30"/>
  <c r="T61" i="30"/>
  <c r="T60" i="30"/>
  <c r="T59" i="30"/>
  <c r="T58" i="30"/>
  <c r="T57" i="30"/>
  <c r="T56" i="30"/>
  <c r="T55" i="30"/>
  <c r="T54" i="30"/>
  <c r="S57" i="30"/>
  <c r="S56" i="30"/>
  <c r="S55" i="30"/>
  <c r="S54" i="30"/>
  <c r="V55" i="30"/>
  <c r="V103" i="30"/>
  <c r="K103" i="30" s="1"/>
  <c r="U103" i="30"/>
  <c r="W103" i="30" s="1"/>
  <c r="V102" i="30"/>
  <c r="U102" i="30"/>
  <c r="W102" i="30" s="1"/>
  <c r="V101" i="30"/>
  <c r="U101" i="30"/>
  <c r="W101" i="30" s="1"/>
  <c r="V100" i="30"/>
  <c r="U100" i="30"/>
  <c r="W100" i="30" s="1"/>
  <c r="V99" i="30"/>
  <c r="U99" i="30"/>
  <c r="W99" i="30" s="1"/>
  <c r="V98" i="30"/>
  <c r="U98" i="30"/>
  <c r="W98" i="30" s="1"/>
  <c r="V97" i="30"/>
  <c r="U97" i="30"/>
  <c r="W97" i="30" s="1"/>
  <c r="V96" i="30"/>
  <c r="U96" i="30"/>
  <c r="W96" i="30" s="1"/>
  <c r="V95" i="30"/>
  <c r="U95" i="30"/>
  <c r="W95" i="30" s="1"/>
  <c r="V94" i="30"/>
  <c r="U94" i="30"/>
  <c r="W94" i="30" s="1"/>
  <c r="V93" i="30"/>
  <c r="U93" i="30"/>
  <c r="W93" i="30" s="1"/>
  <c r="V92" i="30"/>
  <c r="U92" i="30"/>
  <c r="W92" i="30" s="1"/>
  <c r="V91" i="30"/>
  <c r="U91" i="30"/>
  <c r="W91" i="30" s="1"/>
  <c r="V90" i="30"/>
  <c r="U90" i="30"/>
  <c r="W90" i="30" s="1"/>
  <c r="V89" i="30"/>
  <c r="U89" i="30"/>
  <c r="W89" i="30" s="1"/>
  <c r="V88" i="30"/>
  <c r="U88" i="30"/>
  <c r="W88" i="30" s="1"/>
  <c r="V87" i="30"/>
  <c r="U87" i="30"/>
  <c r="W87" i="30" s="1"/>
  <c r="V86" i="30"/>
  <c r="U86" i="30"/>
  <c r="W86" i="30" s="1"/>
  <c r="V85" i="30"/>
  <c r="U85" i="30"/>
  <c r="W85" i="30" s="1"/>
  <c r="V84" i="30"/>
  <c r="U84" i="30"/>
  <c r="W84" i="30" s="1"/>
  <c r="V83" i="30"/>
  <c r="U83" i="30"/>
  <c r="W83" i="30" s="1"/>
  <c r="V82" i="30"/>
  <c r="U82" i="30"/>
  <c r="W82" i="30" s="1"/>
  <c r="V81" i="30"/>
  <c r="U81" i="30"/>
  <c r="W81" i="30" s="1"/>
  <c r="V80" i="30"/>
  <c r="U80" i="30"/>
  <c r="W80" i="30" s="1"/>
  <c r="V79" i="30"/>
  <c r="U79" i="30"/>
  <c r="W79" i="30" s="1"/>
  <c r="V78" i="30"/>
  <c r="U78" i="30"/>
  <c r="W78" i="30" s="1"/>
  <c r="V77" i="30"/>
  <c r="U77" i="30"/>
  <c r="W77" i="30" s="1"/>
  <c r="V76" i="30"/>
  <c r="U76" i="30"/>
  <c r="W76" i="30" s="1"/>
  <c r="V75" i="30"/>
  <c r="U75" i="30"/>
  <c r="W75" i="30" s="1"/>
  <c r="V74" i="30"/>
  <c r="U74" i="30"/>
  <c r="W74" i="30" s="1"/>
  <c r="V73" i="30"/>
  <c r="U73" i="30"/>
  <c r="W73" i="30" s="1"/>
  <c r="V72" i="30"/>
  <c r="U72" i="30"/>
  <c r="W72" i="30" s="1"/>
  <c r="V71" i="30"/>
  <c r="U71" i="30"/>
  <c r="W71" i="30" s="1"/>
  <c r="V70" i="30"/>
  <c r="U70" i="30"/>
  <c r="W70" i="30" s="1"/>
  <c r="V69" i="30"/>
  <c r="U69" i="30"/>
  <c r="W69" i="30" s="1"/>
  <c r="V68" i="30"/>
  <c r="U68" i="30"/>
  <c r="W68" i="30" s="1"/>
  <c r="V67" i="30"/>
  <c r="U67" i="30"/>
  <c r="W67" i="30" s="1"/>
  <c r="V66" i="30"/>
  <c r="U66" i="30"/>
  <c r="W66" i="30" s="1"/>
  <c r="V65" i="30"/>
  <c r="U65" i="30"/>
  <c r="W65" i="30" s="1"/>
  <c r="V64" i="30"/>
  <c r="U64" i="30"/>
  <c r="W64" i="30" s="1"/>
  <c r="V63" i="30"/>
  <c r="U63" i="30"/>
  <c r="W63" i="30" s="1"/>
  <c r="V62" i="30"/>
  <c r="U62" i="30"/>
  <c r="W62" i="30" s="1"/>
  <c r="V61" i="30"/>
  <c r="U61" i="30"/>
  <c r="W61" i="30" s="1"/>
  <c r="V60" i="30"/>
  <c r="U60" i="30"/>
  <c r="W60" i="30" s="1"/>
  <c r="V59" i="30"/>
  <c r="U59" i="30"/>
  <c r="W59" i="30" s="1"/>
  <c r="V58" i="30"/>
  <c r="U58" i="30"/>
  <c r="W58" i="30" s="1"/>
  <c r="V57" i="30"/>
  <c r="U57" i="30"/>
  <c r="W57" i="30" s="1"/>
  <c r="V56" i="30"/>
  <c r="U56" i="30"/>
  <c r="W56" i="30" s="1"/>
  <c r="U55" i="30"/>
  <c r="W55" i="30" s="1"/>
  <c r="V54" i="30"/>
  <c r="K54" i="30" s="1"/>
  <c r="D3" i="30"/>
  <c r="N52" i="8"/>
  <c r="I52" i="8" s="1"/>
  <c r="N45" i="8"/>
  <c r="G45" i="8" s="1"/>
  <c r="I45" i="8" s="1"/>
  <c r="N42" i="8"/>
  <c r="G42" i="8" s="1"/>
  <c r="N38" i="8"/>
  <c r="G38" i="8" s="1"/>
  <c r="G23" i="8"/>
  <c r="E3" i="8"/>
  <c r="E3" i="43"/>
  <c r="R27" i="4"/>
  <c r="R26" i="4"/>
  <c r="R25" i="4"/>
  <c r="R24" i="4"/>
  <c r="J23" i="4"/>
  <c r="K22" i="15"/>
  <c r="F23" i="15" l="1"/>
  <c r="I23" i="15" s="1"/>
  <c r="I42" i="8"/>
  <c r="B1" i="8"/>
  <c r="D1" i="8"/>
  <c r="K25" i="15"/>
  <c r="G30" i="15"/>
  <c r="R23" i="4"/>
  <c r="J14" i="12"/>
  <c r="K14" i="12"/>
  <c r="K26" i="12"/>
  <c r="K29" i="12"/>
  <c r="K24" i="12"/>
  <c r="K25" i="12"/>
  <c r="C55" i="30"/>
  <c r="C56" i="30"/>
  <c r="C58" i="30"/>
  <c r="C66" i="30"/>
  <c r="C74" i="30"/>
  <c r="C82" i="30"/>
  <c r="C90" i="30"/>
  <c r="C98" i="30"/>
  <c r="C57" i="30"/>
  <c r="C62" i="30"/>
  <c r="C70" i="30"/>
  <c r="C78" i="30"/>
  <c r="C86" i="30"/>
  <c r="C94" i="30"/>
  <c r="C102" i="30"/>
  <c r="C59" i="30"/>
  <c r="C63" i="30"/>
  <c r="C67" i="30"/>
  <c r="C71" i="30"/>
  <c r="C75" i="30"/>
  <c r="C79" i="30"/>
  <c r="C83" i="30"/>
  <c r="C87" i="30"/>
  <c r="C91" i="30"/>
  <c r="C95" i="30"/>
  <c r="C99" i="30"/>
  <c r="C103" i="30"/>
  <c r="C61" i="30"/>
  <c r="C65" i="30"/>
  <c r="C69" i="30"/>
  <c r="C73" i="30"/>
  <c r="C77" i="30"/>
  <c r="C81" i="30"/>
  <c r="C85" i="30"/>
  <c r="C89" i="30"/>
  <c r="C93" i="30"/>
  <c r="C97" i="30"/>
  <c r="C101" i="30"/>
  <c r="C60" i="30"/>
  <c r="C64" i="30"/>
  <c r="C68" i="30"/>
  <c r="C72" i="30"/>
  <c r="C76" i="30"/>
  <c r="C80" i="30"/>
  <c r="C84" i="30"/>
  <c r="C88" i="30"/>
  <c r="C92" i="30"/>
  <c r="C96" i="30"/>
  <c r="C100" i="30"/>
  <c r="C54" i="30"/>
  <c r="E3" i="16"/>
  <c r="E3" i="9"/>
  <c r="F30" i="15" l="1"/>
  <c r="I30" i="15" s="1"/>
  <c r="F31" i="15"/>
  <c r="I31" i="15" s="1"/>
  <c r="F3" i="4"/>
  <c r="T36" i="4" l="1"/>
  <c r="T34" i="4"/>
  <c r="I44" i="16" l="1"/>
  <c r="J28" i="4" l="1"/>
  <c r="N136" i="43"/>
  <c r="L136" i="43"/>
  <c r="M136" i="43" s="1"/>
  <c r="N135" i="43"/>
  <c r="L135" i="43"/>
  <c r="M135" i="43" s="1"/>
  <c r="N134" i="43"/>
  <c r="L134" i="43"/>
  <c r="M134" i="43" s="1"/>
  <c r="N133" i="43"/>
  <c r="L133" i="43"/>
  <c r="M133" i="43" s="1"/>
  <c r="N132" i="43"/>
  <c r="L132" i="43"/>
  <c r="M132" i="43" s="1"/>
  <c r="N131" i="43"/>
  <c r="L131" i="43"/>
  <c r="M131" i="43" s="1"/>
  <c r="N130" i="43"/>
  <c r="L130" i="43"/>
  <c r="M130" i="43" s="1"/>
  <c r="N129" i="43"/>
  <c r="L129" i="43"/>
  <c r="M129" i="43" s="1"/>
  <c r="N128" i="43"/>
  <c r="L128" i="43"/>
  <c r="M128" i="43" s="1"/>
  <c r="N127" i="43"/>
  <c r="L127" i="43"/>
  <c r="M127" i="43" s="1"/>
  <c r="N126" i="43"/>
  <c r="L126" i="43"/>
  <c r="M126" i="43" s="1"/>
  <c r="N125" i="43"/>
  <c r="L125" i="43"/>
  <c r="M125" i="43" s="1"/>
  <c r="N124" i="43"/>
  <c r="L124" i="43"/>
  <c r="M124" i="43" s="1"/>
  <c r="N123" i="43"/>
  <c r="L123" i="43"/>
  <c r="M123" i="43" s="1"/>
  <c r="N122" i="43"/>
  <c r="L122" i="43"/>
  <c r="M122" i="43" s="1"/>
  <c r="N121" i="43"/>
  <c r="L121" i="43"/>
  <c r="M121" i="43" s="1"/>
  <c r="N120" i="43"/>
  <c r="L120" i="43"/>
  <c r="M120" i="43" s="1"/>
  <c r="N119" i="43"/>
  <c r="L119" i="43"/>
  <c r="M119" i="43" s="1"/>
  <c r="N118" i="43"/>
  <c r="L118" i="43"/>
  <c r="M118" i="43" s="1"/>
  <c r="N117" i="43"/>
  <c r="L117" i="43"/>
  <c r="M117" i="43" s="1"/>
  <c r="N116" i="43"/>
  <c r="L116" i="43"/>
  <c r="M116" i="43" s="1"/>
  <c r="N115" i="43"/>
  <c r="L115" i="43"/>
  <c r="M115" i="43" s="1"/>
  <c r="N114" i="43"/>
  <c r="L114" i="43"/>
  <c r="M114" i="43" s="1"/>
  <c r="N113" i="43"/>
  <c r="L113" i="43"/>
  <c r="M113" i="43" s="1"/>
  <c r="N112" i="43"/>
  <c r="L112" i="43"/>
  <c r="M112" i="43" s="1"/>
  <c r="N111" i="43"/>
  <c r="L111" i="43"/>
  <c r="M111" i="43" s="1"/>
  <c r="N110" i="43"/>
  <c r="L110" i="43"/>
  <c r="M110" i="43" s="1"/>
  <c r="N109" i="43"/>
  <c r="L109" i="43"/>
  <c r="M109" i="43" s="1"/>
  <c r="N108" i="43"/>
  <c r="L108" i="43"/>
  <c r="M108" i="43" s="1"/>
  <c r="N107" i="43"/>
  <c r="L107" i="43"/>
  <c r="M107" i="43" s="1"/>
  <c r="N106" i="43"/>
  <c r="L106" i="43"/>
  <c r="M106" i="43" s="1"/>
  <c r="N105" i="43"/>
  <c r="L105" i="43"/>
  <c r="M105" i="43" s="1"/>
  <c r="N104" i="43"/>
  <c r="L104" i="43"/>
  <c r="M104" i="43" s="1"/>
  <c r="N103" i="43"/>
  <c r="L103" i="43"/>
  <c r="M103" i="43" s="1"/>
  <c r="N102" i="43"/>
  <c r="L102" i="43"/>
  <c r="M102" i="43" s="1"/>
  <c r="N101" i="43"/>
  <c r="L101" i="43"/>
  <c r="M101" i="43" s="1"/>
  <c r="N100" i="43"/>
  <c r="L100" i="43"/>
  <c r="M100" i="43" s="1"/>
  <c r="N99" i="43"/>
  <c r="L99" i="43"/>
  <c r="M99" i="43" s="1"/>
  <c r="N98" i="43"/>
  <c r="L98" i="43"/>
  <c r="M98" i="43" s="1"/>
  <c r="N97" i="43"/>
  <c r="L97" i="43"/>
  <c r="M97" i="43" s="1"/>
  <c r="N96" i="43"/>
  <c r="L96" i="43"/>
  <c r="M96" i="43" s="1"/>
  <c r="N95" i="43"/>
  <c r="L95" i="43"/>
  <c r="M95" i="43" s="1"/>
  <c r="N94" i="43"/>
  <c r="L94" i="43"/>
  <c r="M94" i="43" s="1"/>
  <c r="N93" i="43"/>
  <c r="L93" i="43"/>
  <c r="M93" i="43" s="1"/>
  <c r="N92" i="43"/>
  <c r="L92" i="43"/>
  <c r="M92" i="43" s="1"/>
  <c r="N91" i="43"/>
  <c r="L91" i="43"/>
  <c r="M91" i="43" s="1"/>
  <c r="N90" i="43"/>
  <c r="L90" i="43"/>
  <c r="M90" i="43" s="1"/>
  <c r="N89" i="43"/>
  <c r="L89" i="43"/>
  <c r="M89" i="43" s="1"/>
  <c r="N88" i="43"/>
  <c r="L88" i="43"/>
  <c r="M88" i="43" s="1"/>
  <c r="N87" i="43"/>
  <c r="L87" i="43"/>
  <c r="M87" i="43" s="1"/>
  <c r="N86" i="43"/>
  <c r="L86" i="43"/>
  <c r="M86" i="43" s="1"/>
  <c r="N85" i="43"/>
  <c r="L85" i="43"/>
  <c r="M85" i="43" s="1"/>
  <c r="N84" i="43"/>
  <c r="L84" i="43"/>
  <c r="M84" i="43" s="1"/>
  <c r="N83" i="43"/>
  <c r="L83" i="43"/>
  <c r="M83" i="43" s="1"/>
  <c r="N82" i="43"/>
  <c r="L82" i="43"/>
  <c r="M82" i="43" s="1"/>
  <c r="N81" i="43"/>
  <c r="L81" i="43"/>
  <c r="M81" i="43" s="1"/>
  <c r="N80" i="43"/>
  <c r="L80" i="43"/>
  <c r="M80" i="43" s="1"/>
  <c r="N79" i="43"/>
  <c r="L79" i="43"/>
  <c r="M79" i="43" s="1"/>
  <c r="N78" i="43"/>
  <c r="L78" i="43"/>
  <c r="M78" i="43" s="1"/>
  <c r="N77" i="43"/>
  <c r="L77" i="43"/>
  <c r="M77" i="43" s="1"/>
  <c r="N76" i="43"/>
  <c r="L76" i="43"/>
  <c r="M76" i="43" s="1"/>
  <c r="N75" i="43"/>
  <c r="L75" i="43"/>
  <c r="M75" i="43" s="1"/>
  <c r="N74" i="43"/>
  <c r="L74" i="43"/>
  <c r="M74" i="43" s="1"/>
  <c r="N73" i="43"/>
  <c r="L73" i="43"/>
  <c r="M73" i="43" s="1"/>
  <c r="N72" i="43"/>
  <c r="L72" i="43"/>
  <c r="M72" i="43" s="1"/>
  <c r="N71" i="43"/>
  <c r="L71" i="43"/>
  <c r="M71" i="43" s="1"/>
  <c r="N70" i="43"/>
  <c r="L70" i="43"/>
  <c r="M70" i="43" s="1"/>
  <c r="N69" i="43"/>
  <c r="L69" i="43"/>
  <c r="M69" i="43" s="1"/>
  <c r="N68" i="43"/>
  <c r="L68" i="43"/>
  <c r="M68" i="43" s="1"/>
  <c r="N67" i="43"/>
  <c r="L67" i="43"/>
  <c r="M67" i="43" s="1"/>
  <c r="N66" i="43"/>
  <c r="L66" i="43"/>
  <c r="M66" i="43" s="1"/>
  <c r="N65" i="43"/>
  <c r="L65" i="43"/>
  <c r="M65" i="43" s="1"/>
  <c r="N64" i="43"/>
  <c r="L64" i="43"/>
  <c r="M64" i="43" s="1"/>
  <c r="N63" i="43"/>
  <c r="L63" i="43"/>
  <c r="M63" i="43" s="1"/>
  <c r="N62" i="43"/>
  <c r="L62" i="43"/>
  <c r="M62" i="43" s="1"/>
  <c r="N61" i="43"/>
  <c r="L61" i="43"/>
  <c r="M61" i="43" s="1"/>
  <c r="N60" i="43"/>
  <c r="L60" i="43"/>
  <c r="M60" i="43" s="1"/>
  <c r="N59" i="43"/>
  <c r="L59" i="43"/>
  <c r="M59" i="43" s="1"/>
  <c r="N58" i="43"/>
  <c r="L58" i="43"/>
  <c r="M58" i="43" s="1"/>
  <c r="N57" i="43"/>
  <c r="L57" i="43"/>
  <c r="M57" i="43" s="1"/>
  <c r="N56" i="43"/>
  <c r="L56" i="43"/>
  <c r="M56" i="43" s="1"/>
  <c r="N55" i="43"/>
  <c r="L55" i="43"/>
  <c r="M55" i="43" s="1"/>
  <c r="N54" i="43"/>
  <c r="L54" i="43"/>
  <c r="M54" i="43" s="1"/>
  <c r="N53" i="43"/>
  <c r="L53" i="43"/>
  <c r="M53" i="43" s="1"/>
  <c r="N52" i="43"/>
  <c r="L52" i="43"/>
  <c r="M52" i="43" s="1"/>
  <c r="N51" i="43"/>
  <c r="L51" i="43"/>
  <c r="M51" i="43" s="1"/>
  <c r="N50" i="43"/>
  <c r="L50" i="43"/>
  <c r="M50" i="43" s="1"/>
  <c r="N49" i="43"/>
  <c r="L49" i="43"/>
  <c r="M49" i="43" s="1"/>
  <c r="N48" i="43"/>
  <c r="L48" i="43"/>
  <c r="M48" i="43" s="1"/>
  <c r="N47" i="43"/>
  <c r="L47" i="43"/>
  <c r="M47" i="43" s="1"/>
  <c r="N46" i="43"/>
  <c r="L46" i="43"/>
  <c r="M46" i="43" s="1"/>
  <c r="N45" i="43"/>
  <c r="L45" i="43"/>
  <c r="M45" i="43" s="1"/>
  <c r="N44" i="43"/>
  <c r="L44" i="43"/>
  <c r="M44" i="43" s="1"/>
  <c r="N43" i="43"/>
  <c r="L43" i="43"/>
  <c r="M43" i="43" s="1"/>
  <c r="N42" i="43"/>
  <c r="L42" i="43"/>
  <c r="M42" i="43" s="1"/>
  <c r="N41" i="43"/>
  <c r="L41" i="43"/>
  <c r="M41" i="43" s="1"/>
  <c r="N40" i="43"/>
  <c r="L40" i="43"/>
  <c r="M40" i="43" s="1"/>
  <c r="N39" i="43"/>
  <c r="L39" i="43"/>
  <c r="M39" i="43" s="1"/>
  <c r="N38" i="43"/>
  <c r="L38" i="43"/>
  <c r="M38" i="43" s="1"/>
  <c r="N37" i="43"/>
  <c r="L37" i="43"/>
  <c r="M37" i="43" s="1"/>
  <c r="U54" i="30" l="1"/>
  <c r="W54" i="30" s="1"/>
  <c r="G27" i="8" l="1"/>
  <c r="G25" i="8"/>
  <c r="G11" i="8"/>
  <c r="G28" i="8"/>
  <c r="G26" i="8"/>
  <c r="F49" i="15" l="1"/>
  <c r="C37" i="43" l="1"/>
  <c r="G47" i="8"/>
  <c r="G46" i="8"/>
  <c r="G41" i="8"/>
  <c r="G39" i="8"/>
  <c r="G40" i="8"/>
  <c r="C135" i="43" l="1"/>
  <c r="C133" i="43"/>
  <c r="C131" i="43"/>
  <c r="C129" i="43"/>
  <c r="C127" i="43"/>
  <c r="C125" i="43"/>
  <c r="C123" i="43"/>
  <c r="C121" i="43"/>
  <c r="C119" i="43"/>
  <c r="C117" i="43"/>
  <c r="C115" i="43"/>
  <c r="C113" i="43"/>
  <c r="C111" i="43"/>
  <c r="C109" i="43"/>
  <c r="C107" i="43"/>
  <c r="C105" i="43"/>
  <c r="C103" i="43"/>
  <c r="C101" i="43"/>
  <c r="C99" i="43"/>
  <c r="C97" i="43"/>
  <c r="C95" i="43"/>
  <c r="C93" i="43"/>
  <c r="C91" i="43"/>
  <c r="C89" i="43"/>
  <c r="C87" i="43"/>
  <c r="C85" i="43"/>
  <c r="C83" i="43"/>
  <c r="C81" i="43"/>
  <c r="C79" i="43"/>
  <c r="C77" i="43"/>
  <c r="C75" i="43"/>
  <c r="C73" i="43"/>
  <c r="C71" i="43"/>
  <c r="C69" i="43"/>
  <c r="C67" i="43"/>
  <c r="C65" i="43"/>
  <c r="C63" i="43"/>
  <c r="C61" i="43"/>
  <c r="C59" i="43"/>
  <c r="C57" i="43"/>
  <c r="C55" i="43"/>
  <c r="C53" i="43"/>
  <c r="C51" i="43"/>
  <c r="C49" i="43"/>
  <c r="C47" i="43"/>
  <c r="C45" i="43"/>
  <c r="C43" i="43"/>
  <c r="C41" i="43"/>
  <c r="C40" i="43"/>
  <c r="C136" i="43"/>
  <c r="C134" i="43"/>
  <c r="C132" i="43"/>
  <c r="C130" i="43"/>
  <c r="C128" i="43"/>
  <c r="C126" i="43"/>
  <c r="C124" i="43"/>
  <c r="C122" i="43"/>
  <c r="C120" i="43"/>
  <c r="C118" i="43"/>
  <c r="C116" i="43"/>
  <c r="C114" i="43"/>
  <c r="C112" i="43"/>
  <c r="C110" i="43"/>
  <c r="C108" i="43"/>
  <c r="C106" i="43"/>
  <c r="C104" i="43"/>
  <c r="C102" i="43"/>
  <c r="C100" i="43"/>
  <c r="C98" i="43"/>
  <c r="C96" i="43"/>
  <c r="C94" i="43"/>
  <c r="C92" i="43"/>
  <c r="C90" i="43"/>
  <c r="C88" i="43"/>
  <c r="C86" i="43"/>
  <c r="C84" i="43"/>
  <c r="C82" i="43"/>
  <c r="C80" i="43"/>
  <c r="C78" i="43"/>
  <c r="C76" i="43"/>
  <c r="C74" i="43"/>
  <c r="C72" i="43"/>
  <c r="C70" i="43"/>
  <c r="C68" i="43"/>
  <c r="C66" i="43"/>
  <c r="C64" i="43"/>
  <c r="C62" i="43"/>
  <c r="C60" i="43"/>
  <c r="C58" i="43"/>
  <c r="C56" i="43"/>
  <c r="C54" i="43"/>
  <c r="C52" i="43"/>
  <c r="C50" i="43"/>
  <c r="C48" i="43"/>
  <c r="C46" i="43"/>
  <c r="C44" i="43"/>
  <c r="C42" i="43"/>
  <c r="C39" i="43"/>
  <c r="C38" i="43"/>
  <c r="G13" i="8"/>
  <c r="G12" i="8"/>
  <c r="G22" i="8"/>
  <c r="E21" i="9" l="1"/>
  <c r="I46" i="16" l="1"/>
  <c r="G44" i="9" l="1"/>
  <c r="E32" i="9" l="1"/>
  <c r="K27" i="12" l="1"/>
  <c r="J84" i="16"/>
  <c r="J24" i="16"/>
  <c r="J22" i="16" l="1"/>
  <c r="J21" i="16" s="1"/>
  <c r="G17" i="15" l="1"/>
  <c r="K11" i="40"/>
  <c r="E11" i="40"/>
  <c r="F54" i="15"/>
  <c r="F53" i="15"/>
  <c r="F52" i="15"/>
  <c r="F51" i="15"/>
  <c r="F50" i="15"/>
  <c r="F48" i="15"/>
  <c r="B1" i="40" l="1"/>
  <c r="D1" i="40"/>
  <c r="K60" i="12"/>
  <c r="D21" i="17"/>
  <c r="D1" i="27" l="1"/>
  <c r="I52" i="12" s="1"/>
  <c r="B1" i="27"/>
  <c r="G52" i="12" s="1"/>
  <c r="D24" i="17" l="1"/>
  <c r="R51" i="17"/>
  <c r="H51" i="17" s="1"/>
  <c r="D23" i="17"/>
  <c r="B12" i="27"/>
  <c r="R28" i="4"/>
  <c r="T28" i="4" s="1"/>
  <c r="T27" i="4"/>
  <c r="T26" i="4"/>
  <c r="T25" i="4"/>
  <c r="T24" i="4"/>
  <c r="T37" i="4"/>
  <c r="I87" i="16"/>
  <c r="E27" i="9"/>
  <c r="E23" i="9"/>
  <c r="E22" i="9"/>
  <c r="G21" i="9"/>
  <c r="E20" i="9"/>
  <c r="E16" i="9"/>
  <c r="E15" i="9"/>
  <c r="E14" i="9"/>
  <c r="E13" i="9"/>
  <c r="E12" i="9"/>
  <c r="E11" i="9"/>
  <c r="E10" i="9"/>
  <c r="I49" i="15"/>
  <c r="I46" i="15"/>
  <c r="I44" i="15"/>
  <c r="F67" i="15"/>
  <c r="F66" i="15"/>
  <c r="F65" i="15"/>
  <c r="F64" i="15"/>
  <c r="F59" i="15"/>
  <c r="F58" i="15"/>
  <c r="I29" i="15"/>
  <c r="I28" i="15"/>
  <c r="I27" i="15"/>
  <c r="I26" i="15"/>
  <c r="I25" i="15"/>
  <c r="I24" i="15"/>
  <c r="I21" i="15"/>
  <c r="F20" i="15"/>
  <c r="F18" i="15"/>
  <c r="F16" i="15"/>
  <c r="F15" i="15"/>
  <c r="F14" i="15"/>
  <c r="I14" i="15" s="1"/>
  <c r="F13" i="15"/>
  <c r="F10" i="15"/>
  <c r="F9" i="15"/>
  <c r="F8" i="15"/>
  <c r="F7" i="15"/>
  <c r="F6" i="15"/>
  <c r="F4" i="15"/>
  <c r="I19" i="16"/>
  <c r="K18" i="16" s="1"/>
  <c r="I48" i="16"/>
  <c r="I47" i="16"/>
  <c r="I43" i="16"/>
  <c r="I40" i="16"/>
  <c r="I39" i="16"/>
  <c r="I37" i="16"/>
  <c r="I36" i="16"/>
  <c r="I35" i="16"/>
  <c r="I34" i="16"/>
  <c r="I32" i="16"/>
  <c r="I31" i="16"/>
  <c r="I30" i="16"/>
  <c r="I27" i="16"/>
  <c r="I26" i="16"/>
  <c r="I25" i="16"/>
  <c r="I23" i="16"/>
  <c r="I18" i="16"/>
  <c r="I17" i="16"/>
  <c r="I16" i="16"/>
  <c r="I15" i="16"/>
  <c r="I11" i="16"/>
  <c r="I10" i="16"/>
  <c r="I126" i="16"/>
  <c r="I125" i="16"/>
  <c r="I124" i="16"/>
  <c r="I123" i="16"/>
  <c r="I122" i="16"/>
  <c r="I121" i="16"/>
  <c r="I120" i="16"/>
  <c r="I119" i="16"/>
  <c r="I118" i="16"/>
  <c r="I117" i="16"/>
  <c r="I116" i="16"/>
  <c r="I115" i="16"/>
  <c r="I114" i="16"/>
  <c r="I113" i="16"/>
  <c r="I112" i="16"/>
  <c r="I111" i="16"/>
  <c r="I110" i="16"/>
  <c r="I109" i="16"/>
  <c r="I108" i="16"/>
  <c r="I107" i="16"/>
  <c r="I106" i="16"/>
  <c r="I105" i="16"/>
  <c r="I104" i="16"/>
  <c r="I103" i="16"/>
  <c r="I102" i="16"/>
  <c r="I101" i="16"/>
  <c r="I100" i="16"/>
  <c r="I99" i="16"/>
  <c r="I98" i="16"/>
  <c r="I97" i="16"/>
  <c r="I96" i="16"/>
  <c r="I95" i="16"/>
  <c r="I94" i="16"/>
  <c r="I93" i="16"/>
  <c r="I92" i="16"/>
  <c r="I91" i="16"/>
  <c r="I90" i="16"/>
  <c r="I89" i="16"/>
  <c r="I88" i="16"/>
  <c r="C126" i="16"/>
  <c r="C125" i="16"/>
  <c r="C124" i="16"/>
  <c r="C123" i="16"/>
  <c r="C122" i="16"/>
  <c r="C121" i="16"/>
  <c r="C120" i="16"/>
  <c r="C119" i="16"/>
  <c r="C118" i="16"/>
  <c r="C117" i="16"/>
  <c r="C116" i="16"/>
  <c r="C115" i="16"/>
  <c r="C114" i="16"/>
  <c r="C113" i="16"/>
  <c r="C112" i="16"/>
  <c r="C111" i="16"/>
  <c r="C110" i="16"/>
  <c r="C109" i="16"/>
  <c r="C108" i="16"/>
  <c r="C107" i="16"/>
  <c r="C106" i="16"/>
  <c r="C105" i="16"/>
  <c r="C104" i="16"/>
  <c r="C103" i="16"/>
  <c r="C102" i="16"/>
  <c r="C101" i="16"/>
  <c r="C100" i="16"/>
  <c r="C99" i="16"/>
  <c r="C98" i="16"/>
  <c r="C97" i="16"/>
  <c r="C96" i="16"/>
  <c r="C95" i="16"/>
  <c r="C94" i="16"/>
  <c r="C93" i="16"/>
  <c r="C92" i="16"/>
  <c r="C91" i="16"/>
  <c r="C90" i="16"/>
  <c r="C89" i="16"/>
  <c r="C88" i="16"/>
  <c r="C87" i="16"/>
  <c r="J45" i="4"/>
  <c r="J44" i="4"/>
  <c r="T43" i="4"/>
  <c r="T41" i="4"/>
  <c r="J40" i="4"/>
  <c r="T40" i="4" s="1"/>
  <c r="J39" i="4"/>
  <c r="T39" i="4" s="1"/>
  <c r="J38" i="4"/>
  <c r="T38" i="4" s="1"/>
  <c r="J36" i="4"/>
  <c r="J35" i="4"/>
  <c r="T35" i="4" s="1"/>
  <c r="J34" i="4"/>
  <c r="T33" i="4"/>
  <c r="J32" i="4"/>
  <c r="J31" i="4"/>
  <c r="J18" i="4"/>
  <c r="D42" i="17"/>
  <c r="T42" i="17" s="1"/>
  <c r="D41" i="17"/>
  <c r="T41" i="17" s="1"/>
  <c r="D36" i="17"/>
  <c r="T36" i="17" s="1"/>
  <c r="D34" i="17"/>
  <c r="D27" i="17"/>
  <c r="D26" i="17"/>
  <c r="E7" i="43"/>
  <c r="E25" i="43"/>
  <c r="G11" i="30"/>
  <c r="B24" i="43"/>
  <c r="B33" i="43"/>
  <c r="R39" i="17"/>
  <c r="H39" i="17" s="1"/>
  <c r="K81" i="8"/>
  <c r="D30" i="17"/>
  <c r="I25" i="8"/>
  <c r="I23" i="8"/>
  <c r="K44" i="8"/>
  <c r="K54" i="8"/>
  <c r="I38" i="8"/>
  <c r="F13" i="17"/>
  <c r="H21" i="17"/>
  <c r="D22" i="17"/>
  <c r="H22" i="17" s="1"/>
  <c r="D25" i="17"/>
  <c r="R25" i="17" s="1"/>
  <c r="H25" i="17" s="1"/>
  <c r="D28" i="17"/>
  <c r="R28" i="17" s="1"/>
  <c r="H28" i="17" s="1"/>
  <c r="D29" i="17"/>
  <c r="R29" i="17" s="1"/>
  <c r="H29" i="17" s="1"/>
  <c r="D37" i="17"/>
  <c r="F45" i="17"/>
  <c r="F46" i="17"/>
  <c r="R52" i="17"/>
  <c r="H52" i="17" s="1"/>
  <c r="R53" i="17"/>
  <c r="H53" i="17" s="1"/>
  <c r="R54" i="17"/>
  <c r="H54" i="17" s="1"/>
  <c r="R55" i="17"/>
  <c r="H55" i="17" s="1"/>
  <c r="R56" i="17"/>
  <c r="H56" i="17" s="1"/>
  <c r="R57" i="17"/>
  <c r="H57" i="17" s="1"/>
  <c r="R58" i="17"/>
  <c r="H58" i="17" s="1"/>
  <c r="R59" i="17"/>
  <c r="H59" i="17" s="1"/>
  <c r="R60" i="17"/>
  <c r="R61" i="17"/>
  <c r="R62" i="17"/>
  <c r="R63" i="17"/>
  <c r="R64" i="17"/>
  <c r="R65" i="17"/>
  <c r="R66" i="17"/>
  <c r="R67" i="17"/>
  <c r="R68" i="17"/>
  <c r="R69" i="17"/>
  <c r="R70" i="17"/>
  <c r="R71" i="17"/>
  <c r="R72" i="17"/>
  <c r="R73" i="17"/>
  <c r="R74" i="17"/>
  <c r="R75" i="17"/>
  <c r="R76" i="17"/>
  <c r="R77" i="17"/>
  <c r="R78" i="17"/>
  <c r="R79" i="17"/>
  <c r="R80" i="17"/>
  <c r="R81" i="17"/>
  <c r="R82" i="17"/>
  <c r="R83" i="17"/>
  <c r="R84" i="17"/>
  <c r="R85" i="17"/>
  <c r="R86" i="17"/>
  <c r="R87" i="17"/>
  <c r="R88" i="17"/>
  <c r="R89" i="17"/>
  <c r="R90" i="17"/>
  <c r="R91" i="17"/>
  <c r="R92" i="17"/>
  <c r="R93" i="17"/>
  <c r="R94" i="17"/>
  <c r="R95" i="17"/>
  <c r="R96" i="17"/>
  <c r="R97" i="17"/>
  <c r="R98" i="17"/>
  <c r="R99" i="17"/>
  <c r="R100" i="17"/>
  <c r="R101" i="17"/>
  <c r="R102" i="17"/>
  <c r="R103" i="17"/>
  <c r="R104" i="17"/>
  <c r="R105" i="17"/>
  <c r="R106" i="17"/>
  <c r="R107" i="17"/>
  <c r="R108" i="17"/>
  <c r="R109" i="17"/>
  <c r="R110" i="17"/>
  <c r="K47" i="8"/>
  <c r="I36" i="8"/>
  <c r="I31" i="8"/>
  <c r="I27" i="8"/>
  <c r="I11" i="8"/>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I42" i="4"/>
  <c r="K52" i="12"/>
  <c r="K57" i="12"/>
  <c r="D1" i="9" l="1"/>
  <c r="I40" i="12" s="1"/>
  <c r="K41" i="12" s="1"/>
  <c r="B1" i="9"/>
  <c r="G40" i="12" s="1"/>
  <c r="K40" i="12" s="1"/>
  <c r="F5" i="15"/>
  <c r="W27" i="17"/>
  <c r="R27" i="17" s="1"/>
  <c r="H27" i="17" s="1"/>
  <c r="W37" i="17"/>
  <c r="R37" i="17" s="1"/>
  <c r="H37" i="17" s="1"/>
  <c r="W26" i="17"/>
  <c r="R26" i="17" s="1"/>
  <c r="H26" i="17" s="1"/>
  <c r="W24" i="17"/>
  <c r="R24" i="17" s="1"/>
  <c r="H24" i="17" s="1"/>
  <c r="R40" i="17"/>
  <c r="H40" i="17" s="1"/>
  <c r="W23" i="17"/>
  <c r="R23" i="17" s="1"/>
  <c r="H23" i="17" s="1"/>
  <c r="B1" i="43"/>
  <c r="G46" i="12" s="1"/>
  <c r="K46" i="12" s="1"/>
  <c r="J104" i="30"/>
  <c r="G12" i="30" s="1"/>
  <c r="B1" i="30"/>
  <c r="G50" i="12" s="1"/>
  <c r="K50" i="12" s="1"/>
  <c r="I46" i="12"/>
  <c r="K47" i="12" s="1"/>
  <c r="S42" i="17"/>
  <c r="R42" i="17" s="1"/>
  <c r="I29" i="8"/>
  <c r="T23" i="4"/>
  <c r="G19" i="9"/>
  <c r="R104" i="30"/>
  <c r="S36" i="17"/>
  <c r="R36" i="17" s="1"/>
  <c r="H36" i="17" s="1"/>
  <c r="K46" i="8"/>
  <c r="I33" i="8"/>
  <c r="I34" i="8"/>
  <c r="D33" i="17"/>
  <c r="S41" i="17"/>
  <c r="I35" i="8"/>
  <c r="I32" i="8"/>
  <c r="H5" i="15" l="1"/>
  <c r="D1" i="15"/>
  <c r="I38" i="12" s="1"/>
  <c r="B1" i="15"/>
  <c r="G38" i="12" s="1"/>
  <c r="H42" i="17"/>
  <c r="J42" i="17" s="1"/>
  <c r="B16" i="12"/>
  <c r="W35" i="17"/>
  <c r="R35" i="17" s="1"/>
  <c r="H35" i="17" s="1"/>
  <c r="G10" i="30"/>
  <c r="D1" i="30" s="1"/>
  <c r="I50" i="12" s="1"/>
  <c r="K51" i="12" s="1"/>
  <c r="F13" i="30"/>
  <c r="H10" i="30"/>
  <c r="I48" i="12"/>
  <c r="K49" i="12" s="1"/>
  <c r="G48" i="12"/>
  <c r="K48" i="12" s="1"/>
  <c r="R41" i="17"/>
  <c r="H41" i="17" s="1"/>
  <c r="K38" i="12" l="1"/>
  <c r="K39" i="12"/>
  <c r="H13" i="12"/>
  <c r="J13" i="12" s="1"/>
  <c r="K62" i="12" s="1"/>
  <c r="J41" i="17"/>
  <c r="W34" i="17"/>
  <c r="R34" i="17" s="1"/>
  <c r="H34" i="17" s="1"/>
  <c r="K13" i="12" l="1"/>
  <c r="W33" i="17"/>
  <c r="R33" i="17" s="1"/>
  <c r="H33" i="17" s="1"/>
  <c r="I85" i="16"/>
  <c r="I84" i="16"/>
  <c r="J29" i="4" l="1"/>
  <c r="D32" i="17"/>
  <c r="I44" i="12" l="1"/>
  <c r="K45" i="12" s="1"/>
  <c r="G44" i="12"/>
  <c r="W32" i="17"/>
  <c r="R32" i="17" s="1"/>
  <c r="H32" i="17" s="1"/>
  <c r="R29" i="4"/>
  <c r="T29" i="4" s="1"/>
  <c r="K44" i="12" l="1"/>
  <c r="E41" i="17" l="1"/>
  <c r="E37" i="17"/>
  <c r="E40" i="17"/>
  <c r="E34" i="17"/>
  <c r="E36" i="17"/>
  <c r="E27" i="17"/>
  <c r="E29" i="17"/>
  <c r="E23" i="17"/>
  <c r="S43" i="17"/>
  <c r="C43" i="17" s="1"/>
  <c r="E24" i="17"/>
  <c r="E26" i="17"/>
  <c r="E35" i="17" l="1"/>
  <c r="J42" i="16"/>
  <c r="J20" i="16" s="1"/>
  <c r="D31" i="17" l="1"/>
  <c r="J49" i="16"/>
  <c r="K51" i="16" s="1"/>
  <c r="I51" i="16" s="1"/>
  <c r="D38" i="17"/>
  <c r="D43" i="17" l="1"/>
  <c r="E42" i="17" s="1"/>
  <c r="T38" i="17"/>
  <c r="S38" i="17"/>
  <c r="R38" i="17" l="1"/>
  <c r="H38" i="17" s="1"/>
  <c r="E30" i="17"/>
  <c r="E43" i="17"/>
  <c r="E33" i="17"/>
  <c r="R43" i="17"/>
  <c r="H43" i="17" s="1"/>
  <c r="E32" i="17"/>
  <c r="E38" i="17"/>
  <c r="E31" i="17"/>
  <c r="D1" i="16"/>
  <c r="I42" i="12" s="1"/>
  <c r="B1" i="16"/>
  <c r="G42" i="12" s="1"/>
  <c r="K42" i="12" l="1"/>
  <c r="B1" i="12"/>
  <c r="S5" i="57" s="1"/>
  <c r="K43" i="12"/>
  <c r="D1" i="12"/>
  <c r="T5" i="5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003471斎藤 孝信</author>
  </authors>
  <commentList>
    <comment ref="H56" authorId="0" shapeId="0" xr:uid="{00000000-0006-0000-0200-000003000000}">
      <text>
        <r>
          <rPr>
            <b/>
            <sz val="9"/>
            <color indexed="81"/>
            <rFont val="ＭＳ Ｐゴシック"/>
            <family val="3"/>
            <charset val="128"/>
          </rPr>
          <t>Tableシートを変更したら要修正</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okuook</author>
  </authors>
  <commentList>
    <comment ref="R2" authorId="0" shapeId="0" xr:uid="{00000000-0006-0000-0D00-000001000000}">
      <text>
        <r>
          <rPr>
            <b/>
            <sz val="9"/>
            <color indexed="81"/>
            <rFont val="ＭＳ Ｐゴシック"/>
            <family val="3"/>
            <charset val="128"/>
          </rPr>
          <t>okuook:</t>
        </r>
        <r>
          <rPr>
            <sz val="9"/>
            <color indexed="81"/>
            <rFont val="ＭＳ Ｐゴシック"/>
            <family val="3"/>
            <charset val="128"/>
          </rPr>
          <t xml:space="preserve">
Module2のCheckを実行した回数を自動記録します。
回収システムのＦＤ回収時にチェックを実行するか否かの判定に使います。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0N0036齋藤 孝信</author>
  </authors>
  <commentList>
    <comment ref="AF15" authorId="0" shapeId="0" xr:uid="{00000000-0006-0000-1000-000001000000}">
      <text>
        <r>
          <rPr>
            <sz val="9"/>
            <color indexed="81"/>
            <rFont val="ＭＳ Ｐゴシック"/>
            <family val="3"/>
            <charset val="128"/>
          </rPr>
          <t xml:space="preserve">補正の設定はないが、一般交通影響無し（0%）を選択した場合にエラーを回避するため、ダミーとして0を入れておく。
</t>
        </r>
      </text>
    </comment>
    <comment ref="AF34" authorId="0" shapeId="0" xr:uid="{00000000-0006-0000-1000-000002000000}">
      <text>
        <r>
          <rPr>
            <sz val="9"/>
            <color indexed="81"/>
            <rFont val="ＭＳ Ｐゴシック"/>
            <family val="3"/>
            <charset val="128"/>
          </rPr>
          <t xml:space="preserve">補正の設定はないが、一般交通影響無し（0%）を選択した場合にエラーを回避するため、ダミーとして0を入れておく。
</t>
        </r>
      </text>
    </comment>
    <comment ref="AF35" authorId="0" shapeId="0" xr:uid="{00000000-0006-0000-1000-000003000000}">
      <text>
        <r>
          <rPr>
            <sz val="9"/>
            <color indexed="81"/>
            <rFont val="ＭＳ Ｐゴシック"/>
            <family val="3"/>
            <charset val="128"/>
          </rPr>
          <t xml:space="preserve">補正の設定はないが、一般交通影響無し（0%）を選択した場合にエラーを回避するため、ダミーとして0を入れておく。
</t>
        </r>
      </text>
    </comment>
    <comment ref="AF65" authorId="0" shapeId="0" xr:uid="{00000000-0006-0000-1000-000004000000}">
      <text>
        <r>
          <rPr>
            <sz val="9"/>
            <color indexed="81"/>
            <rFont val="ＭＳ Ｐゴシック"/>
            <family val="3"/>
            <charset val="128"/>
          </rPr>
          <t xml:space="preserve">補正の設定はないが、一般交通影響無し（0%）を選択した場合にエラーを回避するため、ダミーとして0を入れておく。
</t>
        </r>
      </text>
    </comment>
    <comment ref="AF66" authorId="0" shapeId="0" xr:uid="{00000000-0006-0000-1000-000005000000}">
      <text>
        <r>
          <rPr>
            <sz val="9"/>
            <color indexed="81"/>
            <rFont val="ＭＳ Ｐゴシック"/>
            <family val="3"/>
            <charset val="128"/>
          </rPr>
          <t xml:space="preserve">補正の設定はないが、一般交通影響無し（0%）を選択した場合にエラーを回避するため、ダミーとして0を入れておく。
</t>
        </r>
      </text>
    </comment>
  </commentList>
</comments>
</file>

<file path=xl/sharedStrings.xml><?xml version="1.0" encoding="utf-8"?>
<sst xmlns="http://schemas.openxmlformats.org/spreadsheetml/2006/main" count="46140" uniqueCount="10481">
  <si>
    <t>２．元請ファイルの入力状況（未入力・エラー件数）</t>
    <rPh sb="2" eb="4">
      <t>モトウケ</t>
    </rPh>
    <rPh sb="9" eb="11">
      <t>ニュウリョク</t>
    </rPh>
    <rPh sb="11" eb="13">
      <t>ジョウキョウ</t>
    </rPh>
    <rPh sb="14" eb="17">
      <t>ミニュウリョク</t>
    </rPh>
    <rPh sb="21" eb="23">
      <t>ケンスウ</t>
    </rPh>
    <phoneticPr fontId="4"/>
  </si>
  <si>
    <t>「工事費」シートで工事費内訳を入力して下さい。入力することで工事価格が自動計算されます。</t>
    <rPh sb="1" eb="4">
      <t>コウジヒ</t>
    </rPh>
    <rPh sb="9" eb="12">
      <t>コウジヒ</t>
    </rPh>
    <rPh sb="23" eb="25">
      <t>ニュウリョク</t>
    </rPh>
    <rPh sb="30" eb="32">
      <t>コウジ</t>
    </rPh>
    <rPh sb="32" eb="34">
      <t>カカク</t>
    </rPh>
    <rPh sb="35" eb="37">
      <t>ジドウ</t>
    </rPh>
    <rPh sb="37" eb="39">
      <t>ケイサン</t>
    </rPh>
    <phoneticPr fontId="4"/>
  </si>
  <si>
    <t>1.鋼橋等工場製作費（機器単体費）を入力して下さい
2.費用が発生しない場合は0を入力して下さい</t>
    <rPh sb="2" eb="4">
      <t>コウキョウ</t>
    </rPh>
    <rPh sb="4" eb="5">
      <t>トウ</t>
    </rPh>
    <rPh sb="5" eb="7">
      <t>コウジョウ</t>
    </rPh>
    <rPh sb="7" eb="10">
      <t>セイサクヒ</t>
    </rPh>
    <rPh sb="31" eb="33">
      <t>ハッセイ</t>
    </rPh>
    <phoneticPr fontId="4"/>
  </si>
  <si>
    <t>要確認90</t>
    <phoneticPr fontId="4"/>
  </si>
  <si>
    <r>
      <t>元請ファイルの鋼橋等工場製作費</t>
    </r>
    <r>
      <rPr>
        <sz val="11"/>
        <rFont val="ＭＳ Ｐゴシック"/>
        <family val="3"/>
        <charset val="128"/>
      </rPr>
      <t>（機器単体費）が</t>
    </r>
    <r>
      <rPr>
        <b/>
        <sz val="11"/>
        <rFont val="ＭＳ Ｐゴシック"/>
        <family val="3"/>
        <charset val="128"/>
      </rPr>
      <t>未入力</t>
    </r>
    <r>
      <rPr>
        <sz val="11"/>
        <rFont val="ＭＳ Ｐゴシック"/>
        <family val="3"/>
        <charset val="128"/>
      </rPr>
      <t/>
    </r>
    <rPh sb="0" eb="2">
      <t>モトウケ</t>
    </rPh>
    <rPh sb="7" eb="8">
      <t>コウ</t>
    </rPh>
    <rPh sb="8" eb="10">
      <t>バシナド</t>
    </rPh>
    <rPh sb="10" eb="12">
      <t>コウジョウ</t>
    </rPh>
    <rPh sb="12" eb="15">
      <t>セイサクヒ</t>
    </rPh>
    <phoneticPr fontId="4"/>
  </si>
  <si>
    <t>要確認92</t>
    <phoneticPr fontId="4"/>
  </si>
  <si>
    <t>発注者側の積算品目に相当する実績額を元請ファイルに入力するよう元請担当者に伝えて下さい
（元請ファイルでは鋼橋等工場製作費（機器単体費）分を直接工事費の材料費に誤計上していることが考えられます）</t>
    <rPh sb="37" eb="38">
      <t>ツタ</t>
    </rPh>
    <rPh sb="40" eb="41">
      <t>クダ</t>
    </rPh>
    <rPh sb="45" eb="47">
      <t>モトウケ</t>
    </rPh>
    <rPh sb="80" eb="81">
      <t>ゴ</t>
    </rPh>
    <rPh sb="90" eb="91">
      <t>カンガ</t>
    </rPh>
    <phoneticPr fontId="4"/>
  </si>
  <si>
    <t>要確認93</t>
    <phoneticPr fontId="4"/>
  </si>
  <si>
    <t>要確認94</t>
    <phoneticPr fontId="4"/>
  </si>
  <si>
    <r>
      <t>受発注で鋼橋等工場製作費</t>
    </r>
    <r>
      <rPr>
        <sz val="11"/>
        <rFont val="ＭＳ Ｐゴシック"/>
        <family val="3"/>
        <charset val="128"/>
      </rPr>
      <t xml:space="preserve">（機器単体費）の金額差が大きい
</t>
    </r>
    <r>
      <rPr>
        <b/>
        <sz val="11"/>
        <rFont val="ＭＳ Ｐゴシック"/>
        <family val="3"/>
        <charset val="128"/>
      </rPr>
      <t>（元請ファイル実績額の過大）</t>
    </r>
    <rPh sb="0" eb="3">
      <t>ジュハッチュウ</t>
    </rPh>
    <rPh sb="4" eb="5">
      <t>コウ</t>
    </rPh>
    <rPh sb="5" eb="7">
      <t>バシナド</t>
    </rPh>
    <rPh sb="7" eb="9">
      <t>コウジョウ</t>
    </rPh>
    <rPh sb="9" eb="12">
      <t>セイサクヒ</t>
    </rPh>
    <rPh sb="20" eb="22">
      <t>キンガク</t>
    </rPh>
    <rPh sb="22" eb="23">
      <t>サ</t>
    </rPh>
    <rPh sb="24" eb="25">
      <t>オオ</t>
    </rPh>
    <rPh sb="29" eb="31">
      <t>モトウケ</t>
    </rPh>
    <rPh sb="35" eb="37">
      <t>ジッセキ</t>
    </rPh>
    <rPh sb="37" eb="38">
      <t>ガク</t>
    </rPh>
    <rPh sb="39" eb="41">
      <t>カダイ</t>
    </rPh>
    <phoneticPr fontId="4"/>
  </si>
  <si>
    <t>1.金額は「千円」単位での入力になっているか？
2.発注ファイルの入力金額は正しいか？
3.元請ファイルの入力金額は正しいか？</t>
    <phoneticPr fontId="4"/>
  </si>
  <si>
    <t>要確認95</t>
    <phoneticPr fontId="4"/>
  </si>
  <si>
    <t>その他</t>
    <rPh sb="2" eb="3">
      <t>タ</t>
    </rPh>
    <phoneticPr fontId="4"/>
  </si>
  <si>
    <t>下請工事価格</t>
    <rPh sb="0" eb="2">
      <t>シタウケ</t>
    </rPh>
    <rPh sb="2" eb="4">
      <t>コウジ</t>
    </rPh>
    <rPh sb="4" eb="6">
      <t>カカク</t>
    </rPh>
    <phoneticPr fontId="4"/>
  </si>
  <si>
    <t>外注一般管理費等/下請工事
価格（％）</t>
    <rPh sb="0" eb="2">
      <t>ガイチュウ</t>
    </rPh>
    <rPh sb="2" eb="4">
      <t>イッパン</t>
    </rPh>
    <rPh sb="4" eb="7">
      <t>カンリヒ</t>
    </rPh>
    <rPh sb="7" eb="8">
      <t>トウ</t>
    </rPh>
    <rPh sb="9" eb="11">
      <t>シタウケ</t>
    </rPh>
    <rPh sb="11" eb="13">
      <t>コウジ</t>
    </rPh>
    <rPh sb="14" eb="16">
      <t>カカク</t>
    </rPh>
    <phoneticPr fontId="4"/>
  </si>
  <si>
    <t>デザイン高欄</t>
    <phoneticPr fontId="4"/>
  </si>
  <si>
    <t>デザイン照明ポール</t>
    <phoneticPr fontId="4"/>
  </si>
  <si>
    <t>エラー（E）の件数</t>
    <rPh sb="7" eb="9">
      <t>ケンスウ</t>
    </rPh>
    <phoneticPr fontId="4"/>
  </si>
  <si>
    <t>セグメント桁</t>
    <rPh sb="5" eb="6">
      <t>ケタ</t>
    </rPh>
    <phoneticPr fontId="3"/>
  </si>
  <si>
    <t>防雪柵（吹払防止）</t>
    <rPh sb="0" eb="2">
      <t>ボウセツ</t>
    </rPh>
    <rPh sb="2" eb="3">
      <t>サク</t>
    </rPh>
    <rPh sb="4" eb="5">
      <t>フ</t>
    </rPh>
    <rPh sb="5" eb="6">
      <t>ハラ</t>
    </rPh>
    <rPh sb="6" eb="8">
      <t>ボウシ</t>
    </rPh>
    <phoneticPr fontId="3"/>
  </si>
  <si>
    <r>
      <t>受発注で鋼橋等工場製作費</t>
    </r>
    <r>
      <rPr>
        <sz val="11"/>
        <rFont val="ＭＳ Ｐゴシック"/>
        <family val="3"/>
        <charset val="128"/>
      </rPr>
      <t xml:space="preserve">（機器単体費）の金額差が大きい
</t>
    </r>
    <r>
      <rPr>
        <b/>
        <sz val="11"/>
        <rFont val="ＭＳ Ｐゴシック"/>
        <family val="3"/>
        <charset val="128"/>
      </rPr>
      <t>（元請ファイル実績額の過小）</t>
    </r>
    <rPh sb="0" eb="3">
      <t>ジュハッチュウ</t>
    </rPh>
    <rPh sb="4" eb="5">
      <t>コウ</t>
    </rPh>
    <rPh sb="5" eb="7">
      <t>バシナド</t>
    </rPh>
    <rPh sb="7" eb="9">
      <t>コウジョウ</t>
    </rPh>
    <rPh sb="9" eb="12">
      <t>セイサクヒ</t>
    </rPh>
    <rPh sb="20" eb="22">
      <t>キンガク</t>
    </rPh>
    <rPh sb="22" eb="23">
      <t>サ</t>
    </rPh>
    <rPh sb="24" eb="25">
      <t>オオ</t>
    </rPh>
    <rPh sb="29" eb="31">
      <t>モトウケ</t>
    </rPh>
    <rPh sb="35" eb="37">
      <t>ジッセキ</t>
    </rPh>
    <rPh sb="37" eb="38">
      <t>ガク</t>
    </rPh>
    <rPh sb="39" eb="41">
      <t>カショウ</t>
    </rPh>
    <phoneticPr fontId="4"/>
  </si>
  <si>
    <t>要確認109</t>
    <phoneticPr fontId="4"/>
  </si>
  <si>
    <r>
      <t>受発注で材料費の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7">
      <t>ザイリョウヒ</t>
    </rPh>
    <rPh sb="8" eb="10">
      <t>キンガク</t>
    </rPh>
    <rPh sb="10" eb="11">
      <t>サ</t>
    </rPh>
    <rPh sb="12" eb="13">
      <t>オオ</t>
    </rPh>
    <rPh sb="17" eb="19">
      <t>モトウケ</t>
    </rPh>
    <rPh sb="23" eb="25">
      <t>ジッセキ</t>
    </rPh>
    <rPh sb="25" eb="26">
      <t>ガク</t>
    </rPh>
    <rPh sb="27" eb="29">
      <t>カショウ</t>
    </rPh>
    <phoneticPr fontId="4"/>
  </si>
  <si>
    <r>
      <t>1.金額は「千円」単位での入力になっているか？
2.発注ファイルの入力金額は正しいか？
3.元請ファイルの入力金額は正しいか？
　</t>
    </r>
    <r>
      <rPr>
        <b/>
        <sz val="10"/>
        <rFont val="ＭＳ Ｐゴシック"/>
        <family val="3"/>
        <charset val="128"/>
      </rPr>
      <t>①現場作業員の賃金を「社員等従業員給料手当」に誤計上し、現場管理費が過大になっていないか？
　②「工事費」シートの「下請」入力欄において、労務費より社員等従業員給料手当が大きい場合は①を要確認
　③「工事費」シートの「下請」入力欄において、「外注一般管理費等」の金額が大きい場合は、直接工事費、共通仮設費に計上漏れがないか確認してください。
　　外注一般管理費等は、下請工事価格から工事原価を差し引いた金額です。実績費用に計上漏れがあると外注一般管理費等が大きくなります。</t>
    </r>
    <rPh sb="93" eb="95">
      <t>ゲンバ</t>
    </rPh>
    <rPh sb="95" eb="98">
      <t>カンリヒ</t>
    </rPh>
    <rPh sb="99" eb="101">
      <t>カダイ</t>
    </rPh>
    <rPh sb="196" eb="198">
      <t>キンガク</t>
    </rPh>
    <rPh sb="226" eb="228">
      <t>カクニン</t>
    </rPh>
    <rPh sb="238" eb="240">
      <t>ガイチュウ</t>
    </rPh>
    <rPh sb="240" eb="242">
      <t>イッパン</t>
    </rPh>
    <rPh sb="242" eb="245">
      <t>カンリヒ</t>
    </rPh>
    <rPh sb="245" eb="246">
      <t>トウ</t>
    </rPh>
    <rPh sb="248" eb="250">
      <t>シタウケ</t>
    </rPh>
    <rPh sb="250" eb="252">
      <t>コウジ</t>
    </rPh>
    <rPh sb="252" eb="254">
      <t>カカク</t>
    </rPh>
    <rPh sb="256" eb="258">
      <t>コウジ</t>
    </rPh>
    <rPh sb="258" eb="260">
      <t>ゲンカ</t>
    </rPh>
    <rPh sb="261" eb="262">
      <t>サ</t>
    </rPh>
    <rPh sb="263" eb="264">
      <t>ヒ</t>
    </rPh>
    <rPh sb="266" eb="268">
      <t>キンガク</t>
    </rPh>
    <rPh sb="271" eb="273">
      <t>ジッセキ</t>
    </rPh>
    <rPh sb="273" eb="275">
      <t>ヒヨウ</t>
    </rPh>
    <rPh sb="276" eb="278">
      <t>ケイジョウ</t>
    </rPh>
    <rPh sb="278" eb="279">
      <t>モ</t>
    </rPh>
    <rPh sb="284" eb="286">
      <t>ガイチュウ</t>
    </rPh>
    <rPh sb="286" eb="288">
      <t>イッパン</t>
    </rPh>
    <rPh sb="288" eb="291">
      <t>カンリヒ</t>
    </rPh>
    <rPh sb="291" eb="292">
      <t>トウ</t>
    </rPh>
    <rPh sb="293" eb="294">
      <t>オオ</t>
    </rPh>
    <phoneticPr fontId="4"/>
  </si>
  <si>
    <t>所管名（１）</t>
    <rPh sb="0" eb="2">
      <t>ショカン</t>
    </rPh>
    <rPh sb="2" eb="3">
      <t>メイ</t>
    </rPh>
    <phoneticPr fontId="4"/>
  </si>
  <si>
    <t>所管名（２）</t>
    <rPh sb="0" eb="2">
      <t>ショカン</t>
    </rPh>
    <rPh sb="2" eb="3">
      <t>メイ</t>
    </rPh>
    <phoneticPr fontId="4"/>
  </si>
  <si>
    <t>　（４）機器間接費</t>
    <rPh sb="4" eb="6">
      <t>キキ</t>
    </rPh>
    <rPh sb="6" eb="8">
      <t>カンセツ</t>
    </rPh>
    <rPh sb="8" eb="9">
      <t>ヒ</t>
    </rPh>
    <phoneticPr fontId="4"/>
  </si>
  <si>
    <r>
      <t>発注ファイルの鋼橋等工場製作費</t>
    </r>
    <r>
      <rPr>
        <sz val="11"/>
        <rFont val="ＭＳ Ｐゴシック"/>
        <family val="3"/>
        <charset val="128"/>
      </rPr>
      <t>（機器単体費）が</t>
    </r>
    <r>
      <rPr>
        <b/>
        <sz val="11"/>
        <rFont val="ＭＳ Ｐゴシック"/>
        <family val="3"/>
        <charset val="128"/>
      </rPr>
      <t>未入力</t>
    </r>
    <r>
      <rPr>
        <sz val="11"/>
        <rFont val="ＭＳ Ｐゴシック"/>
        <family val="3"/>
        <charset val="128"/>
      </rPr>
      <t/>
    </r>
    <rPh sb="7" eb="8">
      <t>コウ</t>
    </rPh>
    <rPh sb="8" eb="10">
      <t>バシナド</t>
    </rPh>
    <rPh sb="10" eb="12">
      <t>コウジョウ</t>
    </rPh>
    <rPh sb="12" eb="15">
      <t>セイサクヒ</t>
    </rPh>
    <phoneticPr fontId="4"/>
  </si>
  <si>
    <t>要確認91</t>
    <phoneticPr fontId="4"/>
  </si>
  <si>
    <t>当初工事請負金額（消費税込）</t>
    <rPh sb="0" eb="2">
      <t>トウショ</t>
    </rPh>
    <rPh sb="2" eb="4">
      <t>コウジ</t>
    </rPh>
    <rPh sb="4" eb="6">
      <t>ウケオイ</t>
    </rPh>
    <rPh sb="6" eb="8">
      <t>キンガク</t>
    </rPh>
    <rPh sb="9" eb="12">
      <t>ショウヒゼイ</t>
    </rPh>
    <rPh sb="12" eb="13">
      <t>コ</t>
    </rPh>
    <phoneticPr fontId="4"/>
  </si>
  <si>
    <t>当初工事価格
（当初工事請負金額-消費税）</t>
    <rPh sb="0" eb="2">
      <t>トウショ</t>
    </rPh>
    <rPh sb="2" eb="4">
      <t>コウジ</t>
    </rPh>
    <rPh sb="4" eb="6">
      <t>カカク</t>
    </rPh>
    <rPh sb="8" eb="10">
      <t>トウショ</t>
    </rPh>
    <rPh sb="10" eb="12">
      <t>コウジ</t>
    </rPh>
    <rPh sb="12" eb="14">
      <t>ウケオイ</t>
    </rPh>
    <rPh sb="14" eb="16">
      <t>キンガク</t>
    </rPh>
    <rPh sb="17" eb="20">
      <t>ショウヒゼイ</t>
    </rPh>
    <phoneticPr fontId="4"/>
  </si>
  <si>
    <t>(１)</t>
    <phoneticPr fontId="4"/>
  </si>
  <si>
    <t>(３)</t>
    <phoneticPr fontId="4"/>
  </si>
  <si>
    <t>(４)</t>
    <phoneticPr fontId="4"/>
  </si>
  <si>
    <t>無償貸付機械等評価額</t>
    <rPh sb="0" eb="2">
      <t>ムショウ</t>
    </rPh>
    <rPh sb="2" eb="3">
      <t>タイヨ</t>
    </rPh>
    <rPh sb="3" eb="4">
      <t>ツ</t>
    </rPh>
    <rPh sb="4" eb="6">
      <t>キカイ</t>
    </rPh>
    <rPh sb="6" eb="7">
      <t>ナド</t>
    </rPh>
    <rPh sb="7" eb="9">
      <t>ヒョウカ</t>
    </rPh>
    <rPh sb="9" eb="10">
      <t>ガク</t>
    </rPh>
    <phoneticPr fontId="4"/>
  </si>
  <si>
    <t>(６)</t>
    <phoneticPr fontId="4"/>
  </si>
  <si>
    <t>④</t>
    <phoneticPr fontId="4"/>
  </si>
  <si>
    <t>⑤</t>
    <phoneticPr fontId="4"/>
  </si>
  <si>
    <t>別途調査等工事価格</t>
    <phoneticPr fontId="4"/>
  </si>
  <si>
    <t>機器の製作及び据付け工事</t>
    <rPh sb="0" eb="2">
      <t>キキ</t>
    </rPh>
    <rPh sb="3" eb="5">
      <t>セイサク</t>
    </rPh>
    <rPh sb="5" eb="6">
      <t>オヨ</t>
    </rPh>
    <rPh sb="7" eb="9">
      <t>スエツ</t>
    </rPh>
    <rPh sb="10" eb="12">
      <t>コウジ</t>
    </rPh>
    <phoneticPr fontId="3"/>
  </si>
  <si>
    <t>機器の支給品がある工事</t>
    <rPh sb="9" eb="11">
      <t>コウジ</t>
    </rPh>
    <phoneticPr fontId="3"/>
  </si>
  <si>
    <r>
      <t>要確認</t>
    </r>
    <r>
      <rPr>
        <sz val="11"/>
        <rFont val="ＭＳ Ｐゴシック"/>
        <family val="3"/>
        <charset val="128"/>
      </rPr>
      <t>10</t>
    </r>
    <r>
      <rPr>
        <sz val="11"/>
        <rFont val="ＭＳ Ｐゴシック"/>
        <family val="3"/>
        <charset val="128"/>
      </rPr>
      <t>4</t>
    </r>
    <phoneticPr fontId="4"/>
  </si>
  <si>
    <r>
      <t>要確認</t>
    </r>
    <r>
      <rPr>
        <sz val="11"/>
        <rFont val="ＭＳ Ｐゴシック"/>
        <family val="3"/>
        <charset val="128"/>
      </rPr>
      <t>10</t>
    </r>
    <r>
      <rPr>
        <sz val="11"/>
        <rFont val="ＭＳ Ｐゴシック"/>
        <family val="3"/>
        <charset val="128"/>
      </rPr>
      <t>5</t>
    </r>
    <phoneticPr fontId="4"/>
  </si>
  <si>
    <r>
      <t>要確認</t>
    </r>
    <r>
      <rPr>
        <sz val="11"/>
        <rFont val="ＭＳ Ｐゴシック"/>
        <family val="3"/>
        <charset val="128"/>
      </rPr>
      <t>10</t>
    </r>
    <r>
      <rPr>
        <sz val="11"/>
        <rFont val="ＭＳ Ｐゴシック"/>
        <family val="3"/>
        <charset val="128"/>
      </rPr>
      <t>6</t>
    </r>
    <phoneticPr fontId="4"/>
  </si>
  <si>
    <r>
      <t>要確認</t>
    </r>
    <r>
      <rPr>
        <sz val="11"/>
        <rFont val="ＭＳ Ｐゴシック"/>
        <family val="3"/>
        <charset val="128"/>
      </rPr>
      <t>10</t>
    </r>
    <r>
      <rPr>
        <sz val="11"/>
        <rFont val="ＭＳ Ｐゴシック"/>
        <family val="3"/>
        <charset val="128"/>
      </rPr>
      <t>7</t>
    </r>
    <phoneticPr fontId="4"/>
  </si>
  <si>
    <r>
      <t>要確認</t>
    </r>
    <r>
      <rPr>
        <sz val="11"/>
        <rFont val="ＭＳ Ｐゴシック"/>
        <family val="3"/>
        <charset val="128"/>
      </rPr>
      <t>1</t>
    </r>
    <r>
      <rPr>
        <sz val="11"/>
        <rFont val="ＭＳ Ｐゴシック"/>
        <family val="3"/>
        <charset val="128"/>
      </rPr>
      <t>08</t>
    </r>
    <phoneticPr fontId="4"/>
  </si>
  <si>
    <t>要確認一覧表</t>
    <rPh sb="0" eb="1">
      <t>ヨウ</t>
    </rPh>
    <rPh sb="1" eb="3">
      <t>カクニン</t>
    </rPh>
    <rPh sb="3" eb="6">
      <t>イチランヒョウ</t>
    </rPh>
    <phoneticPr fontId="4"/>
  </si>
  <si>
    <t>北海道</t>
    <rPh sb="0" eb="3">
      <t>ホッカイドウ</t>
    </rPh>
    <phoneticPr fontId="4"/>
  </si>
  <si>
    <t>神奈川県</t>
    <rPh sb="0" eb="4">
      <t>カナガワケン</t>
    </rPh>
    <phoneticPr fontId="4"/>
  </si>
  <si>
    <t>愛知県</t>
    <rPh sb="0" eb="2">
      <t>アイチ</t>
    </rPh>
    <rPh sb="2" eb="3">
      <t>ケン</t>
    </rPh>
    <phoneticPr fontId="4"/>
  </si>
  <si>
    <t>要確認71</t>
    <phoneticPr fontId="4"/>
  </si>
  <si>
    <t>要確認72</t>
    <phoneticPr fontId="4"/>
  </si>
  <si>
    <t>要確認73</t>
    <phoneticPr fontId="4"/>
  </si>
  <si>
    <t>要確認74</t>
    <phoneticPr fontId="4"/>
  </si>
  <si>
    <t>要確認75</t>
    <phoneticPr fontId="4"/>
  </si>
  <si>
    <t>要確認76</t>
    <phoneticPr fontId="4"/>
  </si>
  <si>
    <t>要確認77</t>
    <phoneticPr fontId="4"/>
  </si>
  <si>
    <t>要確認83</t>
    <phoneticPr fontId="4"/>
  </si>
  <si>
    <t>要確認84</t>
    <phoneticPr fontId="4"/>
  </si>
  <si>
    <t>要確認85</t>
    <phoneticPr fontId="4"/>
  </si>
  <si>
    <t>要確認86</t>
    <phoneticPr fontId="4"/>
  </si>
  <si>
    <t>Ⅳ</t>
    <phoneticPr fontId="4"/>
  </si>
  <si>
    <t>062：堺市</t>
    <rPh sb="4" eb="6">
      <t>サカイシ</t>
    </rPh>
    <phoneticPr fontId="4"/>
  </si>
  <si>
    <t>052：京都市</t>
  </si>
  <si>
    <t>053：大阪市</t>
  </si>
  <si>
    <t>054：神戸市</t>
  </si>
  <si>
    <t>055：北九州市</t>
  </si>
  <si>
    <t>056：福岡市</t>
  </si>
  <si>
    <t>057：広島市</t>
  </si>
  <si>
    <t>058：仙台市</t>
  </si>
  <si>
    <t>059：千葉市</t>
  </si>
  <si>
    <t>999：その他</t>
  </si>
  <si>
    <t>109：北海道開発局</t>
  </si>
  <si>
    <t>110：沖縄総合事務局</t>
  </si>
  <si>
    <t>当該二次製品材料費の合計</t>
    <rPh sb="10" eb="12">
      <t>ゴウケイ</t>
    </rPh>
    <phoneticPr fontId="4"/>
  </si>
  <si>
    <t>二次製品</t>
    <rPh sb="0" eb="2">
      <t>ニジ</t>
    </rPh>
    <rPh sb="2" eb="4">
      <t>セイヒン</t>
    </rPh>
    <phoneticPr fontId="4"/>
  </si>
  <si>
    <t>下記対象品目に要した材料費</t>
    <phoneticPr fontId="4"/>
  </si>
  <si>
    <t>１．当該二次製品材料費</t>
    <phoneticPr fontId="4"/>
  </si>
  <si>
    <t>２．当該二次製品材料費の品目の内、</t>
    <phoneticPr fontId="4"/>
  </si>
  <si>
    <t>065：岡山市</t>
    <rPh sb="4" eb="6">
      <t>オカヤマ</t>
    </rPh>
    <phoneticPr fontId="4"/>
  </si>
  <si>
    <t>403：水資源機構 関西支社</t>
    <rPh sb="4" eb="5">
      <t>ミズ</t>
    </rPh>
    <rPh sb="5" eb="7">
      <t>シゲン</t>
    </rPh>
    <rPh sb="7" eb="9">
      <t>キコウ</t>
    </rPh>
    <rPh sb="10" eb="12">
      <t>カンサイ</t>
    </rPh>
    <rPh sb="12" eb="14">
      <t>シシャ</t>
    </rPh>
    <phoneticPr fontId="4"/>
  </si>
  <si>
    <t>404：水資源機構 吉野川局</t>
    <rPh sb="4" eb="5">
      <t>ミズ</t>
    </rPh>
    <rPh sb="5" eb="7">
      <t>シゲン</t>
    </rPh>
    <rPh sb="7" eb="9">
      <t>キコウ</t>
    </rPh>
    <rPh sb="10" eb="12">
      <t>ヨシノ</t>
    </rPh>
    <rPh sb="12" eb="13">
      <t>ガワ</t>
    </rPh>
    <rPh sb="13" eb="14">
      <t>キョク</t>
    </rPh>
    <phoneticPr fontId="4"/>
  </si>
  <si>
    <t>405：水資源機構 筑後川局</t>
    <rPh sb="4" eb="5">
      <t>ミズ</t>
    </rPh>
    <rPh sb="5" eb="7">
      <t>シゲン</t>
    </rPh>
    <rPh sb="7" eb="9">
      <t>キコウ</t>
    </rPh>
    <rPh sb="10" eb="12">
      <t>チクゴ</t>
    </rPh>
    <rPh sb="12" eb="13">
      <t>ガワ</t>
    </rPh>
    <rPh sb="13" eb="14">
      <t>キョク</t>
    </rPh>
    <phoneticPr fontId="4"/>
  </si>
  <si>
    <t>１)</t>
    <phoneticPr fontId="4"/>
  </si>
  <si>
    <r>
      <t>元請ファイルの共通仮設費が</t>
    </r>
    <r>
      <rPr>
        <b/>
        <sz val="11"/>
        <rFont val="ＭＳ Ｐゴシック"/>
        <family val="3"/>
        <charset val="128"/>
      </rPr>
      <t>「0」</t>
    </r>
    <rPh sb="7" eb="12">
      <t>キョウツウカセツヒ</t>
    </rPh>
    <phoneticPr fontId="4"/>
  </si>
  <si>
    <r>
      <t>受発注で共通仮設費の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9">
      <t>キョウツウカセツヒ</t>
    </rPh>
    <rPh sb="10" eb="12">
      <t>キンガク</t>
    </rPh>
    <rPh sb="12" eb="13">
      <t>サ</t>
    </rPh>
    <rPh sb="14" eb="15">
      <t>オオ</t>
    </rPh>
    <rPh sb="19" eb="21">
      <t>モトウケ</t>
    </rPh>
    <rPh sb="25" eb="27">
      <t>ジッセキ</t>
    </rPh>
    <rPh sb="27" eb="28">
      <t>ガク</t>
    </rPh>
    <rPh sb="29" eb="31">
      <t>カダイ</t>
    </rPh>
    <phoneticPr fontId="4"/>
  </si>
  <si>
    <t>「へ.技術管理費」に入力されている金額</t>
    <rPh sb="3" eb="5">
      <t>ギジュツ</t>
    </rPh>
    <rPh sb="5" eb="7">
      <t>カンリ</t>
    </rPh>
    <rPh sb="7" eb="8">
      <t>ヒ</t>
    </rPh>
    <rPh sb="10" eb="12">
      <t>ニュウリョク</t>
    </rPh>
    <rPh sb="17" eb="19">
      <t>キンガク</t>
    </rPh>
    <phoneticPr fontId="4"/>
  </si>
  <si>
    <t>確認結果</t>
    <rPh sb="0" eb="2">
      <t>カクニン</t>
    </rPh>
    <rPh sb="2" eb="4">
      <t>ケッカ</t>
    </rPh>
    <phoneticPr fontId="4"/>
  </si>
  <si>
    <r>
      <t>受発注で共通仮設費の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9">
      <t>キョウツウカセツヒ</t>
    </rPh>
    <rPh sb="10" eb="12">
      <t>キンガク</t>
    </rPh>
    <rPh sb="12" eb="13">
      <t>サ</t>
    </rPh>
    <rPh sb="14" eb="15">
      <t>オオ</t>
    </rPh>
    <rPh sb="19" eb="21">
      <t>モトウケ</t>
    </rPh>
    <rPh sb="25" eb="27">
      <t>ジッセキ</t>
    </rPh>
    <rPh sb="27" eb="28">
      <t>ガク</t>
    </rPh>
    <rPh sb="29" eb="31">
      <t>カショウ</t>
    </rPh>
    <phoneticPr fontId="4"/>
  </si>
  <si>
    <t>共通仮設費（積上げ）</t>
    <rPh sb="0" eb="2">
      <t>キョウツウ</t>
    </rPh>
    <rPh sb="2" eb="5">
      <t>カセツヒ</t>
    </rPh>
    <rPh sb="6" eb="8">
      <t>ツミア</t>
    </rPh>
    <phoneticPr fontId="4"/>
  </si>
  <si>
    <r>
      <t>発注ファイル及び元請ファイルの共通仮設費（積上げ）が</t>
    </r>
    <r>
      <rPr>
        <b/>
        <sz val="11"/>
        <rFont val="ＭＳ Ｐゴシック"/>
        <family val="3"/>
        <charset val="128"/>
      </rPr>
      <t>未入力</t>
    </r>
    <r>
      <rPr>
        <sz val="11"/>
        <rFont val="ＭＳ Ｐゴシック"/>
        <family val="3"/>
        <charset val="128"/>
      </rPr>
      <t/>
    </r>
    <rPh sb="15" eb="20">
      <t>キョウツウカセツヒ</t>
    </rPh>
    <rPh sb="21" eb="23">
      <t>ツミア</t>
    </rPh>
    <phoneticPr fontId="4"/>
  </si>
  <si>
    <t>共通仮設費（積上げ）を入力して下さい</t>
    <rPh sb="0" eb="5">
      <t>キョウツウカセツヒ</t>
    </rPh>
    <rPh sb="6" eb="8">
      <t>ツミア</t>
    </rPh>
    <phoneticPr fontId="4"/>
  </si>
  <si>
    <r>
      <t>発注ファイルの共通仮設費（積上げ）が</t>
    </r>
    <r>
      <rPr>
        <b/>
        <sz val="11"/>
        <rFont val="ＭＳ Ｐゴシック"/>
        <family val="3"/>
        <charset val="128"/>
      </rPr>
      <t>未入力</t>
    </r>
    <r>
      <rPr>
        <sz val="11"/>
        <rFont val="ＭＳ Ｐゴシック"/>
        <family val="3"/>
        <charset val="128"/>
      </rPr>
      <t/>
    </r>
    <rPh sb="7" eb="12">
      <t>キョウツウカセツヒ</t>
    </rPh>
    <rPh sb="13" eb="15">
      <t>ツミア</t>
    </rPh>
    <phoneticPr fontId="4"/>
  </si>
  <si>
    <t>１．ｼｰﾄ上の表示</t>
    <phoneticPr fontId="4"/>
  </si>
  <si>
    <t>※</t>
    <phoneticPr fontId="4"/>
  </si>
  <si>
    <t>：</t>
    <phoneticPr fontId="4"/>
  </si>
  <si>
    <t>入力箇所を表しています。</t>
    <phoneticPr fontId="4"/>
  </si>
  <si>
    <t>Ⅰ 本工事用地の取得時において、立木の補償等を行いましたか。</t>
    <phoneticPr fontId="4"/>
  </si>
  <si>
    <t>入力金額</t>
    <rPh sb="0" eb="2">
      <t>ニュウリョク</t>
    </rPh>
    <rPh sb="2" eb="4">
      <t>キンガク</t>
    </rPh>
    <phoneticPr fontId="4"/>
  </si>
  <si>
    <t>　（１）共通仮設費</t>
    <rPh sb="4" eb="6">
      <t>キョウツウ</t>
    </rPh>
    <rPh sb="6" eb="9">
      <t>カセツヒ</t>
    </rPh>
    <phoneticPr fontId="4"/>
  </si>
  <si>
    <t>　　１）共通仮設費（積上げ）</t>
    <rPh sb="4" eb="6">
      <t>キョウツウ</t>
    </rPh>
    <rPh sb="6" eb="9">
      <t>カセツヒ</t>
    </rPh>
    <rPh sb="10" eb="12">
      <t>ツミア</t>
    </rPh>
    <phoneticPr fontId="4"/>
  </si>
  <si>
    <t>　（２）補償費</t>
    <rPh sb="4" eb="7">
      <t>ホショウヒ</t>
    </rPh>
    <phoneticPr fontId="4"/>
  </si>
  <si>
    <t>鋼橋等工場製作費
（機器単体費）</t>
    <rPh sb="10" eb="12">
      <t>キキ</t>
    </rPh>
    <rPh sb="12" eb="14">
      <t>タンタイ</t>
    </rPh>
    <rPh sb="14" eb="15">
      <t>ヒ</t>
    </rPh>
    <phoneticPr fontId="4"/>
  </si>
  <si>
    <t>要確認89</t>
    <phoneticPr fontId="4"/>
  </si>
  <si>
    <t>その他の内容を具体的にお書き下さい。</t>
  </si>
  <si>
    <t>⑤</t>
  </si>
  <si>
    <t>設定休日数</t>
  </si>
  <si>
    <t>⑥</t>
  </si>
  <si>
    <t>休日の内訳</t>
  </si>
  <si>
    <t>日）</t>
  </si>
  <si>
    <t>c.</t>
  </si>
  <si>
    <t>d.</t>
  </si>
  <si>
    <t>e.</t>
  </si>
  <si>
    <t>f.</t>
  </si>
  <si>
    <t>⑦</t>
  </si>
  <si>
    <t>全面中止日数</t>
  </si>
  <si>
    <t>⑧</t>
  </si>
  <si>
    <t>部分中止日数</t>
  </si>
  <si>
    <t>施工環境</t>
    <rPh sb="0" eb="2">
      <t>セコウ</t>
    </rPh>
    <rPh sb="2" eb="4">
      <t>カンキョウ</t>
    </rPh>
    <phoneticPr fontId="4"/>
  </si>
  <si>
    <t>その他</t>
    <rPh sb="2" eb="3">
      <t>タ</t>
    </rPh>
    <phoneticPr fontId="3"/>
  </si>
  <si>
    <t>適用開始日
【単品スライドの場合】</t>
    <rPh sb="0" eb="2">
      <t>テキヨウ</t>
    </rPh>
    <rPh sb="2" eb="4">
      <t>カイシ</t>
    </rPh>
    <rPh sb="4" eb="5">
      <t>ビ</t>
    </rPh>
    <rPh sb="7" eb="9">
      <t>タンピン</t>
    </rPh>
    <rPh sb="14" eb="16">
      <t>バアイ</t>
    </rPh>
    <phoneticPr fontId="4"/>
  </si>
  <si>
    <r>
      <t>元請ファイルの材料費が</t>
    </r>
    <r>
      <rPr>
        <b/>
        <sz val="11"/>
        <rFont val="ＭＳ Ｐゴシック"/>
        <family val="3"/>
        <charset val="128"/>
      </rPr>
      <t>未入力</t>
    </r>
    <r>
      <rPr>
        <sz val="11"/>
        <rFont val="ＭＳ Ｐゴシック"/>
        <family val="3"/>
        <charset val="128"/>
      </rPr>
      <t/>
    </r>
    <rPh sb="0" eb="2">
      <t>モトウケ</t>
    </rPh>
    <rPh sb="7" eb="9">
      <t>ザイリョウ</t>
    </rPh>
    <phoneticPr fontId="4"/>
  </si>
  <si>
    <r>
      <t>発注ファイルの材料費が</t>
    </r>
    <r>
      <rPr>
        <b/>
        <sz val="10"/>
        <rFont val="ＭＳ Ｐゴシック"/>
        <family val="3"/>
        <charset val="128"/>
      </rPr>
      <t>「０」</t>
    </r>
    <phoneticPr fontId="4"/>
  </si>
  <si>
    <r>
      <t>元請ファイルの材料費が</t>
    </r>
    <r>
      <rPr>
        <b/>
        <sz val="10"/>
        <rFont val="ＭＳ Ｐゴシック"/>
        <family val="3"/>
        <charset val="128"/>
      </rPr>
      <t>「０」</t>
    </r>
    <rPh sb="0" eb="2">
      <t>モトウケ</t>
    </rPh>
    <phoneticPr fontId="4"/>
  </si>
  <si>
    <t>見積り活用積算方式で見積りを採用した工事</t>
    <rPh sb="10" eb="12">
      <t>ミツモ</t>
    </rPh>
    <rPh sb="14" eb="16">
      <t>サイヨウ</t>
    </rPh>
    <rPh sb="18" eb="20">
      <t>コウジ</t>
    </rPh>
    <phoneticPr fontId="4"/>
  </si>
  <si>
    <t>見積採用項目数</t>
    <rPh sb="0" eb="2">
      <t>ミツモリ</t>
    </rPh>
    <rPh sb="2" eb="4">
      <t>サイヨウ</t>
    </rPh>
    <rPh sb="4" eb="6">
      <t>コウモク</t>
    </rPh>
    <rPh sb="6" eb="7">
      <t>スウ</t>
    </rPh>
    <phoneticPr fontId="4"/>
  </si>
  <si>
    <t>見積採用項目の内容</t>
    <rPh sb="0" eb="2">
      <t>ミツモリ</t>
    </rPh>
    <rPh sb="2" eb="4">
      <t>サイヨウ</t>
    </rPh>
    <rPh sb="4" eb="6">
      <t>コウモク</t>
    </rPh>
    <rPh sb="7" eb="9">
      <t>ナイヨウ</t>
    </rPh>
    <phoneticPr fontId="4"/>
  </si>
  <si>
    <t>実際に用いた積算では、共通仮設費の対象扱いとしているが、共通仮設費率に影響を与えると考えられる以下に該当する品目について入力してください。</t>
    <rPh sb="0" eb="2">
      <t>ジッサイ</t>
    </rPh>
    <rPh sb="3" eb="4">
      <t>モチ</t>
    </rPh>
    <rPh sb="6" eb="8">
      <t>セキサン</t>
    </rPh>
    <rPh sb="11" eb="13">
      <t>キョウツウ</t>
    </rPh>
    <rPh sb="13" eb="16">
      <t>カセツヒ</t>
    </rPh>
    <rPh sb="17" eb="19">
      <t>タイショウ</t>
    </rPh>
    <rPh sb="19" eb="20">
      <t>アツカ</t>
    </rPh>
    <rPh sb="28" eb="30">
      <t>キョウツウ</t>
    </rPh>
    <rPh sb="30" eb="33">
      <t>カセツヒ</t>
    </rPh>
    <rPh sb="33" eb="34">
      <t>リツ</t>
    </rPh>
    <rPh sb="35" eb="37">
      <t>エイキョウ</t>
    </rPh>
    <rPh sb="38" eb="39">
      <t>アタ</t>
    </rPh>
    <rPh sb="42" eb="43">
      <t>カンガ</t>
    </rPh>
    <rPh sb="47" eb="49">
      <t>イカ</t>
    </rPh>
    <rPh sb="50" eb="52">
      <t>ガイトウ</t>
    </rPh>
    <rPh sb="54" eb="56">
      <t>ヒンモク</t>
    </rPh>
    <rPh sb="60" eb="62">
      <t>ニュウリョク</t>
    </rPh>
    <phoneticPr fontId="4"/>
  </si>
  <si>
    <t>ＴＳ・ＧＮＳＳを用いた締固め管理</t>
  </si>
  <si>
    <t>２ＤMＧ（バックホウ）</t>
  </si>
  <si>
    <t>２ＤMＧ（ブルドーザ）</t>
  </si>
  <si>
    <t>情報化施工の種別</t>
    <rPh sb="0" eb="3">
      <t>ジョウホウカ</t>
    </rPh>
    <rPh sb="3" eb="5">
      <t>セコウ</t>
    </rPh>
    <rPh sb="6" eb="8">
      <t>シュベツ</t>
    </rPh>
    <phoneticPr fontId="4"/>
  </si>
  <si>
    <t>種別</t>
    <rPh sb="0" eb="2">
      <t>シュベツ</t>
    </rPh>
    <phoneticPr fontId="4"/>
  </si>
  <si>
    <t>※直接工事費には含まない</t>
    <rPh sb="1" eb="3">
      <t>チョクセツ</t>
    </rPh>
    <rPh sb="3" eb="6">
      <t>コウジヒ</t>
    </rPh>
    <rPh sb="8" eb="9">
      <t>フク</t>
    </rPh>
    <phoneticPr fontId="3"/>
  </si>
  <si>
    <t>氏名</t>
  </si>
  <si>
    <t>役職名</t>
  </si>
  <si>
    <t>共通仮設費　（　積上げ分　）</t>
    <rPh sb="8" eb="10">
      <t>ツミア</t>
    </rPh>
    <rPh sb="11" eb="12">
      <t>ブン</t>
    </rPh>
    <phoneticPr fontId="4"/>
  </si>
  <si>
    <t>１)</t>
    <phoneticPr fontId="4"/>
  </si>
  <si>
    <t>イ</t>
    <phoneticPr fontId="3"/>
  </si>
  <si>
    <t>ハ</t>
    <phoneticPr fontId="4"/>
  </si>
  <si>
    <t>事業損失防止施設費</t>
    <phoneticPr fontId="4"/>
  </si>
  <si>
    <t>(２)</t>
    <phoneticPr fontId="4"/>
  </si>
  <si>
    <t>現場管理費</t>
    <phoneticPr fontId="3"/>
  </si>
  <si>
    <r>
      <t>1.直接工事費や間接工事費で二重計上はないか？
2.元請と下請で二重計上はないか？
3.直接工事費や間接工事費に円単位での誤入力はないか？
4.一般管理費等の項目は、工事価格から工事原価を差し引いた金額です。</t>
    </r>
    <r>
      <rPr>
        <b/>
        <sz val="10"/>
        <rFont val="ＭＳ Ｐゴシック"/>
        <family val="3"/>
        <charset val="128"/>
      </rPr>
      <t>二重計上等があると一般管理費等の金額が小さくなります。計上間違いがないか確認して下さい</t>
    </r>
    <rPh sb="26" eb="28">
      <t>モトウケ</t>
    </rPh>
    <rPh sb="29" eb="31">
      <t>シタウケ</t>
    </rPh>
    <rPh sb="32" eb="34">
      <t>ニジュウ</t>
    </rPh>
    <rPh sb="34" eb="36">
      <t>ケイジョウ</t>
    </rPh>
    <rPh sb="44" eb="46">
      <t>チョクセツ</t>
    </rPh>
    <rPh sb="46" eb="49">
      <t>コウジヒ</t>
    </rPh>
    <rPh sb="50" eb="52">
      <t>カンセツ</t>
    </rPh>
    <rPh sb="52" eb="55">
      <t>コウジヒ</t>
    </rPh>
    <rPh sb="56" eb="57">
      <t>エン</t>
    </rPh>
    <rPh sb="57" eb="59">
      <t>タンイ</t>
    </rPh>
    <rPh sb="61" eb="64">
      <t>ゴニュウリョク</t>
    </rPh>
    <rPh sb="104" eb="106">
      <t>ニジュウ</t>
    </rPh>
    <rPh sb="106" eb="108">
      <t>ケイジョウ</t>
    </rPh>
    <rPh sb="123" eb="124">
      <t>チイ</t>
    </rPh>
    <rPh sb="133" eb="135">
      <t>マチガ</t>
    </rPh>
    <phoneticPr fontId="4"/>
  </si>
  <si>
    <t>1.金額は「千円」単位での入力になっているか？
2.発注ファイルの入力金額は正しいか？
3.元請ファイルの入力金額は正しいか？
　①他費目（交通誘導員、共通仮設費や現場管理費の賃金など）との二重計上で金額過大になっていないか？
　②現場管理者（現場代理人、監理技術者など）の賃金を誤計上し、金額過大になっていないか？</t>
    <rPh sb="100" eb="102">
      <t>キンガク</t>
    </rPh>
    <rPh sb="102" eb="104">
      <t>カダイ</t>
    </rPh>
    <rPh sb="116" eb="118">
      <t>ゲンバ</t>
    </rPh>
    <rPh sb="118" eb="121">
      <t>カンリシャ</t>
    </rPh>
    <rPh sb="122" eb="124">
      <t>ゲンバ</t>
    </rPh>
    <rPh sb="124" eb="127">
      <t>ダイリニン</t>
    </rPh>
    <rPh sb="128" eb="130">
      <t>カンリ</t>
    </rPh>
    <rPh sb="130" eb="133">
      <t>ギジュツシャ</t>
    </rPh>
    <rPh sb="137" eb="139">
      <t>チンギン</t>
    </rPh>
    <rPh sb="140" eb="141">
      <t>ゴ</t>
    </rPh>
    <rPh sb="141" eb="143">
      <t>ケイジョウ</t>
    </rPh>
    <rPh sb="145" eb="147">
      <t>キンガク</t>
    </rPh>
    <rPh sb="147" eb="149">
      <t>カダイ</t>
    </rPh>
    <phoneticPr fontId="4"/>
  </si>
  <si>
    <r>
      <t>元請ファイルの共通仮設費（積上げ）が</t>
    </r>
    <r>
      <rPr>
        <b/>
        <sz val="11"/>
        <rFont val="ＭＳ Ｐゴシック"/>
        <family val="3"/>
        <charset val="128"/>
      </rPr>
      <t>未入力</t>
    </r>
    <r>
      <rPr>
        <sz val="11"/>
        <rFont val="ＭＳ Ｐゴシック"/>
        <family val="3"/>
        <charset val="128"/>
      </rPr>
      <t/>
    </r>
    <rPh sb="7" eb="12">
      <t>キョウツウカセツヒ</t>
    </rPh>
    <rPh sb="13" eb="15">
      <t>ツミア</t>
    </rPh>
    <phoneticPr fontId="4"/>
  </si>
  <si>
    <t>（この内日曜休・土曜休・祝日休の日数</t>
    <phoneticPr fontId="3"/>
  </si>
  <si>
    <t>ｺﾞｰﾙﾃﾞﾝｳｲｰｸの設定休日数</t>
    <phoneticPr fontId="3"/>
  </si>
  <si>
    <t>夏休みの設定休日数</t>
    <phoneticPr fontId="3"/>
  </si>
  <si>
    <t>（具体的内容</t>
    <phoneticPr fontId="3"/>
  </si>
  <si>
    <t>Ⅲ</t>
    <phoneticPr fontId="4"/>
  </si>
  <si>
    <t>Ⅰ.見積り活用積算方式</t>
    <phoneticPr fontId="4"/>
  </si>
  <si>
    <t>Ⅱ.間接工事費実績変更方式</t>
    <phoneticPr fontId="4"/>
  </si>
  <si>
    <r>
      <t>発注ファイル及び元請ファイルの請負金額が</t>
    </r>
    <r>
      <rPr>
        <b/>
        <sz val="11"/>
        <rFont val="ＭＳ Ｐゴシック"/>
        <family val="3"/>
        <charset val="128"/>
      </rPr>
      <t>未入力</t>
    </r>
    <phoneticPr fontId="4"/>
  </si>
  <si>
    <t>請負金額を入力して下さい</t>
    <rPh sb="9" eb="10">
      <t>クダ</t>
    </rPh>
    <phoneticPr fontId="4"/>
  </si>
  <si>
    <r>
      <t>発注ファイルの請負金額が</t>
    </r>
    <r>
      <rPr>
        <b/>
        <sz val="10"/>
        <rFont val="ＭＳ Ｐゴシック"/>
        <family val="3"/>
        <charset val="128"/>
      </rPr>
      <t>未入力</t>
    </r>
    <phoneticPr fontId="4"/>
  </si>
  <si>
    <r>
      <t>元請ファイルの請負金額が</t>
    </r>
    <r>
      <rPr>
        <b/>
        <sz val="10"/>
        <rFont val="ＭＳ Ｐゴシック"/>
        <family val="3"/>
        <charset val="128"/>
      </rPr>
      <t>未入力</t>
    </r>
    <rPh sb="0" eb="2">
      <t>モトウケ</t>
    </rPh>
    <phoneticPr fontId="4"/>
  </si>
  <si>
    <r>
      <t>発注ファイルと元請ファイルの請負金額が</t>
    </r>
    <r>
      <rPr>
        <b/>
        <sz val="11"/>
        <rFont val="ＭＳ Ｐゴシック"/>
        <family val="3"/>
        <charset val="128"/>
      </rPr>
      <t>不一致</t>
    </r>
    <r>
      <rPr>
        <sz val="11"/>
        <rFont val="ＭＳ Ｐゴシック"/>
        <family val="3"/>
        <charset val="128"/>
      </rPr>
      <t/>
    </r>
    <rPh sb="19" eb="22">
      <t>フイッチ</t>
    </rPh>
    <phoneticPr fontId="4"/>
  </si>
  <si>
    <t>　1.各積算方式の有無について「○」又は「×」を入力してください。</t>
    <rPh sb="3" eb="4">
      <t>カク</t>
    </rPh>
    <rPh sb="4" eb="6">
      <t>セキサン</t>
    </rPh>
    <rPh sb="6" eb="8">
      <t>ホウシキ</t>
    </rPh>
    <rPh sb="9" eb="11">
      <t>ウム</t>
    </rPh>
    <rPh sb="18" eb="19">
      <t>マタ</t>
    </rPh>
    <rPh sb="24" eb="26">
      <t>ニュウリョク</t>
    </rPh>
    <phoneticPr fontId="4"/>
  </si>
  <si>
    <t>　2.上記で「○」を入力した場合は、項目数と項目内容を入力してください。</t>
    <rPh sb="3" eb="5">
      <t>ジョウキ</t>
    </rPh>
    <rPh sb="10" eb="12">
      <t>ニュウリョク</t>
    </rPh>
    <rPh sb="14" eb="16">
      <t>バアイ</t>
    </rPh>
    <rPh sb="18" eb="20">
      <t>コウモク</t>
    </rPh>
    <rPh sb="20" eb="21">
      <t>スウ</t>
    </rPh>
    <rPh sb="22" eb="24">
      <t>コウモク</t>
    </rPh>
    <rPh sb="24" eb="26">
      <t>ナイヨウ</t>
    </rPh>
    <rPh sb="27" eb="29">
      <t>ニュウリョク</t>
    </rPh>
    <phoneticPr fontId="4"/>
  </si>
  <si>
    <t>施工地域</t>
    <rPh sb="0" eb="2">
      <t>セコウ</t>
    </rPh>
    <rPh sb="2" eb="4">
      <t>チイキ</t>
    </rPh>
    <phoneticPr fontId="4"/>
  </si>
  <si>
    <t>件</t>
    <rPh sb="0" eb="1">
      <t>ケン</t>
    </rPh>
    <phoneticPr fontId="4"/>
  </si>
  <si>
    <t>一般事項</t>
    <phoneticPr fontId="4"/>
  </si>
  <si>
    <t>工事費</t>
    <phoneticPr fontId="4"/>
  </si>
  <si>
    <t>工期</t>
    <phoneticPr fontId="4"/>
  </si>
  <si>
    <t>施工環境</t>
    <phoneticPr fontId="4"/>
  </si>
  <si>
    <t>（地権者が複数等、補償方式も複数ある場合、複数回答可）</t>
    <phoneticPr fontId="4"/>
  </si>
  <si>
    <r>
      <t>1.直接工事費や間接工事費で二重計上はないか？
2.直接工事費や間接工事費に円単位での誤入力はないか？
3.外注一般管理費等の項目は、工事価格から工事原価を差し引いた金額です。</t>
    </r>
    <r>
      <rPr>
        <b/>
        <sz val="10"/>
        <rFont val="ＭＳ Ｐゴシック"/>
        <family val="3"/>
        <charset val="128"/>
      </rPr>
      <t>二重計上等があると一般管理費等の金額が小さくなります。計上間違いがないか確認</t>
    </r>
    <r>
      <rPr>
        <sz val="10"/>
        <rFont val="ＭＳ Ｐゴシック"/>
        <family val="3"/>
        <charset val="128"/>
      </rPr>
      <t>して下さい</t>
    </r>
    <rPh sb="26" eb="28">
      <t>チョクセツ</t>
    </rPh>
    <rPh sb="28" eb="31">
      <t>コウジヒ</t>
    </rPh>
    <rPh sb="32" eb="34">
      <t>カンセツ</t>
    </rPh>
    <rPh sb="34" eb="37">
      <t>コウジヒ</t>
    </rPh>
    <rPh sb="38" eb="39">
      <t>エン</t>
    </rPh>
    <rPh sb="39" eb="41">
      <t>タンイ</t>
    </rPh>
    <rPh sb="43" eb="46">
      <t>ゴニュウリョク</t>
    </rPh>
    <rPh sb="54" eb="56">
      <t>ガイチュウ</t>
    </rPh>
    <rPh sb="88" eb="90">
      <t>ニジュウ</t>
    </rPh>
    <rPh sb="90" eb="92">
      <t>ケイジョウ</t>
    </rPh>
    <rPh sb="107" eb="108">
      <t>チイ</t>
    </rPh>
    <rPh sb="117" eb="119">
      <t>マチガ</t>
    </rPh>
    <phoneticPr fontId="4"/>
  </si>
  <si>
    <r>
      <t>1.直接工事費及び間接工事費等に計上漏れはないか？
2.二次下請以降の費用が計上漏れとなっていないか？
3.外注一般管理費等の項目は、工事価格から工事原価を差し引いた金額です。</t>
    </r>
    <r>
      <rPr>
        <b/>
        <sz val="10"/>
        <rFont val="ＭＳ Ｐゴシック"/>
        <family val="3"/>
        <charset val="128"/>
      </rPr>
      <t>直接工事費や間接工事費等に計上漏れがあると一般管理費等の金額が大きくなります。計上漏れがないか確認</t>
    </r>
    <r>
      <rPr>
        <sz val="10"/>
        <rFont val="ＭＳ Ｐゴシック"/>
        <family val="3"/>
        <charset val="128"/>
      </rPr>
      <t>して下さい</t>
    </r>
    <rPh sb="28" eb="30">
      <t>ニジ</t>
    </rPh>
    <rPh sb="30" eb="32">
      <t>シタウケ</t>
    </rPh>
    <rPh sb="32" eb="34">
      <t>イコウ</t>
    </rPh>
    <rPh sb="35" eb="37">
      <t>ヒヨウ</t>
    </rPh>
    <rPh sb="38" eb="40">
      <t>ケイジョウ</t>
    </rPh>
    <rPh sb="40" eb="41">
      <t>モ</t>
    </rPh>
    <rPh sb="54" eb="56">
      <t>ガイチュウ</t>
    </rPh>
    <phoneticPr fontId="4"/>
  </si>
  <si>
    <r>
      <t>『最終積算金額』</t>
    </r>
    <r>
      <rPr>
        <sz val="11"/>
        <rFont val="ＭＳ Ｐゴシック"/>
        <family val="3"/>
        <charset val="128"/>
      </rPr>
      <t>を入力して下さい。
注）消費税抜きで記入してください。</t>
    </r>
    <rPh sb="9" eb="11">
      <t>ニュウリョク</t>
    </rPh>
    <rPh sb="13" eb="14">
      <t>クダ</t>
    </rPh>
    <rPh sb="18" eb="19">
      <t>チュウ</t>
    </rPh>
    <rPh sb="20" eb="22">
      <t>ショウヒ</t>
    </rPh>
    <rPh sb="22" eb="23">
      <t>ゼイ</t>
    </rPh>
    <rPh sb="23" eb="24">
      <t>ヌ</t>
    </rPh>
    <rPh sb="26" eb="28">
      <t>キニュウ</t>
    </rPh>
    <phoneticPr fontId="4"/>
  </si>
  <si>
    <t>当初落札率
（当初工事価格/当初積算工事価格）</t>
    <rPh sb="0" eb="2">
      <t>トウショ</t>
    </rPh>
    <rPh sb="2" eb="4">
      <t>ラクサツ</t>
    </rPh>
    <rPh sb="4" eb="5">
      <t>リツ</t>
    </rPh>
    <rPh sb="14" eb="16">
      <t>トウショ</t>
    </rPh>
    <rPh sb="16" eb="18">
      <t>セキサン</t>
    </rPh>
    <rPh sb="18" eb="20">
      <t>コウジ</t>
    </rPh>
    <rPh sb="20" eb="22">
      <t>カカク</t>
    </rPh>
    <phoneticPr fontId="4"/>
  </si>
  <si>
    <t>チェックシートのチェック結果欄に「要確認」が表示される場合は、下記の内容を参考に受発注ファイルの入力金額を確認してください。</t>
    <rPh sb="12" eb="14">
      <t>ケッカ</t>
    </rPh>
    <rPh sb="14" eb="15">
      <t>ラン</t>
    </rPh>
    <rPh sb="17" eb="20">
      <t>ヨウカクニン</t>
    </rPh>
    <phoneticPr fontId="4"/>
  </si>
  <si>
    <t>要確認番号</t>
    <rPh sb="0" eb="1">
      <t>ヨウ</t>
    </rPh>
    <rPh sb="1" eb="3">
      <t>カクニン</t>
    </rPh>
    <rPh sb="3" eb="5">
      <t>バンゴウ</t>
    </rPh>
    <phoneticPr fontId="4"/>
  </si>
  <si>
    <r>
      <t>受発注で鋼橋等工場製作費</t>
    </r>
    <r>
      <rPr>
        <sz val="11"/>
        <rFont val="ＭＳ Ｐゴシック"/>
        <family val="3"/>
        <charset val="128"/>
      </rPr>
      <t xml:space="preserve">の金額差が大きい
</t>
    </r>
    <r>
      <rPr>
        <b/>
        <sz val="11"/>
        <rFont val="ＭＳ Ｐゴシック"/>
        <family val="3"/>
        <charset val="128"/>
      </rPr>
      <t>（元請ファイル実績額の過小）</t>
    </r>
    <rPh sb="0" eb="3">
      <t>ジュハッチュウ</t>
    </rPh>
    <rPh sb="4" eb="5">
      <t>コウ</t>
    </rPh>
    <rPh sb="5" eb="7">
      <t>バシナド</t>
    </rPh>
    <rPh sb="7" eb="9">
      <t>コウジョウ</t>
    </rPh>
    <rPh sb="9" eb="12">
      <t>セイサクヒ</t>
    </rPh>
    <rPh sb="13" eb="15">
      <t>キンガク</t>
    </rPh>
    <rPh sb="15" eb="16">
      <t>サ</t>
    </rPh>
    <rPh sb="17" eb="18">
      <t>オオ</t>
    </rPh>
    <rPh sb="22" eb="24">
      <t>モトウケ</t>
    </rPh>
    <rPh sb="28" eb="30">
      <t>ジッセキ</t>
    </rPh>
    <rPh sb="30" eb="31">
      <t>ガク</t>
    </rPh>
    <rPh sb="32" eb="34">
      <t>カショウ</t>
    </rPh>
    <phoneticPr fontId="4"/>
  </si>
  <si>
    <t>1.鋼橋等工場製作費を入力して下さい
2.費用が発生しない場合は0を入力して下さい</t>
    <rPh sb="2" eb="4">
      <t>コウキョウ</t>
    </rPh>
    <rPh sb="4" eb="5">
      <t>トウ</t>
    </rPh>
    <rPh sb="5" eb="7">
      <t>コウジョウ</t>
    </rPh>
    <rPh sb="7" eb="10">
      <t>セイサクヒ</t>
    </rPh>
    <rPh sb="24" eb="26">
      <t>ハッセイ</t>
    </rPh>
    <phoneticPr fontId="4"/>
  </si>
  <si>
    <t>発注者側の積算品目に相当する実績額を元請ファイルに入力するよう元請担当者に伝えて下さい
（元請ファイルでは鋼橋等工場製作費分を直接工事費の材料費に誤計上していることが考えられます）</t>
    <rPh sb="37" eb="38">
      <t>ツタ</t>
    </rPh>
    <rPh sb="40" eb="41">
      <t>クダ</t>
    </rPh>
    <rPh sb="45" eb="47">
      <t>モトウケ</t>
    </rPh>
    <rPh sb="73" eb="74">
      <t>ゴ</t>
    </rPh>
    <rPh sb="83" eb="84">
      <t>カンガ</t>
    </rPh>
    <phoneticPr fontId="4"/>
  </si>
  <si>
    <t>金額(千円)</t>
    <rPh sb="0" eb="2">
      <t>キンガク</t>
    </rPh>
    <rPh sb="3" eb="5">
      <t>センエン</t>
    </rPh>
    <phoneticPr fontId="4"/>
  </si>
  <si>
    <t>Ｔ</t>
    <phoneticPr fontId="3"/>
  </si>
  <si>
    <t>詳細は、マニュアルを参照してください。</t>
    <rPh sb="0" eb="2">
      <t>ショウサイ</t>
    </rPh>
    <rPh sb="10" eb="12">
      <t>サンショウ</t>
    </rPh>
    <phoneticPr fontId="4"/>
  </si>
  <si>
    <t>001：北海道</t>
  </si>
  <si>
    <t>002：青森県</t>
  </si>
  <si>
    <t>003：岩手県</t>
  </si>
  <si>
    <t>004：宮城県</t>
  </si>
  <si>
    <t>005：秋田県</t>
  </si>
  <si>
    <t>006：山形県</t>
  </si>
  <si>
    <t>007：福島県</t>
  </si>
  <si>
    <t>008：茨城県</t>
  </si>
  <si>
    <t>009：栃木県</t>
  </si>
  <si>
    <t>010：群馬県</t>
  </si>
  <si>
    <t>011：埼玉県</t>
  </si>
  <si>
    <t>012：千葉県</t>
  </si>
  <si>
    <t>013：東京都</t>
  </si>
  <si>
    <t>014：神奈川県</t>
  </si>
  <si>
    <t>015：新潟県</t>
  </si>
  <si>
    <t>016：富山県</t>
  </si>
  <si>
    <t>017：石川県</t>
  </si>
  <si>
    <t>018：福井県</t>
  </si>
  <si>
    <t>019：山梨県</t>
  </si>
  <si>
    <t>020：長野県</t>
  </si>
  <si>
    <t>021：岐阜県</t>
  </si>
  <si>
    <t>022：静岡県</t>
  </si>
  <si>
    <t>023：愛知県</t>
  </si>
  <si>
    <t>024：三重県</t>
  </si>
  <si>
    <t>025：滋賀県</t>
  </si>
  <si>
    <t>026：京都府</t>
  </si>
  <si>
    <t>027：大阪府</t>
  </si>
  <si>
    <t>028：兵庫県</t>
  </si>
  <si>
    <t>029：奈良県</t>
  </si>
  <si>
    <t>030：和歌山県</t>
  </si>
  <si>
    <t>031：鳥取県</t>
  </si>
  <si>
    <t>032：島根県</t>
  </si>
  <si>
    <t>033：岡山県</t>
  </si>
  <si>
    <t>034：広島県</t>
  </si>
  <si>
    <t>035：山口県</t>
  </si>
  <si>
    <t>036：徳島県</t>
  </si>
  <si>
    <t>037：香川県</t>
  </si>
  <si>
    <t>038：愛媛県</t>
  </si>
  <si>
    <t>039：高知県</t>
  </si>
  <si>
    <t>040：福岡県</t>
  </si>
  <si>
    <t>041：佐賀県</t>
  </si>
  <si>
    <t>042：長崎県</t>
  </si>
  <si>
    <t>043：熊本県</t>
  </si>
  <si>
    <t>044：大分県</t>
  </si>
  <si>
    <t>045：宮崎県</t>
  </si>
  <si>
    <t>046：鹿児島県</t>
  </si>
  <si>
    <t>047：沖縄県</t>
  </si>
  <si>
    <t>048：札幌市</t>
  </si>
  <si>
    <t>049：横浜市</t>
  </si>
  <si>
    <t>050：川崎市</t>
  </si>
  <si>
    <t>051：名古屋市</t>
  </si>
  <si>
    <r>
      <t>受発注で材料費の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7">
      <t>ザイリョウヒ</t>
    </rPh>
    <rPh sb="8" eb="10">
      <t>キンガク</t>
    </rPh>
    <rPh sb="10" eb="11">
      <t>サ</t>
    </rPh>
    <rPh sb="12" eb="13">
      <t>オオ</t>
    </rPh>
    <rPh sb="17" eb="19">
      <t>モトウケ</t>
    </rPh>
    <rPh sb="23" eb="25">
      <t>ジッセキ</t>
    </rPh>
    <rPh sb="25" eb="26">
      <t>ガク</t>
    </rPh>
    <rPh sb="27" eb="29">
      <t>カダイ</t>
    </rPh>
    <phoneticPr fontId="4"/>
  </si>
  <si>
    <t>外注一般管理費等が小さい（マイナス）</t>
    <rPh sb="0" eb="2">
      <t>ガイチュウ</t>
    </rPh>
    <rPh sb="2" eb="4">
      <t>イッパン</t>
    </rPh>
    <rPh sb="4" eb="7">
      <t>カンリヒ</t>
    </rPh>
    <rPh sb="7" eb="8">
      <t>トウ</t>
    </rPh>
    <rPh sb="9" eb="10">
      <t>チイ</t>
    </rPh>
    <phoneticPr fontId="4"/>
  </si>
  <si>
    <t>チェック結果</t>
    <rPh sb="4" eb="6">
      <t>ケッカ</t>
    </rPh>
    <phoneticPr fontId="4"/>
  </si>
  <si>
    <t>下請会社名</t>
    <rPh sb="0" eb="2">
      <t>シタウケ</t>
    </rPh>
    <rPh sb="2" eb="4">
      <t>カイシャ</t>
    </rPh>
    <rPh sb="4" eb="5">
      <t>メイ</t>
    </rPh>
    <phoneticPr fontId="4"/>
  </si>
  <si>
    <t>労務費</t>
    <rPh sb="0" eb="3">
      <t>ロウムヒ</t>
    </rPh>
    <phoneticPr fontId="4"/>
  </si>
  <si>
    <r>
      <t>発注ファイル及び元請ファイルの労務費が</t>
    </r>
    <r>
      <rPr>
        <b/>
        <sz val="11"/>
        <rFont val="ＭＳ Ｐゴシック"/>
        <family val="3"/>
        <charset val="128"/>
      </rPr>
      <t>未入力</t>
    </r>
    <r>
      <rPr>
        <sz val="11"/>
        <rFont val="ＭＳ Ｐゴシック"/>
        <family val="3"/>
        <charset val="128"/>
      </rPr>
      <t/>
    </r>
    <rPh sb="15" eb="17">
      <t>ロウム</t>
    </rPh>
    <phoneticPr fontId="4"/>
  </si>
  <si>
    <t>事務所名</t>
    <rPh sb="0" eb="3">
      <t>ジムショ</t>
    </rPh>
    <rPh sb="3" eb="4">
      <t>メイ</t>
    </rPh>
    <phoneticPr fontId="4"/>
  </si>
  <si>
    <t>項　　目</t>
    <rPh sb="0" eb="1">
      <t>コウ</t>
    </rPh>
    <rPh sb="3" eb="4">
      <t>メ</t>
    </rPh>
    <phoneticPr fontId="4"/>
  </si>
  <si>
    <t>管理費区分</t>
    <rPh sb="0" eb="3">
      <t>カンリヒ</t>
    </rPh>
    <rPh sb="3" eb="5">
      <t>クブン</t>
    </rPh>
    <phoneticPr fontId="3"/>
  </si>
  <si>
    <t>　③ 受発注者の入力金額対比</t>
    <rPh sb="3" eb="6">
      <t>ジュハッチュウ</t>
    </rPh>
    <rPh sb="6" eb="7">
      <t>シャ</t>
    </rPh>
    <rPh sb="8" eb="10">
      <t>ニュウリョク</t>
    </rPh>
    <rPh sb="10" eb="12">
      <t>キンガク</t>
    </rPh>
    <rPh sb="12" eb="14">
      <t>タイヒ</t>
    </rPh>
    <phoneticPr fontId="4"/>
  </si>
  <si>
    <t>積算方式に関する調査</t>
    <rPh sb="0" eb="2">
      <t>セキサン</t>
    </rPh>
    <rPh sb="2" eb="4">
      <t>ホウシキ</t>
    </rPh>
    <rPh sb="5" eb="6">
      <t>カン</t>
    </rPh>
    <rPh sb="8" eb="10">
      <t>チョウサ</t>
    </rPh>
    <phoneticPr fontId="4"/>
  </si>
  <si>
    <t>○</t>
    <phoneticPr fontId="4"/>
  </si>
  <si>
    <t>×</t>
    <phoneticPr fontId="4"/>
  </si>
  <si>
    <t>NO</t>
  </si>
  <si>
    <t>落札率</t>
    <rPh sb="0" eb="2">
      <t>ラクサツ</t>
    </rPh>
    <rPh sb="2" eb="3">
      <t>リツ</t>
    </rPh>
    <phoneticPr fontId="4"/>
  </si>
  <si>
    <t>発注者側記入者</t>
    <phoneticPr fontId="3"/>
  </si>
  <si>
    <t>（例1234-1111-2222)</t>
    <rPh sb="1" eb="2">
      <t>レイ</t>
    </rPh>
    <phoneticPr fontId="3"/>
  </si>
  <si>
    <t>（例1234-1111-3333)</t>
    <rPh sb="1" eb="2">
      <t>レイ</t>
    </rPh>
    <phoneticPr fontId="3"/>
  </si>
  <si>
    <r>
      <t>受発注で現場管理費の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6">
      <t>ゲンバ</t>
    </rPh>
    <rPh sb="6" eb="9">
      <t>カンリヒ</t>
    </rPh>
    <rPh sb="10" eb="12">
      <t>キンガク</t>
    </rPh>
    <rPh sb="12" eb="13">
      <t>サ</t>
    </rPh>
    <rPh sb="14" eb="15">
      <t>オオ</t>
    </rPh>
    <rPh sb="19" eb="21">
      <t>モトウケ</t>
    </rPh>
    <rPh sb="25" eb="27">
      <t>ジッセキ</t>
    </rPh>
    <rPh sb="27" eb="28">
      <t>ガク</t>
    </rPh>
    <rPh sb="29" eb="31">
      <t>カショウ</t>
    </rPh>
    <phoneticPr fontId="4"/>
  </si>
  <si>
    <t>1.金額は「千円」単位での入力になっているか？
2.発注ファイルの入力金額は正しいか？
3.元請ファイルの入力金額は正しいか？
　①「社員等従業員給料手当」や「法定福利費」などに計上漏れはないか？</t>
    <phoneticPr fontId="4"/>
  </si>
  <si>
    <t>農林建築工事</t>
    <rPh sb="0" eb="2">
      <t>ノウリン</t>
    </rPh>
    <rPh sb="2" eb="4">
      <t>ケンチク</t>
    </rPh>
    <rPh sb="4" eb="6">
      <t>コウジ</t>
    </rPh>
    <phoneticPr fontId="4"/>
  </si>
  <si>
    <t>(単位：千円)</t>
    <phoneticPr fontId="3"/>
  </si>
  <si>
    <t>(単位：千円)</t>
    <phoneticPr fontId="3"/>
  </si>
  <si>
    <t>労務費を入力して下さい</t>
    <rPh sb="0" eb="2">
      <t>ロウム</t>
    </rPh>
    <phoneticPr fontId="4"/>
  </si>
  <si>
    <r>
      <t>発注ファイルの労務費が</t>
    </r>
    <r>
      <rPr>
        <b/>
        <sz val="11"/>
        <rFont val="ＭＳ Ｐゴシック"/>
        <family val="3"/>
        <charset val="128"/>
      </rPr>
      <t>未入力</t>
    </r>
    <r>
      <rPr>
        <sz val="11"/>
        <rFont val="ＭＳ Ｐゴシック"/>
        <family val="3"/>
        <charset val="128"/>
      </rPr>
      <t/>
    </r>
    <rPh sb="7" eb="9">
      <t>ロウム</t>
    </rPh>
    <phoneticPr fontId="4"/>
  </si>
  <si>
    <r>
      <t>元請ファイルの労務費が</t>
    </r>
    <r>
      <rPr>
        <b/>
        <sz val="11"/>
        <rFont val="ＭＳ Ｐゴシック"/>
        <family val="3"/>
        <charset val="128"/>
      </rPr>
      <t>未入力</t>
    </r>
    <r>
      <rPr>
        <sz val="11"/>
        <rFont val="ＭＳ Ｐゴシック"/>
        <family val="3"/>
        <charset val="128"/>
      </rPr>
      <t/>
    </r>
    <rPh sb="7" eb="9">
      <t>ロウム</t>
    </rPh>
    <phoneticPr fontId="4"/>
  </si>
  <si>
    <r>
      <t>発注ファイルの労務費が</t>
    </r>
    <r>
      <rPr>
        <b/>
        <sz val="11"/>
        <rFont val="ＭＳ Ｐゴシック"/>
        <family val="3"/>
        <charset val="128"/>
      </rPr>
      <t>「0」</t>
    </r>
    <rPh sb="7" eb="9">
      <t>ロウム</t>
    </rPh>
    <phoneticPr fontId="4"/>
  </si>
  <si>
    <r>
      <t>元請ファイルの労務費が</t>
    </r>
    <r>
      <rPr>
        <b/>
        <sz val="11"/>
        <rFont val="ＭＳ Ｐゴシック"/>
        <family val="3"/>
        <charset val="128"/>
      </rPr>
      <t>「0」</t>
    </r>
    <rPh sb="7" eb="9">
      <t>ロウム</t>
    </rPh>
    <phoneticPr fontId="4"/>
  </si>
  <si>
    <r>
      <t>発注ファイル及び元請ファイルの共通仮設費が</t>
    </r>
    <r>
      <rPr>
        <b/>
        <sz val="11"/>
        <rFont val="ＭＳ Ｐゴシック"/>
        <family val="3"/>
        <charset val="128"/>
      </rPr>
      <t>未入力</t>
    </r>
    <r>
      <rPr>
        <sz val="11"/>
        <rFont val="ＭＳ Ｐゴシック"/>
        <family val="3"/>
        <charset val="128"/>
      </rPr>
      <t/>
    </r>
    <rPh sb="15" eb="20">
      <t>キョウツウカセツヒ</t>
    </rPh>
    <phoneticPr fontId="4"/>
  </si>
  <si>
    <t>共通仮設費を入力して下さい</t>
    <rPh sb="0" eb="2">
      <t>キョウツウ</t>
    </rPh>
    <rPh sb="2" eb="5">
      <t>カセツヒ</t>
    </rPh>
    <phoneticPr fontId="4"/>
  </si>
  <si>
    <r>
      <t>発注ファイルの共通仮設費が</t>
    </r>
    <r>
      <rPr>
        <b/>
        <sz val="11"/>
        <rFont val="ＭＳ Ｐゴシック"/>
        <family val="3"/>
        <charset val="128"/>
      </rPr>
      <t>未入力</t>
    </r>
    <r>
      <rPr>
        <sz val="11"/>
        <rFont val="ＭＳ Ｐゴシック"/>
        <family val="3"/>
        <charset val="128"/>
      </rPr>
      <t/>
    </r>
    <rPh sb="7" eb="12">
      <t>キョウツウカセツヒ</t>
    </rPh>
    <phoneticPr fontId="4"/>
  </si>
  <si>
    <r>
      <t>技術管理費</t>
    </r>
    <r>
      <rPr>
        <b/>
        <sz val="10"/>
        <rFont val="ＭＳ Ｐゴシック"/>
        <family val="3"/>
        <charset val="128"/>
      </rPr>
      <t>（積上げ分）</t>
    </r>
    <rPh sb="0" eb="2">
      <t>ギジュツ</t>
    </rPh>
    <rPh sb="2" eb="5">
      <t>カンリヒ</t>
    </rPh>
    <rPh sb="6" eb="8">
      <t>ツミア</t>
    </rPh>
    <rPh sb="9" eb="10">
      <t>ブン</t>
    </rPh>
    <phoneticPr fontId="4"/>
  </si>
  <si>
    <t>1：補正有り</t>
    <rPh sb="2" eb="4">
      <t>ホセイ</t>
    </rPh>
    <rPh sb="4" eb="5">
      <t>ア</t>
    </rPh>
    <phoneticPr fontId="3"/>
  </si>
  <si>
    <t>建設：都道府県</t>
    <rPh sb="0" eb="2">
      <t>ケンセツ</t>
    </rPh>
    <rPh sb="3" eb="7">
      <t>トドウフケン</t>
    </rPh>
    <phoneticPr fontId="4"/>
  </si>
  <si>
    <t>建設：水資源</t>
    <rPh sb="0" eb="2">
      <t>ケンセツ</t>
    </rPh>
    <rPh sb="3" eb="6">
      <t>ミズシゲン</t>
    </rPh>
    <phoneticPr fontId="4"/>
  </si>
  <si>
    <t xml:space="preserve">工事希望型競争入札 </t>
  </si>
  <si>
    <t>設計書コード</t>
    <rPh sb="0" eb="3">
      <t>セッケイショ</t>
    </rPh>
    <phoneticPr fontId="4"/>
  </si>
  <si>
    <r>
      <t>元請ファイルの消費税相当額が</t>
    </r>
    <r>
      <rPr>
        <b/>
        <sz val="11"/>
        <rFont val="ＭＳ Ｐゴシック"/>
        <family val="3"/>
        <charset val="128"/>
      </rPr>
      <t>未入力</t>
    </r>
    <rPh sb="7" eb="10">
      <t>ショウヒゼイ</t>
    </rPh>
    <rPh sb="10" eb="13">
      <t>ソウトウガク</t>
    </rPh>
    <phoneticPr fontId="4"/>
  </si>
  <si>
    <t>TEL</t>
    <phoneticPr fontId="3"/>
  </si>
  <si>
    <r>
      <t>1</t>
    </r>
    <r>
      <rPr>
        <sz val="11"/>
        <rFont val="ＭＳ Ｐゴシック"/>
        <family val="3"/>
        <charset val="128"/>
      </rPr>
      <t>.最終請負金額で入力し、一致させて下さい
2.金額は「千円」単位で入力して下さい</t>
    </r>
    <rPh sb="9" eb="11">
      <t>ニュウリョク</t>
    </rPh>
    <rPh sb="13" eb="15">
      <t>イッチ</t>
    </rPh>
    <rPh sb="18" eb="19">
      <t>クダ</t>
    </rPh>
    <rPh sb="24" eb="26">
      <t>キンガク</t>
    </rPh>
    <rPh sb="28" eb="30">
      <t>センエン</t>
    </rPh>
    <rPh sb="31" eb="33">
      <t>タンイ</t>
    </rPh>
    <rPh sb="34" eb="36">
      <t>ニュウリョク</t>
    </rPh>
    <rPh sb="38" eb="39">
      <t>クダ</t>
    </rPh>
    <phoneticPr fontId="4"/>
  </si>
  <si>
    <t>消費税相当額</t>
    <phoneticPr fontId="4"/>
  </si>
  <si>
    <r>
      <t>発注ファイル及び元請ファイルの消費税相当額が</t>
    </r>
    <r>
      <rPr>
        <b/>
        <sz val="11"/>
        <rFont val="ＭＳ Ｐゴシック"/>
        <family val="3"/>
        <charset val="128"/>
      </rPr>
      <t>未入力</t>
    </r>
    <rPh sb="15" eb="18">
      <t>ショウヒゼイ</t>
    </rPh>
    <rPh sb="18" eb="21">
      <t>ソウトウガク</t>
    </rPh>
    <phoneticPr fontId="4"/>
  </si>
  <si>
    <t>消費税相当額を入力して下さい</t>
    <phoneticPr fontId="4"/>
  </si>
  <si>
    <r>
      <t>発注ファイルの消費税相当額が</t>
    </r>
    <r>
      <rPr>
        <b/>
        <sz val="11"/>
        <rFont val="ＭＳ Ｐゴシック"/>
        <family val="3"/>
        <charset val="128"/>
      </rPr>
      <t>未入力</t>
    </r>
    <rPh sb="7" eb="10">
      <t>ショウヒゼイ</t>
    </rPh>
    <rPh sb="10" eb="13">
      <t>ソウトウガク</t>
    </rPh>
    <phoneticPr fontId="4"/>
  </si>
  <si>
    <t>要確認87</t>
    <phoneticPr fontId="4"/>
  </si>
  <si>
    <t>要確認88</t>
    <phoneticPr fontId="4"/>
  </si>
  <si>
    <r>
      <t>元請ファイルの機械器具等損料が</t>
    </r>
    <r>
      <rPr>
        <b/>
        <sz val="11"/>
        <rFont val="ＭＳ Ｐゴシック"/>
        <family val="3"/>
        <charset val="128"/>
      </rPr>
      <t>「0」</t>
    </r>
    <rPh sb="7" eb="9">
      <t>キカイ</t>
    </rPh>
    <rPh sb="9" eb="11">
      <t>キグ</t>
    </rPh>
    <rPh sb="11" eb="12">
      <t>トウ</t>
    </rPh>
    <rPh sb="12" eb="14">
      <t>ソンリョウ</t>
    </rPh>
    <phoneticPr fontId="4"/>
  </si>
  <si>
    <t>金額単位：千円</t>
    <phoneticPr fontId="3"/>
  </si>
  <si>
    <t>有り</t>
    <rPh sb="0" eb="1">
      <t>ア</t>
    </rPh>
    <phoneticPr fontId="3"/>
  </si>
  <si>
    <t>無し</t>
    <rPh sb="0" eb="1">
      <t>ナ</t>
    </rPh>
    <phoneticPr fontId="3"/>
  </si>
  <si>
    <t>総合評価　技術提案評価型Ｓ型（WTO以外）</t>
    <rPh sb="0" eb="2">
      <t>ソウゴウ</t>
    </rPh>
    <rPh sb="2" eb="4">
      <t>ヒョウカ</t>
    </rPh>
    <rPh sb="5" eb="7">
      <t>ギジュツ</t>
    </rPh>
    <rPh sb="7" eb="9">
      <t>テイアン</t>
    </rPh>
    <rPh sb="9" eb="12">
      <t>ヒョウカガタ</t>
    </rPh>
    <rPh sb="13" eb="14">
      <t>ガタ</t>
    </rPh>
    <rPh sb="18" eb="20">
      <t>イガイ</t>
    </rPh>
    <phoneticPr fontId="4"/>
  </si>
  <si>
    <t>総合評価　技術提案評価型Ｓ型（WTO）</t>
    <rPh sb="0" eb="2">
      <t>ソウゴウ</t>
    </rPh>
    <rPh sb="2" eb="4">
      <t>ヒョウカ</t>
    </rPh>
    <rPh sb="5" eb="7">
      <t>ギジュツ</t>
    </rPh>
    <rPh sb="7" eb="9">
      <t>テイアン</t>
    </rPh>
    <rPh sb="9" eb="12">
      <t>ヒョウカガタ</t>
    </rPh>
    <rPh sb="13" eb="14">
      <t>ガタ</t>
    </rPh>
    <phoneticPr fontId="4"/>
  </si>
  <si>
    <t>総合評価　技術提案評価型Ａ型</t>
    <rPh sb="0" eb="2">
      <t>ソウゴウ</t>
    </rPh>
    <rPh sb="2" eb="4">
      <t>ヒョウカ</t>
    </rPh>
    <rPh sb="5" eb="7">
      <t>ギジュツ</t>
    </rPh>
    <rPh sb="7" eb="9">
      <t>テイアン</t>
    </rPh>
    <rPh sb="9" eb="12">
      <t>ヒョウカガタ</t>
    </rPh>
    <rPh sb="13" eb="14">
      <t>ガタ</t>
    </rPh>
    <phoneticPr fontId="4"/>
  </si>
  <si>
    <t>総合評価　施工能力評価型Ⅱ型</t>
    <rPh sb="0" eb="2">
      <t>ソウゴウ</t>
    </rPh>
    <rPh sb="2" eb="4">
      <t>ヒョウカ</t>
    </rPh>
    <rPh sb="5" eb="7">
      <t>セコウ</t>
    </rPh>
    <rPh sb="7" eb="9">
      <t>ノウリョク</t>
    </rPh>
    <rPh sb="9" eb="12">
      <t>ヒョウカガタ</t>
    </rPh>
    <rPh sb="13" eb="14">
      <t>ガタ</t>
    </rPh>
    <phoneticPr fontId="4"/>
  </si>
  <si>
    <t>総合評価　施工能力評価型Ⅰ型</t>
    <rPh sb="0" eb="2">
      <t>ソウゴウ</t>
    </rPh>
    <rPh sb="2" eb="4">
      <t>ヒョウカ</t>
    </rPh>
    <rPh sb="5" eb="7">
      <t>セコウ</t>
    </rPh>
    <rPh sb="7" eb="9">
      <t>ノウリョク</t>
    </rPh>
    <rPh sb="9" eb="12">
      <t>ヒョウカガタ</t>
    </rPh>
    <rPh sb="13" eb="14">
      <t>ガタ</t>
    </rPh>
    <phoneticPr fontId="4"/>
  </si>
  <si>
    <t>一般競争入札の評価方法</t>
    <rPh sb="0" eb="2">
      <t>イッパン</t>
    </rPh>
    <rPh sb="2" eb="4">
      <t>キョウソウ</t>
    </rPh>
    <rPh sb="4" eb="6">
      <t>ニュウサツ</t>
    </rPh>
    <rPh sb="7" eb="9">
      <t>ヒョウカ</t>
    </rPh>
    <rPh sb="9" eb="11">
      <t>ホウホウ</t>
    </rPh>
    <phoneticPr fontId="4"/>
  </si>
  <si>
    <t>単品</t>
    <rPh sb="0" eb="2">
      <t>タンピン</t>
    </rPh>
    <phoneticPr fontId="4"/>
  </si>
  <si>
    <t>その他（価格評価等）</t>
    <rPh sb="2" eb="3">
      <t>タ</t>
    </rPh>
    <rPh sb="4" eb="6">
      <t>カカク</t>
    </rPh>
    <rPh sb="6" eb="8">
      <t>ヒョウカ</t>
    </rPh>
    <rPh sb="8" eb="9">
      <t>トウ</t>
    </rPh>
    <phoneticPr fontId="4"/>
  </si>
  <si>
    <t>全体・インフレ</t>
    <rPh sb="0" eb="2">
      <t>ゼンタイ</t>
    </rPh>
    <phoneticPr fontId="4"/>
  </si>
  <si>
    <t>スライドの実施回数</t>
    <rPh sb="5" eb="7">
      <t>ジッシ</t>
    </rPh>
    <rPh sb="7" eb="9">
      <t>カイスウ</t>
    </rPh>
    <phoneticPr fontId="4"/>
  </si>
  <si>
    <t>風</t>
    <rPh sb="0" eb="1">
      <t>カゼ</t>
    </rPh>
    <phoneticPr fontId="3"/>
  </si>
  <si>
    <t>波浪</t>
    <rPh sb="0" eb="2">
      <t>ハロウ</t>
    </rPh>
    <phoneticPr fontId="3"/>
  </si>
  <si>
    <t>その他</t>
    <rPh sb="0" eb="3">
      <t>ソノタ</t>
    </rPh>
    <phoneticPr fontId="3"/>
  </si>
  <si>
    <t>該当するものを選択して下さい。</t>
    <rPh sb="7" eb="9">
      <t>センタク</t>
    </rPh>
    <phoneticPr fontId="3"/>
  </si>
  <si>
    <t>下記より理由を選択しﾘｽﾄで入力</t>
    <phoneticPr fontId="3"/>
  </si>
  <si>
    <t>（複数回答可）</t>
    <rPh sb="1" eb="3">
      <t>フクスウ</t>
    </rPh>
    <rPh sb="3" eb="5">
      <t>カイトウ</t>
    </rPh>
    <rPh sb="5" eb="6">
      <t>カ</t>
    </rPh>
    <phoneticPr fontId="3"/>
  </si>
  <si>
    <r>
      <t>受発注で</t>
    </r>
    <r>
      <rPr>
        <sz val="11"/>
        <rFont val="ＭＳ Ｐゴシック"/>
        <family val="3"/>
        <charset val="128"/>
      </rPr>
      <t xml:space="preserve">機器間接費の金額差が大きい
</t>
    </r>
    <r>
      <rPr>
        <b/>
        <sz val="11"/>
        <rFont val="ＭＳ Ｐゴシック"/>
        <family val="3"/>
        <charset val="128"/>
      </rPr>
      <t>（元請ファイル実績額の過小）</t>
    </r>
    <rPh sb="0" eb="3">
      <t>ジュハッチュウ</t>
    </rPh>
    <rPh sb="4" eb="6">
      <t>キキ</t>
    </rPh>
    <rPh sb="6" eb="7">
      <t>カン</t>
    </rPh>
    <rPh sb="7" eb="8">
      <t>セツ</t>
    </rPh>
    <rPh sb="8" eb="9">
      <t>ヒ</t>
    </rPh>
    <rPh sb="10" eb="12">
      <t>キンガク</t>
    </rPh>
    <rPh sb="12" eb="13">
      <t>サ</t>
    </rPh>
    <rPh sb="14" eb="15">
      <t>オオ</t>
    </rPh>
    <rPh sb="19" eb="21">
      <t>モトウケ</t>
    </rPh>
    <rPh sb="25" eb="27">
      <t>ジッセキ</t>
    </rPh>
    <rPh sb="27" eb="28">
      <t>ガク</t>
    </rPh>
    <rPh sb="29" eb="31">
      <t>カショウ</t>
    </rPh>
    <phoneticPr fontId="4"/>
  </si>
  <si>
    <t>１．降雨　２．降雪　３．風　４．波浪　５．その他</t>
    <rPh sb="2" eb="4">
      <t>コウウ</t>
    </rPh>
    <rPh sb="7" eb="9">
      <t>コウセツ</t>
    </rPh>
    <rPh sb="12" eb="13">
      <t>カゼ</t>
    </rPh>
    <rPh sb="16" eb="18">
      <t>ハロウ</t>
    </rPh>
    <rPh sb="21" eb="24">
      <t>ソノタ</t>
    </rPh>
    <phoneticPr fontId="3"/>
  </si>
  <si>
    <t>：</t>
    <phoneticPr fontId="3"/>
  </si>
  <si>
    <t>土曜日曜休の設定休日数</t>
    <rPh sb="6" eb="8">
      <t>セッテイ</t>
    </rPh>
    <rPh sb="8" eb="10">
      <t>キュウジツ</t>
    </rPh>
    <rPh sb="10" eb="11">
      <t>スウ</t>
    </rPh>
    <phoneticPr fontId="3"/>
  </si>
  <si>
    <t>（４週</t>
    <phoneticPr fontId="3"/>
  </si>
  <si>
    <t>休で工期設定）</t>
    <phoneticPr fontId="3"/>
  </si>
  <si>
    <t>祝日休の設定休日数</t>
    <phoneticPr fontId="3"/>
  </si>
  <si>
    <t>（この内日曜休・土曜休の日数</t>
    <phoneticPr fontId="3"/>
  </si>
  <si>
    <t>年末年始の設定休日数</t>
    <phoneticPr fontId="3"/>
  </si>
  <si>
    <t>ＰＣスノーシェルター（ｽﾉｰｼｪﾙﾀｰ部材の製品費）</t>
    <phoneticPr fontId="4"/>
  </si>
  <si>
    <t>ジョイント（鋼橋積算の製作品）</t>
    <phoneticPr fontId="4"/>
  </si>
  <si>
    <t>モニュメント（工場で製作し、現地で設置した場合）</t>
    <phoneticPr fontId="4"/>
  </si>
  <si>
    <r>
      <t>受発注で</t>
    </r>
    <r>
      <rPr>
        <sz val="11"/>
        <rFont val="ＭＳ Ｐゴシック"/>
        <family val="3"/>
        <charset val="128"/>
      </rPr>
      <t xml:space="preserve">機器間接費の金額差が大きい
</t>
    </r>
    <r>
      <rPr>
        <b/>
        <sz val="11"/>
        <rFont val="ＭＳ Ｐゴシック"/>
        <family val="3"/>
        <charset val="128"/>
      </rPr>
      <t>（元請ファイル実績額の過大）</t>
    </r>
    <rPh sb="0" eb="3">
      <t>ジュハッチュウ</t>
    </rPh>
    <rPh sb="4" eb="6">
      <t>キキ</t>
    </rPh>
    <rPh sb="6" eb="8">
      <t>カンセツ</t>
    </rPh>
    <rPh sb="8" eb="9">
      <t>ヒ</t>
    </rPh>
    <rPh sb="10" eb="12">
      <t>キンガク</t>
    </rPh>
    <rPh sb="12" eb="13">
      <t>サ</t>
    </rPh>
    <rPh sb="14" eb="15">
      <t>オオ</t>
    </rPh>
    <rPh sb="19" eb="21">
      <t>モトウケ</t>
    </rPh>
    <rPh sb="25" eb="27">
      <t>ジッセキ</t>
    </rPh>
    <rPh sb="27" eb="28">
      <t>ガク</t>
    </rPh>
    <rPh sb="29" eb="31">
      <t>カダイ</t>
    </rPh>
    <phoneticPr fontId="4"/>
  </si>
  <si>
    <t>準備費に関する調査</t>
    <phoneticPr fontId="4"/>
  </si>
  <si>
    <t>行った</t>
    <phoneticPr fontId="4"/>
  </si>
  <si>
    <t>行わない</t>
    <phoneticPr fontId="4"/>
  </si>
  <si>
    <t>　</t>
    <phoneticPr fontId="4"/>
  </si>
  <si>
    <t>Ⅱ 補償の方法</t>
    <phoneticPr fontId="4"/>
  </si>
  <si>
    <t>不明</t>
    <rPh sb="0" eb="2">
      <t>フメイ</t>
    </rPh>
    <phoneticPr fontId="4"/>
  </si>
  <si>
    <r>
      <t>以下の補償の方法から該当するものに"○</t>
    </r>
    <r>
      <rPr>
        <sz val="11"/>
        <rFont val="ＭＳ Ｐゴシック"/>
        <family val="3"/>
        <charset val="128"/>
      </rPr>
      <t>"をつけてください。</t>
    </r>
    <rPh sb="0" eb="2">
      <t>イカ</t>
    </rPh>
    <rPh sb="10" eb="12">
      <t>ガイトウ</t>
    </rPh>
    <phoneticPr fontId="4"/>
  </si>
  <si>
    <t>⑥工事価格</t>
    <rPh sb="1" eb="3">
      <t>コウジ</t>
    </rPh>
    <rPh sb="3" eb="5">
      <t>カカク</t>
    </rPh>
    <phoneticPr fontId="4"/>
  </si>
  <si>
    <t>補償費</t>
  </si>
  <si>
    <t>工事価格</t>
  </si>
  <si>
    <t>①</t>
  </si>
  <si>
    <t>②</t>
  </si>
  <si>
    <r>
      <t>元請ファイルの共通仮設費が</t>
    </r>
    <r>
      <rPr>
        <b/>
        <sz val="11"/>
        <rFont val="ＭＳ Ｐゴシック"/>
        <family val="3"/>
        <charset val="128"/>
      </rPr>
      <t>未入力</t>
    </r>
    <r>
      <rPr>
        <sz val="11"/>
        <rFont val="ＭＳ Ｐゴシック"/>
        <family val="3"/>
        <charset val="128"/>
      </rPr>
      <t/>
    </r>
    <rPh sb="7" eb="12">
      <t>キョウツウカセツヒ</t>
    </rPh>
    <phoneticPr fontId="4"/>
  </si>
  <si>
    <r>
      <t>発注ファイルの共通仮設費が</t>
    </r>
    <r>
      <rPr>
        <b/>
        <sz val="11"/>
        <rFont val="ＭＳ Ｐゴシック"/>
        <family val="3"/>
        <charset val="128"/>
      </rPr>
      <t>「0」</t>
    </r>
    <rPh sb="7" eb="12">
      <t>キョウツウカセツヒ</t>
    </rPh>
    <phoneticPr fontId="4"/>
  </si>
  <si>
    <r>
      <t>※</t>
    </r>
    <r>
      <rPr>
        <sz val="9"/>
        <rFont val="ＭＳ Ｐゴシック"/>
        <family val="3"/>
        <charset val="128"/>
      </rPr>
      <t>共通仮設費積算対象金額の自動計算値は、下記により算出しています。
　「①直接工事費」＋「(2)支給材料費」＋「(5)無償貸付機械等評価額」＋「ハ事業損失防止施設費」
　+「ロ準備費B処分費」－「管理費区分1～9」-「管理費区分Ｔのうち、3％または3000万円を超える額」</t>
    </r>
    <rPh sb="98" eb="101">
      <t>カンリヒ</t>
    </rPh>
    <rPh sb="101" eb="103">
      <t>クブン</t>
    </rPh>
    <rPh sb="109" eb="112">
      <t>カンリヒ</t>
    </rPh>
    <rPh sb="112" eb="114">
      <t>クブン</t>
    </rPh>
    <phoneticPr fontId="3"/>
  </si>
  <si>
    <t>地域特性</t>
    <rPh sb="0" eb="2">
      <t>チイキ</t>
    </rPh>
    <rPh sb="2" eb="4">
      <t>トクセイ</t>
    </rPh>
    <phoneticPr fontId="4"/>
  </si>
  <si>
    <t>工期についての調査票</t>
    <rPh sb="0" eb="2">
      <t>コウキ</t>
    </rPh>
    <rPh sb="7" eb="10">
      <t>チョウサヒョウ</t>
    </rPh>
    <phoneticPr fontId="3"/>
  </si>
  <si>
    <t>降雨</t>
    <rPh sb="0" eb="2">
      <t>コウウ</t>
    </rPh>
    <phoneticPr fontId="3"/>
  </si>
  <si>
    <t>降雪</t>
    <rPh sb="0" eb="2">
      <t>コウセツ</t>
    </rPh>
    <phoneticPr fontId="3"/>
  </si>
  <si>
    <t>①</t>
    <phoneticPr fontId="3"/>
  </si>
  <si>
    <t>1.無償貸付機械等評価額を入力して下さい
2.費用が発生しない場合は０を入力して下さい</t>
    <rPh sb="26" eb="28">
      <t>ハッセイ</t>
    </rPh>
    <phoneticPr fontId="4"/>
  </si>
  <si>
    <t>※1） No.1の施工地先名欄には拠点に最も近い地先名を入力してください。地先が複数にまたがる場合は代表地先を入力してください。</t>
    <rPh sb="20" eb="21">
      <t>モット</t>
    </rPh>
    <rPh sb="22" eb="23">
      <t>チカ</t>
    </rPh>
    <rPh sb="37" eb="38">
      <t>チ</t>
    </rPh>
    <rPh sb="38" eb="39">
      <t>サキ</t>
    </rPh>
    <rPh sb="40" eb="42">
      <t>フクスウ</t>
    </rPh>
    <rPh sb="47" eb="49">
      <t>バアイ</t>
    </rPh>
    <rPh sb="50" eb="52">
      <t>ダイヒョウ</t>
    </rPh>
    <rPh sb="52" eb="54">
      <t>チサキ</t>
    </rPh>
    <rPh sb="55" eb="57">
      <t>ニュウリョク</t>
    </rPh>
    <phoneticPr fontId="4"/>
  </si>
  <si>
    <t xml:space="preserve">   　　拠点とは、メイン施工箇所です。</t>
    <rPh sb="13" eb="15">
      <t>セコウ</t>
    </rPh>
    <phoneticPr fontId="4"/>
  </si>
  <si>
    <t>※2） 工種は、各施工箇所の主工種を入力してください。</t>
    <rPh sb="4" eb="6">
      <t>コウシュ</t>
    </rPh>
    <rPh sb="8" eb="9">
      <t>カク</t>
    </rPh>
    <rPh sb="9" eb="11">
      <t>セコウ</t>
    </rPh>
    <rPh sb="11" eb="13">
      <t>カショ</t>
    </rPh>
    <rPh sb="14" eb="15">
      <t>シュ</t>
    </rPh>
    <rPh sb="15" eb="17">
      <t>コウシュ</t>
    </rPh>
    <phoneticPr fontId="4"/>
  </si>
  <si>
    <t>※3） 施工地域特性を選択してください。施工箇所が１箇所であっても、地域特性が異なる場合は行を分けて入力してください。（「図1 施工箇所分散の例」を参照）</t>
    <rPh sb="4" eb="6">
      <t>セコウ</t>
    </rPh>
    <rPh sb="6" eb="8">
      <t>チイキ</t>
    </rPh>
    <rPh sb="8" eb="10">
      <t>トクセイ</t>
    </rPh>
    <rPh sb="11" eb="13">
      <t>センタク</t>
    </rPh>
    <rPh sb="20" eb="22">
      <t>セコウ</t>
    </rPh>
    <rPh sb="22" eb="24">
      <t>カショ</t>
    </rPh>
    <rPh sb="26" eb="28">
      <t>カショ</t>
    </rPh>
    <rPh sb="34" eb="36">
      <t>チイキ</t>
    </rPh>
    <rPh sb="36" eb="38">
      <t>トクセイ</t>
    </rPh>
    <rPh sb="39" eb="40">
      <t>コト</t>
    </rPh>
    <rPh sb="42" eb="44">
      <t>バアイ</t>
    </rPh>
    <rPh sb="45" eb="46">
      <t>ギョウ</t>
    </rPh>
    <rPh sb="47" eb="48">
      <t>ワ</t>
    </rPh>
    <rPh sb="50" eb="52">
      <t>ニュウリョク</t>
    </rPh>
    <rPh sb="61" eb="62">
      <t>ズ</t>
    </rPh>
    <rPh sb="64" eb="66">
      <t>セコウ</t>
    </rPh>
    <rPh sb="66" eb="68">
      <t>カショ</t>
    </rPh>
    <rPh sb="68" eb="70">
      <t>ブンサン</t>
    </rPh>
    <rPh sb="71" eb="72">
      <t>レイ</t>
    </rPh>
    <rPh sb="74" eb="76">
      <t>サンショウ</t>
    </rPh>
    <phoneticPr fontId="4"/>
  </si>
  <si>
    <t>№</t>
    <phoneticPr fontId="4"/>
  </si>
  <si>
    <r>
      <t>施工地先名</t>
    </r>
    <r>
      <rPr>
        <b/>
        <sz val="10"/>
        <color indexed="12"/>
        <rFont val="ＭＳ Ｐゴシック"/>
        <family val="3"/>
        <charset val="128"/>
      </rPr>
      <t>（※1）</t>
    </r>
    <rPh sb="0" eb="2">
      <t>セコウ</t>
    </rPh>
    <rPh sb="2" eb="3">
      <t>チ</t>
    </rPh>
    <rPh sb="3" eb="4">
      <t>サキ</t>
    </rPh>
    <rPh sb="4" eb="5">
      <t>メイ</t>
    </rPh>
    <phoneticPr fontId="4"/>
  </si>
  <si>
    <t>拠点からの
距離
(km)</t>
    <rPh sb="0" eb="2">
      <t>キョテン</t>
    </rPh>
    <rPh sb="6" eb="8">
      <t>キョリ</t>
    </rPh>
    <phoneticPr fontId="4"/>
  </si>
  <si>
    <r>
      <t>工　　種</t>
    </r>
    <r>
      <rPr>
        <b/>
        <sz val="10"/>
        <color indexed="12"/>
        <rFont val="ＭＳ Ｐゴシック"/>
        <family val="3"/>
        <charset val="128"/>
      </rPr>
      <t>（※2）</t>
    </r>
    <rPh sb="0" eb="1">
      <t>コウ</t>
    </rPh>
    <rPh sb="3" eb="4">
      <t>タネ</t>
    </rPh>
    <phoneticPr fontId="4"/>
  </si>
  <si>
    <t>工事費
割合
（％）</t>
    <rPh sb="0" eb="3">
      <t>コウジヒ</t>
    </rPh>
    <rPh sb="4" eb="6">
      <t>ワリアイ</t>
    </rPh>
    <phoneticPr fontId="4"/>
  </si>
  <si>
    <r>
      <t>施工地域特性</t>
    </r>
    <r>
      <rPr>
        <b/>
        <sz val="10"/>
        <color indexed="12"/>
        <rFont val="ＭＳ Ｐゴシック"/>
        <family val="3"/>
        <charset val="128"/>
      </rPr>
      <t>（※3）</t>
    </r>
    <rPh sb="0" eb="2">
      <t>セコウ</t>
    </rPh>
    <rPh sb="2" eb="4">
      <t>チイキ</t>
    </rPh>
    <rPh sb="4" eb="6">
      <t>トクセイ</t>
    </rPh>
    <phoneticPr fontId="4"/>
  </si>
  <si>
    <t>昼夜</t>
    <rPh sb="0" eb="2">
      <t>チュウヤ</t>
    </rPh>
    <phoneticPr fontId="4"/>
  </si>
  <si>
    <t>資機材の保管</t>
    <rPh sb="0" eb="3">
      <t>シキザイ</t>
    </rPh>
    <rPh sb="4" eb="6">
      <t>ホカン</t>
    </rPh>
    <phoneticPr fontId="4"/>
  </si>
  <si>
    <t>積算に用いた現場管理費補正率</t>
    <rPh sb="0" eb="2">
      <t>セキサン</t>
    </rPh>
    <rPh sb="3" eb="4">
      <t>モチ</t>
    </rPh>
    <rPh sb="6" eb="8">
      <t>ゲンバ</t>
    </rPh>
    <rPh sb="8" eb="11">
      <t>カンリヒ</t>
    </rPh>
    <rPh sb="11" eb="13">
      <t>ホセイ</t>
    </rPh>
    <rPh sb="13" eb="14">
      <t>リツ</t>
    </rPh>
    <phoneticPr fontId="4"/>
  </si>
  <si>
    <t>デザインされた特注品のかわりに同規格の既製品を使用した場合の材料費</t>
    <phoneticPr fontId="4"/>
  </si>
  <si>
    <t>内訳合計の金額</t>
    <rPh sb="0" eb="2">
      <t>ウチワケ</t>
    </rPh>
    <rPh sb="2" eb="4">
      <t>ゴウケイ</t>
    </rPh>
    <rPh sb="5" eb="7">
      <t>キンガク</t>
    </rPh>
    <phoneticPr fontId="4"/>
  </si>
  <si>
    <r>
      <t>発注ファイルと元請ファイルの消費税相当額が</t>
    </r>
    <r>
      <rPr>
        <b/>
        <sz val="10"/>
        <rFont val="ＭＳ Ｐゴシック"/>
        <family val="3"/>
        <charset val="128"/>
      </rPr>
      <t>不一致</t>
    </r>
    <rPh sb="7" eb="9">
      <t>モトウケ</t>
    </rPh>
    <rPh sb="21" eb="24">
      <t>フイッチ</t>
    </rPh>
    <phoneticPr fontId="4"/>
  </si>
  <si>
    <r>
      <t>1</t>
    </r>
    <r>
      <rPr>
        <sz val="11"/>
        <rFont val="ＭＳ Ｐゴシック"/>
        <family val="3"/>
        <charset val="128"/>
      </rPr>
      <t>.消費税相当額を一致させて下さい
2.金額は「千円」単位で入力して下さい</t>
    </r>
    <rPh sb="2" eb="5">
      <t>ショウヒゼイ</t>
    </rPh>
    <rPh sb="5" eb="8">
      <t>ソウトウガク</t>
    </rPh>
    <rPh sb="9" eb="11">
      <t>イッチ</t>
    </rPh>
    <rPh sb="14" eb="15">
      <t>クダ</t>
    </rPh>
    <rPh sb="20" eb="22">
      <t>キンガク</t>
    </rPh>
    <rPh sb="24" eb="26">
      <t>センエン</t>
    </rPh>
    <rPh sb="27" eb="29">
      <t>タンイ</t>
    </rPh>
    <rPh sb="30" eb="32">
      <t>ニュウリョク</t>
    </rPh>
    <rPh sb="34" eb="35">
      <t>クダ</t>
    </rPh>
    <phoneticPr fontId="4"/>
  </si>
  <si>
    <t>（複数回答可）　　　　　　　　　　　　　　　　　　　　      　　　　　理由２：</t>
    <phoneticPr fontId="4"/>
  </si>
  <si>
    <r>
      <t xml:space="preserve">５．概算概略発注  </t>
    </r>
    <r>
      <rPr>
        <sz val="8"/>
        <rFont val="ＭＳ Ｐゴシック"/>
        <family val="3"/>
        <charset val="128"/>
      </rPr>
      <t xml:space="preserve"> </t>
    </r>
    <r>
      <rPr>
        <sz val="10"/>
        <rFont val="ＭＳ Ｐゴシック"/>
        <family val="3"/>
        <charset val="128"/>
      </rPr>
      <t>６．その他　　　　　　 　　　　　　　　　　　　理由５：</t>
    </r>
    <rPh sb="2" eb="4">
      <t>ガイサン</t>
    </rPh>
    <rPh sb="4" eb="6">
      <t>ガイリャク</t>
    </rPh>
    <rPh sb="6" eb="8">
      <t>ハッチュウ</t>
    </rPh>
    <phoneticPr fontId="4"/>
  </si>
  <si>
    <t>一般管理費等</t>
    <phoneticPr fontId="4"/>
  </si>
  <si>
    <r>
      <t>発注ファイル及び元請ファイルの一般管理費等が</t>
    </r>
    <r>
      <rPr>
        <b/>
        <sz val="11"/>
        <rFont val="ＭＳ Ｐゴシック"/>
        <family val="3"/>
        <charset val="128"/>
      </rPr>
      <t>未入力</t>
    </r>
    <r>
      <rPr>
        <sz val="11"/>
        <rFont val="ＭＳ Ｐゴシック"/>
        <family val="3"/>
        <charset val="128"/>
      </rPr>
      <t/>
    </r>
    <rPh sb="15" eb="17">
      <t>イッパン</t>
    </rPh>
    <rPh sb="17" eb="20">
      <t>カンリヒ</t>
    </rPh>
    <rPh sb="20" eb="21">
      <t>ナド</t>
    </rPh>
    <phoneticPr fontId="4"/>
  </si>
  <si>
    <t>一般管理費等を入力して下さい</t>
    <rPh sb="0" eb="2">
      <t>イッパン</t>
    </rPh>
    <rPh sb="2" eb="5">
      <t>カンリヒ</t>
    </rPh>
    <rPh sb="5" eb="6">
      <t>トウ</t>
    </rPh>
    <phoneticPr fontId="4"/>
  </si>
  <si>
    <r>
      <t>発注ファイルの一般管理費等が</t>
    </r>
    <r>
      <rPr>
        <b/>
        <sz val="11"/>
        <rFont val="ＭＳ Ｐゴシック"/>
        <family val="3"/>
        <charset val="128"/>
      </rPr>
      <t>未入力</t>
    </r>
    <r>
      <rPr>
        <sz val="11"/>
        <rFont val="ＭＳ Ｐゴシック"/>
        <family val="3"/>
        <charset val="128"/>
      </rPr>
      <t/>
    </r>
    <rPh sb="7" eb="9">
      <t>イッパン</t>
    </rPh>
    <rPh sb="9" eb="12">
      <t>カンリヒ</t>
    </rPh>
    <rPh sb="12" eb="13">
      <t>ナド</t>
    </rPh>
    <phoneticPr fontId="4"/>
  </si>
  <si>
    <r>
      <t>発注ファイルの一般管理費等が</t>
    </r>
    <r>
      <rPr>
        <b/>
        <sz val="11"/>
        <rFont val="ＭＳ Ｐゴシック"/>
        <family val="3"/>
        <charset val="128"/>
      </rPr>
      <t>「0」</t>
    </r>
    <rPh sb="7" eb="9">
      <t>イッパン</t>
    </rPh>
    <rPh sb="9" eb="12">
      <t>カンリヒ</t>
    </rPh>
    <rPh sb="12" eb="13">
      <t>ナド</t>
    </rPh>
    <phoneticPr fontId="4"/>
  </si>
  <si>
    <t>工事中止命令があった。</t>
    <phoneticPr fontId="4"/>
  </si>
  <si>
    <t>Ⅰ</t>
    <phoneticPr fontId="3"/>
  </si>
  <si>
    <t>Ⅱ</t>
    <phoneticPr fontId="4"/>
  </si>
  <si>
    <t>一般事項</t>
    <rPh sb="0" eb="2">
      <t>イッパン</t>
    </rPh>
    <rPh sb="2" eb="4">
      <t>ジコウ</t>
    </rPh>
    <phoneticPr fontId="4"/>
  </si>
  <si>
    <t>施工環境調査票</t>
    <phoneticPr fontId="4"/>
  </si>
  <si>
    <t>工事情報</t>
    <rPh sb="0" eb="2">
      <t>コウジ</t>
    </rPh>
    <rPh sb="2" eb="4">
      <t>ジョウホウ</t>
    </rPh>
    <phoneticPr fontId="4"/>
  </si>
  <si>
    <t>工事費</t>
    <rPh sb="0" eb="3">
      <t>コウジヒ</t>
    </rPh>
    <phoneticPr fontId="4"/>
  </si>
  <si>
    <t>工事費内訳</t>
    <phoneticPr fontId="4"/>
  </si>
  <si>
    <t>費　　目</t>
    <rPh sb="0" eb="4">
      <t>ヒモク</t>
    </rPh>
    <phoneticPr fontId="4"/>
  </si>
  <si>
    <t>積　　算</t>
    <rPh sb="0" eb="4">
      <t>セキサン</t>
    </rPh>
    <phoneticPr fontId="4"/>
  </si>
  <si>
    <t>直接工事費</t>
    <phoneticPr fontId="4"/>
  </si>
  <si>
    <t>消費税相当額</t>
    <rPh sb="0" eb="3">
      <t>ショウヒゼイ</t>
    </rPh>
    <rPh sb="3" eb="5">
      <t>ソウトウ</t>
    </rPh>
    <rPh sb="5" eb="6">
      <t>ガク</t>
    </rPh>
    <phoneticPr fontId="4"/>
  </si>
  <si>
    <t>うち消費税</t>
    <rPh sb="2" eb="5">
      <t>ショウヒゼイ</t>
    </rPh>
    <phoneticPr fontId="4"/>
  </si>
  <si>
    <t>間接工事費等諸経費動向調査</t>
    <phoneticPr fontId="3"/>
  </si>
  <si>
    <t>チェック回数</t>
    <rPh sb="4" eb="6">
      <t>カイスウ</t>
    </rPh>
    <phoneticPr fontId="4"/>
  </si>
  <si>
    <t>間接工事費実績変更方式の有無</t>
    <rPh sb="12" eb="14">
      <t>ウム</t>
    </rPh>
    <phoneticPr fontId="4"/>
  </si>
  <si>
    <t>間接工事費実績変更項目数</t>
    <rPh sb="0" eb="2">
      <t>カンセツ</t>
    </rPh>
    <rPh sb="2" eb="5">
      <t>コウジヒ</t>
    </rPh>
    <rPh sb="5" eb="7">
      <t>ジッセキ</t>
    </rPh>
    <rPh sb="7" eb="9">
      <t>ヘンコウ</t>
    </rPh>
    <rPh sb="9" eb="11">
      <t>コウモク</t>
    </rPh>
    <rPh sb="11" eb="12">
      <t>カズ</t>
    </rPh>
    <phoneticPr fontId="4"/>
  </si>
  <si>
    <r>
      <t>元請ファイルの一般管理費等が</t>
    </r>
    <r>
      <rPr>
        <b/>
        <sz val="11"/>
        <rFont val="ＭＳ Ｐゴシック"/>
        <family val="3"/>
        <charset val="128"/>
      </rPr>
      <t>未入力</t>
    </r>
    <r>
      <rPr>
        <sz val="11"/>
        <rFont val="ＭＳ Ｐゴシック"/>
        <family val="3"/>
        <charset val="128"/>
      </rPr>
      <t/>
    </r>
    <rPh sb="0" eb="2">
      <t>モトウ</t>
    </rPh>
    <rPh sb="7" eb="9">
      <t>イッパン</t>
    </rPh>
    <rPh sb="9" eb="12">
      <t>カンリヒ</t>
    </rPh>
    <rPh sb="12" eb="13">
      <t>ナド</t>
    </rPh>
    <phoneticPr fontId="4"/>
  </si>
  <si>
    <t>067：熊本市</t>
    <rPh sb="4" eb="6">
      <t>クマモト</t>
    </rPh>
    <rPh sb="6" eb="7">
      <t>シ</t>
    </rPh>
    <phoneticPr fontId="4"/>
  </si>
  <si>
    <t>課名</t>
    <rPh sb="0" eb="1">
      <t>カ</t>
    </rPh>
    <rPh sb="1" eb="2">
      <t>メイ</t>
    </rPh>
    <phoneticPr fontId="4"/>
  </si>
  <si>
    <t>京都府</t>
    <rPh sb="0" eb="3">
      <t>キョウトフ</t>
    </rPh>
    <phoneticPr fontId="4"/>
  </si>
  <si>
    <t>大阪府</t>
    <rPh sb="0" eb="3">
      <t>オオサカフ</t>
    </rPh>
    <phoneticPr fontId="4"/>
  </si>
  <si>
    <t>兵庫県</t>
    <rPh sb="0" eb="3">
      <t>ヒョウゴケン</t>
    </rPh>
    <phoneticPr fontId="4"/>
  </si>
  <si>
    <t>福岡県</t>
    <rPh sb="0" eb="2">
      <t>フクオカ</t>
    </rPh>
    <rPh sb="2" eb="3">
      <t>ケン</t>
    </rPh>
    <phoneticPr fontId="4"/>
  </si>
  <si>
    <t>広島県</t>
    <rPh sb="0" eb="3">
      <t>ヒロシマケン</t>
    </rPh>
    <phoneticPr fontId="4"/>
  </si>
  <si>
    <t>宮城県</t>
    <rPh sb="0" eb="3">
      <t>ミヤギケン</t>
    </rPh>
    <phoneticPr fontId="4"/>
  </si>
  <si>
    <t>　(１)材料費</t>
    <phoneticPr fontId="4"/>
  </si>
  <si>
    <t>　(３)労務費</t>
    <phoneticPr fontId="4"/>
  </si>
  <si>
    <t>４)</t>
    <phoneticPr fontId="4"/>
  </si>
  <si>
    <t>　　２）共通仮設費（率分）</t>
    <rPh sb="4" eb="6">
      <t>キョウツウ</t>
    </rPh>
    <rPh sb="6" eb="9">
      <t>カセツヒ</t>
    </rPh>
    <rPh sb="10" eb="11">
      <t>リツ</t>
    </rPh>
    <rPh sb="11" eb="12">
      <t>ブン</t>
    </rPh>
    <phoneticPr fontId="4"/>
  </si>
  <si>
    <t>A 準備費</t>
    <rPh sb="2" eb="5">
      <t>ジュンビヒ</t>
    </rPh>
    <phoneticPr fontId="4"/>
  </si>
  <si>
    <t>エラーの件数</t>
    <rPh sb="4" eb="6">
      <t>ケンスウ</t>
    </rPh>
    <phoneticPr fontId="4"/>
  </si>
  <si>
    <t>契約日から着手指定日まで30日以上あった。</t>
    <phoneticPr fontId="4"/>
  </si>
  <si>
    <t>YES</t>
  </si>
  <si>
    <t>落札率（元請工事価格/発注工事価格）が低い
（落札率が90％未満）</t>
    <rPh sb="0" eb="2">
      <t>ラクサツ</t>
    </rPh>
    <rPh sb="2" eb="3">
      <t>リツ</t>
    </rPh>
    <rPh sb="19" eb="20">
      <t>ヒク</t>
    </rPh>
    <rPh sb="30" eb="32">
      <t>ミマン</t>
    </rPh>
    <phoneticPr fontId="4"/>
  </si>
  <si>
    <t>品目</t>
    <rPh sb="0" eb="2">
      <t>ヒンモク</t>
    </rPh>
    <phoneticPr fontId="4"/>
  </si>
  <si>
    <t>規格</t>
    <rPh sb="0" eb="2">
      <t>キカク</t>
    </rPh>
    <phoneticPr fontId="4"/>
  </si>
  <si>
    <t>数量</t>
    <rPh sb="0" eb="2">
      <t>スウリョウ</t>
    </rPh>
    <phoneticPr fontId="4"/>
  </si>
  <si>
    <t>A-12　品質証明に係る費用（品質証明費）</t>
    <rPh sb="5" eb="7">
      <t>ヒンシツ</t>
    </rPh>
    <rPh sb="7" eb="9">
      <t>ショウメイ</t>
    </rPh>
    <rPh sb="10" eb="11">
      <t>カカ</t>
    </rPh>
    <rPh sb="12" eb="14">
      <t>ヒヨウ</t>
    </rPh>
    <rPh sb="15" eb="17">
      <t>ヒンシツ</t>
    </rPh>
    <rPh sb="17" eb="19">
      <t>ショウメイ</t>
    </rPh>
    <rPh sb="19" eb="20">
      <t>ヒ</t>
    </rPh>
    <phoneticPr fontId="4"/>
  </si>
  <si>
    <t>B-1　品質管理基準に記載されていない項目（上記A以外）に要した費用</t>
    <rPh sb="4" eb="6">
      <t>ヒンシツ</t>
    </rPh>
    <rPh sb="6" eb="8">
      <t>カンリ</t>
    </rPh>
    <rPh sb="8" eb="10">
      <t>キジュン</t>
    </rPh>
    <rPh sb="11" eb="13">
      <t>キサイ</t>
    </rPh>
    <rPh sb="19" eb="21">
      <t>コウモク</t>
    </rPh>
    <rPh sb="22" eb="24">
      <t>ジョウキ</t>
    </rPh>
    <rPh sb="25" eb="27">
      <t>イガイ</t>
    </rPh>
    <rPh sb="29" eb="30">
      <t>ヨウ</t>
    </rPh>
    <rPh sb="32" eb="34">
      <t>ヒヨウ</t>
    </rPh>
    <phoneticPr fontId="4"/>
  </si>
  <si>
    <t>C-1　現場条件により、設計書、特記仕様書等で指定されているものに要した費用</t>
    <rPh sb="4" eb="6">
      <t>ゲンバ</t>
    </rPh>
    <rPh sb="6" eb="8">
      <t>ジョウケン</t>
    </rPh>
    <rPh sb="12" eb="15">
      <t>セッケイショ</t>
    </rPh>
    <rPh sb="16" eb="18">
      <t>トッキ</t>
    </rPh>
    <rPh sb="18" eb="21">
      <t>シヨウショ</t>
    </rPh>
    <rPh sb="21" eb="22">
      <t>トウ</t>
    </rPh>
    <rPh sb="23" eb="25">
      <t>シテイ</t>
    </rPh>
    <rPh sb="33" eb="34">
      <t>ヨウ</t>
    </rPh>
    <rPh sb="36" eb="38">
      <t>ヒヨウ</t>
    </rPh>
    <phoneticPr fontId="4"/>
  </si>
  <si>
    <t>D-1　各種調査等（設計書、特記仕様書等で指定されている各種調査）に要した費用</t>
    <rPh sb="4" eb="6">
      <t>カクシュ</t>
    </rPh>
    <rPh sb="6" eb="8">
      <t>チョウサ</t>
    </rPh>
    <rPh sb="8" eb="9">
      <t>トウ</t>
    </rPh>
    <rPh sb="10" eb="12">
      <t>セッケイ</t>
    </rPh>
    <rPh sb="12" eb="13">
      <t>ショ</t>
    </rPh>
    <rPh sb="14" eb="16">
      <t>トッキ</t>
    </rPh>
    <rPh sb="16" eb="19">
      <t>シヨウショ</t>
    </rPh>
    <rPh sb="19" eb="20">
      <t>トウ</t>
    </rPh>
    <rPh sb="21" eb="23">
      <t>シテイ</t>
    </rPh>
    <rPh sb="28" eb="30">
      <t>カクシュ</t>
    </rPh>
    <rPh sb="30" eb="32">
      <t>チョウサ</t>
    </rPh>
    <rPh sb="34" eb="35">
      <t>ヨウ</t>
    </rPh>
    <rPh sb="37" eb="39">
      <t>ヒヨウ</t>
    </rPh>
    <phoneticPr fontId="4"/>
  </si>
  <si>
    <t>E-1　各種台帳等の作成及び修正に要した費用</t>
    <rPh sb="4" eb="6">
      <t>カクシュ</t>
    </rPh>
    <rPh sb="6" eb="8">
      <t>ダイチョウ</t>
    </rPh>
    <rPh sb="8" eb="9">
      <t>トウ</t>
    </rPh>
    <rPh sb="10" eb="12">
      <t>サクセイ</t>
    </rPh>
    <rPh sb="12" eb="13">
      <t>オヨ</t>
    </rPh>
    <rPh sb="14" eb="16">
      <t>シュウセイ</t>
    </rPh>
    <rPh sb="17" eb="18">
      <t>ヨウ</t>
    </rPh>
    <rPh sb="20" eb="22">
      <t>ヒヨウ</t>
    </rPh>
    <phoneticPr fontId="4"/>
  </si>
  <si>
    <t>F-1　上記「A～E」以外で、特に技術的判断に必要な資料の作成に要した費用</t>
    <rPh sb="4" eb="6">
      <t>ジョウキ</t>
    </rPh>
    <rPh sb="11" eb="13">
      <t>イガイ</t>
    </rPh>
    <rPh sb="15" eb="16">
      <t>トク</t>
    </rPh>
    <rPh sb="17" eb="20">
      <t>ギジュツテキ</t>
    </rPh>
    <rPh sb="20" eb="22">
      <t>ハンダン</t>
    </rPh>
    <rPh sb="23" eb="25">
      <t>ヒツヨウ</t>
    </rPh>
    <rPh sb="26" eb="28">
      <t>シリョウ</t>
    </rPh>
    <rPh sb="29" eb="31">
      <t>サクセイ</t>
    </rPh>
    <rPh sb="32" eb="33">
      <t>ヨウ</t>
    </rPh>
    <rPh sb="35" eb="37">
      <t>ヒヨウ</t>
    </rPh>
    <phoneticPr fontId="4"/>
  </si>
  <si>
    <t>発注者側で積算計上したものに応じた費用を元請ファイルに入力するよう元請担当者に伝えて下さい</t>
    <rPh sb="17" eb="19">
      <t>ヒヨウ</t>
    </rPh>
    <rPh sb="33" eb="35">
      <t>モトウケ</t>
    </rPh>
    <rPh sb="35" eb="38">
      <t>タントウシャ</t>
    </rPh>
    <rPh sb="39" eb="40">
      <t>ツタ</t>
    </rPh>
    <rPh sb="42" eb="43">
      <t>クダ</t>
    </rPh>
    <phoneticPr fontId="4"/>
  </si>
  <si>
    <t>プレキャストアーチカルバート（ﾓｼﾞｭﾗｰﾁ・ﾃｸﾉｽﾊﾟﾝ等の製品費）</t>
    <rPh sb="30" eb="31">
      <t>トウ</t>
    </rPh>
    <rPh sb="32" eb="34">
      <t>セイヒン</t>
    </rPh>
    <rPh sb="34" eb="35">
      <t>ヒ</t>
    </rPh>
    <phoneticPr fontId="3"/>
  </si>
  <si>
    <t>プレキャストボックスカルバート（内空5m×5m以上：車道BOX相当）</t>
    <rPh sb="16" eb="17">
      <t>ナイ</t>
    </rPh>
    <rPh sb="17" eb="18">
      <t>クウ</t>
    </rPh>
    <rPh sb="23" eb="25">
      <t>イジョウ</t>
    </rPh>
    <rPh sb="26" eb="28">
      <t>シャドウ</t>
    </rPh>
    <rPh sb="31" eb="33">
      <t>ソウトウ</t>
    </rPh>
    <phoneticPr fontId="3"/>
  </si>
  <si>
    <r>
      <t>元請ファイルの共通仮設費（率分）が</t>
    </r>
    <r>
      <rPr>
        <b/>
        <sz val="11"/>
        <rFont val="ＭＳ Ｐゴシック"/>
        <family val="3"/>
        <charset val="128"/>
      </rPr>
      <t>「0」</t>
    </r>
    <rPh sb="7" eb="12">
      <t>キョウツウカセツヒ</t>
    </rPh>
    <rPh sb="13" eb="14">
      <t>リツ</t>
    </rPh>
    <rPh sb="14" eb="15">
      <t>ブン</t>
    </rPh>
    <phoneticPr fontId="4"/>
  </si>
  <si>
    <r>
      <t>受発注で共通仮設費（率分）の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9">
      <t>キョウツウカセツヒ</t>
    </rPh>
    <rPh sb="10" eb="11">
      <t>リツ</t>
    </rPh>
    <rPh sb="11" eb="12">
      <t>ブン</t>
    </rPh>
    <rPh sb="14" eb="16">
      <t>キンガク</t>
    </rPh>
    <rPh sb="16" eb="17">
      <t>サ</t>
    </rPh>
    <rPh sb="18" eb="19">
      <t>オオ</t>
    </rPh>
    <rPh sb="23" eb="25">
      <t>モトウケ</t>
    </rPh>
    <rPh sb="29" eb="31">
      <t>ジッセキ</t>
    </rPh>
    <rPh sb="31" eb="32">
      <t>ガク</t>
    </rPh>
    <rPh sb="33" eb="35">
      <t>カダイ</t>
    </rPh>
    <phoneticPr fontId="4"/>
  </si>
  <si>
    <r>
      <t>受発注で共通仮設費（率分）の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9">
      <t>キョウツウカセツヒ</t>
    </rPh>
    <rPh sb="10" eb="11">
      <t>リツ</t>
    </rPh>
    <rPh sb="11" eb="12">
      <t>ブン</t>
    </rPh>
    <rPh sb="14" eb="16">
      <t>キンガク</t>
    </rPh>
    <rPh sb="16" eb="17">
      <t>サ</t>
    </rPh>
    <rPh sb="18" eb="19">
      <t>オオ</t>
    </rPh>
    <rPh sb="23" eb="25">
      <t>モトウケ</t>
    </rPh>
    <rPh sb="29" eb="31">
      <t>ジッセキ</t>
    </rPh>
    <rPh sb="31" eb="32">
      <t>ガク</t>
    </rPh>
    <rPh sb="33" eb="35">
      <t>カショウ</t>
    </rPh>
    <phoneticPr fontId="4"/>
  </si>
  <si>
    <t>要確認16</t>
    <phoneticPr fontId="4"/>
  </si>
  <si>
    <t>要確認17</t>
    <phoneticPr fontId="4"/>
  </si>
  <si>
    <t>要確認18</t>
    <phoneticPr fontId="4"/>
  </si>
  <si>
    <t>要確認19</t>
    <phoneticPr fontId="4"/>
  </si>
  <si>
    <t>要確認内容</t>
    <rPh sb="0" eb="1">
      <t>ヨウ</t>
    </rPh>
    <rPh sb="1" eb="3">
      <t>カクニン</t>
    </rPh>
    <rPh sb="3" eb="5">
      <t>ナイヨウ</t>
    </rPh>
    <phoneticPr fontId="4"/>
  </si>
  <si>
    <r>
      <t>(その他の例：設計成果の遅延及び事前調査不足による)　</t>
    </r>
    <r>
      <rPr>
        <sz val="10"/>
        <rFont val="ＭＳ Ｐゴシック"/>
        <family val="3"/>
        <charset val="128"/>
      </rPr>
      <t>　       　　 理由６：</t>
    </r>
    <rPh sb="3" eb="4">
      <t>タ</t>
    </rPh>
    <rPh sb="5" eb="6">
      <t>レイ</t>
    </rPh>
    <phoneticPr fontId="4"/>
  </si>
  <si>
    <t>401：水資源機構 本社</t>
    <rPh sb="4" eb="5">
      <t>ミズ</t>
    </rPh>
    <rPh sb="5" eb="7">
      <t>シゲン</t>
    </rPh>
    <rPh sb="7" eb="9">
      <t>キコウ</t>
    </rPh>
    <rPh sb="10" eb="12">
      <t>ホンシャ</t>
    </rPh>
    <phoneticPr fontId="4"/>
  </si>
  <si>
    <t>402：水資源機構 中部支社</t>
    <rPh sb="4" eb="5">
      <t>ミズ</t>
    </rPh>
    <rPh sb="5" eb="7">
      <t>シゲン</t>
    </rPh>
    <rPh sb="7" eb="9">
      <t>キコウ</t>
    </rPh>
    <rPh sb="10" eb="12">
      <t>チュウブ</t>
    </rPh>
    <rPh sb="12" eb="14">
      <t>シシャ</t>
    </rPh>
    <phoneticPr fontId="4"/>
  </si>
  <si>
    <r>
      <t>元請ファイルの共通仮設費（率分）が</t>
    </r>
    <r>
      <rPr>
        <b/>
        <sz val="11"/>
        <rFont val="ＭＳ Ｐゴシック"/>
        <family val="3"/>
        <charset val="128"/>
      </rPr>
      <t>未入力</t>
    </r>
    <r>
      <rPr>
        <sz val="11"/>
        <rFont val="ＭＳ Ｐゴシック"/>
        <family val="3"/>
        <charset val="128"/>
      </rPr>
      <t/>
    </r>
    <rPh sb="7" eb="12">
      <t>キョウツウカセツヒ</t>
    </rPh>
    <rPh sb="13" eb="14">
      <t>リツ</t>
    </rPh>
    <rPh sb="14" eb="15">
      <t>ブン</t>
    </rPh>
    <phoneticPr fontId="4"/>
  </si>
  <si>
    <r>
      <t>発注ファイルの共通仮設費（率分）が</t>
    </r>
    <r>
      <rPr>
        <b/>
        <sz val="11"/>
        <rFont val="ＭＳ Ｐゴシック"/>
        <family val="3"/>
        <charset val="128"/>
      </rPr>
      <t>「0」</t>
    </r>
    <rPh sb="7" eb="12">
      <t>キョウツウカセツヒ</t>
    </rPh>
    <rPh sb="13" eb="14">
      <t>リツ</t>
    </rPh>
    <rPh sb="14" eb="15">
      <t>ブン</t>
    </rPh>
    <phoneticPr fontId="4"/>
  </si>
  <si>
    <t>066：相模原市</t>
    <rPh sb="4" eb="7">
      <t>サガミハラ</t>
    </rPh>
    <rPh sb="7" eb="8">
      <t>シ</t>
    </rPh>
    <phoneticPr fontId="4"/>
  </si>
  <si>
    <t>除雪工事補正の有無</t>
    <rPh sb="0" eb="2">
      <t>ジョセツ</t>
    </rPh>
    <rPh sb="2" eb="4">
      <t>コウジ</t>
    </rPh>
    <rPh sb="4" eb="6">
      <t>ホセイ</t>
    </rPh>
    <rPh sb="7" eb="9">
      <t>ウム</t>
    </rPh>
    <phoneticPr fontId="4"/>
  </si>
  <si>
    <r>
      <t>1.金額は「千円」単位での入力になっているか？
2.発注ファイルの入力金額は正しいか？
3.元請ファイルの入力金額は正しいか？
　</t>
    </r>
    <r>
      <rPr>
        <b/>
        <sz val="10"/>
        <rFont val="ＭＳ Ｐゴシック"/>
        <family val="3"/>
        <charset val="128"/>
      </rPr>
      <t>①現場作業員の賃金を「現場管理費の社員等従業員給料手当」に誤計上し、労務費が過小となっていないか？</t>
    </r>
    <r>
      <rPr>
        <sz val="10"/>
        <rFont val="ＭＳ Ｐゴシック"/>
        <family val="3"/>
        <charset val="128"/>
      </rPr>
      <t xml:space="preserve">
　</t>
    </r>
    <r>
      <rPr>
        <b/>
        <sz val="10"/>
        <rFont val="ＭＳ Ｐゴシック"/>
        <family val="3"/>
        <charset val="128"/>
      </rPr>
      <t>②「工事費」シートの「下請」入力欄において、「労務費」より「社員等従業員給料手当」が大きい場合は①を要確認</t>
    </r>
    <rPh sb="99" eb="102">
      <t>ロウムヒ</t>
    </rPh>
    <rPh sb="103" eb="105">
      <t>カショウ</t>
    </rPh>
    <rPh sb="127" eb="129">
      <t>シタウケ</t>
    </rPh>
    <rPh sb="130" eb="132">
      <t>ニュウリョク</t>
    </rPh>
    <rPh sb="132" eb="133">
      <t>ラン</t>
    </rPh>
    <rPh sb="139" eb="142">
      <t>ロウムヒ</t>
    </rPh>
    <rPh sb="146" eb="148">
      <t>シャイン</t>
    </rPh>
    <rPh sb="148" eb="149">
      <t>トウ</t>
    </rPh>
    <rPh sb="149" eb="152">
      <t>ジュウギョウイン</t>
    </rPh>
    <rPh sb="152" eb="154">
      <t>キュウリョウ</t>
    </rPh>
    <rPh sb="154" eb="156">
      <t>テアテ</t>
    </rPh>
    <rPh sb="158" eb="159">
      <t>オオ</t>
    </rPh>
    <rPh sb="161" eb="163">
      <t>バアイ</t>
    </rPh>
    <rPh sb="166" eb="167">
      <t>ヨウ</t>
    </rPh>
    <rPh sb="167" eb="169">
      <t>カクニン</t>
    </rPh>
    <phoneticPr fontId="4"/>
  </si>
  <si>
    <t>1.金額は「千円」単位での入力になっているか？
2.発注ファイルの入力金額は正しいか？
3.元請ファイルの入力金額は正しいか？
　①共通仮設費との二重計上はないか？
　②計上漏れはないか？</t>
    <rPh sb="66" eb="68">
      <t>キョウツウ</t>
    </rPh>
    <rPh sb="68" eb="71">
      <t>カセツヒ</t>
    </rPh>
    <rPh sb="85" eb="87">
      <t>ケイジョウ</t>
    </rPh>
    <rPh sb="87" eb="88">
      <t>モ</t>
    </rPh>
    <phoneticPr fontId="4"/>
  </si>
  <si>
    <t>　(７)その他
　　　元請ファイルは、貸与機械等現場
　　　修理・管理費+直接経費+特殊経費</t>
    <rPh sb="6" eb="7">
      <t>タ</t>
    </rPh>
    <phoneticPr fontId="4"/>
  </si>
  <si>
    <t>機械器具等損料</t>
    <rPh sb="2" eb="3">
      <t>ウツワ</t>
    </rPh>
    <phoneticPr fontId="3"/>
  </si>
  <si>
    <t>元請：一般管理費等が大きい</t>
    <rPh sb="0" eb="2">
      <t>モトウケ</t>
    </rPh>
    <rPh sb="3" eb="5">
      <t>イッパン</t>
    </rPh>
    <rPh sb="5" eb="7">
      <t>カンリ</t>
    </rPh>
    <rPh sb="7" eb="8">
      <t>ヒ</t>
    </rPh>
    <rPh sb="8" eb="9">
      <t>トウ</t>
    </rPh>
    <phoneticPr fontId="4"/>
  </si>
  <si>
    <r>
      <t xml:space="preserve">④鋼橋等工場製作費
</t>
    </r>
    <r>
      <rPr>
        <sz val="9"/>
        <rFont val="ＭＳ Ｐゴシック"/>
        <family val="3"/>
        <charset val="128"/>
      </rPr>
      <t>(電気通信設備工事の場合は、機器単体費)</t>
    </r>
    <rPh sb="13" eb="15">
      <t>ツウシン</t>
    </rPh>
    <rPh sb="15" eb="17">
      <t>セツビ</t>
    </rPh>
    <rPh sb="26" eb="28">
      <t>タンタイ</t>
    </rPh>
    <phoneticPr fontId="4"/>
  </si>
  <si>
    <t>⑤別途調査等工事価格</t>
    <phoneticPr fontId="4"/>
  </si>
  <si>
    <t>一般競争入札の場合の評価方法</t>
    <rPh sb="0" eb="2">
      <t>イッパン</t>
    </rPh>
    <rPh sb="2" eb="4">
      <t>キョウソウ</t>
    </rPh>
    <rPh sb="4" eb="6">
      <t>ニュウサツ</t>
    </rPh>
    <rPh sb="7" eb="9">
      <t>バアイ</t>
    </rPh>
    <rPh sb="10" eb="12">
      <t>ヒョウカ</t>
    </rPh>
    <rPh sb="12" eb="14">
      <t>ホウホウ</t>
    </rPh>
    <phoneticPr fontId="4"/>
  </si>
  <si>
    <r>
      <t>発注ファイル及び元請ファイルの鋼橋等工場製作費</t>
    </r>
    <r>
      <rPr>
        <sz val="11"/>
        <rFont val="ＭＳ Ｐゴシック"/>
        <family val="3"/>
        <charset val="128"/>
      </rPr>
      <t>（機器単体費）が</t>
    </r>
    <r>
      <rPr>
        <b/>
        <sz val="11"/>
        <rFont val="ＭＳ Ｐゴシック"/>
        <family val="3"/>
        <charset val="128"/>
      </rPr>
      <t>未入力</t>
    </r>
    <r>
      <rPr>
        <sz val="11"/>
        <rFont val="ＭＳ Ｐゴシック"/>
        <family val="3"/>
        <charset val="128"/>
      </rPr>
      <t/>
    </r>
    <rPh sb="15" eb="16">
      <t>コウ</t>
    </rPh>
    <rPh sb="16" eb="18">
      <t>バシナド</t>
    </rPh>
    <rPh sb="18" eb="20">
      <t>コウジョウ</t>
    </rPh>
    <rPh sb="20" eb="23">
      <t>セイサクヒ</t>
    </rPh>
    <phoneticPr fontId="4"/>
  </si>
  <si>
    <t>共通仮設費積算対象金額(自動計算値)</t>
    <rPh sb="12" eb="14">
      <t>ジドウ</t>
    </rPh>
    <rPh sb="14" eb="16">
      <t>ケイサン</t>
    </rPh>
    <rPh sb="16" eb="17">
      <t>アタイ</t>
    </rPh>
    <phoneticPr fontId="4"/>
  </si>
  <si>
    <t>外注一般管理費等が大きい</t>
    <rPh sb="0" eb="2">
      <t>ガイチュウ</t>
    </rPh>
    <rPh sb="2" eb="4">
      <t>イッパン</t>
    </rPh>
    <rPh sb="4" eb="7">
      <t>カンリヒ</t>
    </rPh>
    <rPh sb="7" eb="8">
      <t>トウ</t>
    </rPh>
    <rPh sb="9" eb="10">
      <t>オオ</t>
    </rPh>
    <phoneticPr fontId="4"/>
  </si>
  <si>
    <t>元請：一般管理費等が小さい（マイナス）</t>
    <rPh sb="0" eb="2">
      <t>モトウケ</t>
    </rPh>
    <rPh sb="3" eb="5">
      <t>イッパン</t>
    </rPh>
    <rPh sb="5" eb="7">
      <t>カンリ</t>
    </rPh>
    <rPh sb="7" eb="8">
      <t>ヒ</t>
    </rPh>
    <rPh sb="8" eb="9">
      <t>トウ</t>
    </rPh>
    <rPh sb="10" eb="11">
      <t>チイ</t>
    </rPh>
    <phoneticPr fontId="4"/>
  </si>
  <si>
    <t>③一般管理費等</t>
    <rPh sb="1" eb="3">
      <t>イッパン</t>
    </rPh>
    <rPh sb="3" eb="6">
      <t>カンリヒ</t>
    </rPh>
    <rPh sb="6" eb="7">
      <t>ナド</t>
    </rPh>
    <phoneticPr fontId="4"/>
  </si>
  <si>
    <t>整理番号</t>
    <rPh sb="0" eb="2">
      <t>セイリ</t>
    </rPh>
    <rPh sb="2" eb="4">
      <t>バンゴウ</t>
    </rPh>
    <phoneticPr fontId="4"/>
  </si>
  <si>
    <t>その他の場合入力</t>
    <rPh sb="0" eb="3">
      <t>ソノタ</t>
    </rPh>
    <rPh sb="4" eb="6">
      <t>バアイ</t>
    </rPh>
    <rPh sb="6" eb="8">
      <t>ニュウリョク</t>
    </rPh>
    <phoneticPr fontId="5"/>
  </si>
  <si>
    <t>YESの場合：理由を入力</t>
    <phoneticPr fontId="5"/>
  </si>
  <si>
    <t>３．用地取得　　　　４．地元説明　　　　　　　　　　　　　　　　　理由４：</t>
    <rPh sb="2" eb="4">
      <t>ヨウチ</t>
    </rPh>
    <rPh sb="4" eb="6">
      <t>シュトク</t>
    </rPh>
    <rPh sb="12" eb="14">
      <t>ジモト</t>
    </rPh>
    <rPh sb="14" eb="16">
      <t>セツメイ</t>
    </rPh>
    <phoneticPr fontId="4"/>
  </si>
  <si>
    <t>２．入力の順番</t>
    <rPh sb="5" eb="7">
      <t>ジュンバン</t>
    </rPh>
    <phoneticPr fontId="4"/>
  </si>
  <si>
    <t>ｼｰﾄを選択して入力して下さい。</t>
    <rPh sb="4" eb="6">
      <t>センタク</t>
    </rPh>
    <rPh sb="8" eb="10">
      <t>ニュウリョク</t>
    </rPh>
    <rPh sb="10" eb="13">
      <t>シテクダ</t>
    </rPh>
    <phoneticPr fontId="9"/>
  </si>
  <si>
    <t>フリガナ</t>
    <phoneticPr fontId="3"/>
  </si>
  <si>
    <t>請負業者名</t>
    <rPh sb="0" eb="2">
      <t>ウケオ</t>
    </rPh>
    <rPh sb="2" eb="4">
      <t>ギョウシャ</t>
    </rPh>
    <rPh sb="4" eb="5">
      <t>メイ</t>
    </rPh>
    <phoneticPr fontId="3"/>
  </si>
  <si>
    <t>施工分散・地域区分複数についての調査票</t>
    <rPh sb="0" eb="2">
      <t>セコウ</t>
    </rPh>
    <rPh sb="2" eb="4">
      <t>ブンサン</t>
    </rPh>
    <rPh sb="5" eb="7">
      <t>チイキ</t>
    </rPh>
    <rPh sb="7" eb="9">
      <t>クブン</t>
    </rPh>
    <rPh sb="9" eb="11">
      <t>フクスウ</t>
    </rPh>
    <rPh sb="16" eb="19">
      <t>チョウサヒョウ</t>
    </rPh>
    <phoneticPr fontId="4"/>
  </si>
  <si>
    <t>有無</t>
    <phoneticPr fontId="4"/>
  </si>
  <si>
    <t>昼夜</t>
    <rPh sb="0" eb="1">
      <t>ヒル</t>
    </rPh>
    <rPh sb="1" eb="2">
      <t>ヨル</t>
    </rPh>
    <phoneticPr fontId="4"/>
  </si>
  <si>
    <t>施工箇所</t>
    <rPh sb="0" eb="2">
      <t>セコウ</t>
    </rPh>
    <rPh sb="2" eb="4">
      <t>カショ</t>
    </rPh>
    <phoneticPr fontId="4"/>
  </si>
  <si>
    <t>Yes/No</t>
    <phoneticPr fontId="4"/>
  </si>
  <si>
    <t>施工地域特性</t>
    <rPh sb="0" eb="2">
      <t>セコウ</t>
    </rPh>
    <rPh sb="2" eb="4">
      <t>チイキ</t>
    </rPh>
    <rPh sb="4" eb="6">
      <t>トクセイ</t>
    </rPh>
    <phoneticPr fontId="4"/>
  </si>
  <si>
    <t>施工分散または地域区分複数の有無</t>
    <rPh sb="0" eb="2">
      <t>セコウ</t>
    </rPh>
    <rPh sb="2" eb="4">
      <t>ブンサン</t>
    </rPh>
    <rPh sb="7" eb="9">
      <t>チイキ</t>
    </rPh>
    <rPh sb="9" eb="11">
      <t>クブン</t>
    </rPh>
    <rPh sb="11" eb="13">
      <t>フクスウ</t>
    </rPh>
    <rPh sb="14" eb="16">
      <t>ウム</t>
    </rPh>
    <phoneticPr fontId="4"/>
  </si>
  <si>
    <t>有</t>
    <rPh sb="0" eb="1">
      <t>ア</t>
    </rPh>
    <phoneticPr fontId="4"/>
  </si>
  <si>
    <t>昼間施工</t>
    <rPh sb="0" eb="2">
      <t>チュウカン</t>
    </rPh>
    <rPh sb="2" eb="4">
      <t>セコウ</t>
    </rPh>
    <phoneticPr fontId="4"/>
  </si>
  <si>
    <t>路上</t>
    <rPh sb="0" eb="2">
      <t>ロジョウ</t>
    </rPh>
    <phoneticPr fontId="4"/>
  </si>
  <si>
    <t>日々運搬回送</t>
    <rPh sb="0" eb="2">
      <t>ヒビ</t>
    </rPh>
    <rPh sb="2" eb="4">
      <t>ウンパン</t>
    </rPh>
    <rPh sb="4" eb="6">
      <t>カイソウ</t>
    </rPh>
    <phoneticPr fontId="4"/>
  </si>
  <si>
    <t>Yes</t>
    <phoneticPr fontId="4"/>
  </si>
  <si>
    <t>市街地</t>
    <rPh sb="0" eb="3">
      <t>シガイチ</t>
    </rPh>
    <phoneticPr fontId="4"/>
  </si>
  <si>
    <t>無</t>
    <rPh sb="0" eb="1">
      <t>ナ</t>
    </rPh>
    <phoneticPr fontId="4"/>
  </si>
  <si>
    <t>夜間施工</t>
    <rPh sb="0" eb="2">
      <t>ヤカン</t>
    </rPh>
    <rPh sb="2" eb="4">
      <t>セコウ</t>
    </rPh>
    <phoneticPr fontId="4"/>
  </si>
  <si>
    <t>保管場所あり</t>
    <rPh sb="0" eb="2">
      <t>ホカン</t>
    </rPh>
    <rPh sb="2" eb="4">
      <t>バショ</t>
    </rPh>
    <phoneticPr fontId="4"/>
  </si>
  <si>
    <t>No</t>
    <phoneticPr fontId="4"/>
  </si>
  <si>
    <t>山間僻地及び離島</t>
    <rPh sb="0" eb="2">
      <t>サンカン</t>
    </rPh>
    <rPh sb="2" eb="4">
      <t>ヘキチ</t>
    </rPh>
    <rPh sb="4" eb="5">
      <t>オヨ</t>
    </rPh>
    <rPh sb="6" eb="8">
      <t>リトウ</t>
    </rPh>
    <phoneticPr fontId="4"/>
  </si>
  <si>
    <t>地方部（施工場所が一般交通等の影響を受ける地区）</t>
    <rPh sb="0" eb="3">
      <t>チホウブ</t>
    </rPh>
    <rPh sb="4" eb="6">
      <t>セコウ</t>
    </rPh>
    <rPh sb="6" eb="8">
      <t>バショ</t>
    </rPh>
    <rPh sb="9" eb="11">
      <t>イッパン</t>
    </rPh>
    <rPh sb="11" eb="13">
      <t>コウツウ</t>
    </rPh>
    <rPh sb="13" eb="14">
      <t>トウ</t>
    </rPh>
    <rPh sb="15" eb="17">
      <t>エイキョウ</t>
    </rPh>
    <rPh sb="18" eb="19">
      <t>ウ</t>
    </rPh>
    <rPh sb="21" eb="23">
      <t>チク</t>
    </rPh>
    <phoneticPr fontId="4"/>
  </si>
  <si>
    <t>箇所</t>
    <rPh sb="0" eb="2">
      <t>カショ</t>
    </rPh>
    <phoneticPr fontId="4"/>
  </si>
  <si>
    <t>地方部（施工場所が一般交通等の影響を受けない地区）</t>
    <rPh sb="0" eb="3">
      <t>チホウブ</t>
    </rPh>
    <rPh sb="4" eb="6">
      <t>セコウ</t>
    </rPh>
    <rPh sb="6" eb="8">
      <t>バショ</t>
    </rPh>
    <rPh sb="9" eb="11">
      <t>イッパン</t>
    </rPh>
    <rPh sb="11" eb="13">
      <t>コウツウ</t>
    </rPh>
    <rPh sb="13" eb="14">
      <t>トウ</t>
    </rPh>
    <rPh sb="15" eb="17">
      <t>エイキョウ</t>
    </rPh>
    <rPh sb="18" eb="19">
      <t>ウ</t>
    </rPh>
    <rPh sb="22" eb="24">
      <t>チク</t>
    </rPh>
    <phoneticPr fontId="4"/>
  </si>
  <si>
    <t>施工分散または地域区分複数の箇所数</t>
    <rPh sb="0" eb="2">
      <t>セコウ</t>
    </rPh>
    <rPh sb="2" eb="4">
      <t>ブンサン</t>
    </rPh>
    <rPh sb="7" eb="9">
      <t>チイキ</t>
    </rPh>
    <rPh sb="9" eb="11">
      <t>クブン</t>
    </rPh>
    <rPh sb="11" eb="13">
      <t>フクスウ</t>
    </rPh>
    <rPh sb="14" eb="16">
      <t>カショ</t>
    </rPh>
    <rPh sb="16" eb="17">
      <t>スウ</t>
    </rPh>
    <phoneticPr fontId="4"/>
  </si>
  <si>
    <t>間接工事費実績変更項目の内容</t>
    <rPh sb="0" eb="2">
      <t>カンセツ</t>
    </rPh>
    <rPh sb="2" eb="5">
      <t>コウジヒ</t>
    </rPh>
    <rPh sb="5" eb="7">
      <t>ジッセキ</t>
    </rPh>
    <rPh sb="7" eb="9">
      <t>ヘンコウ</t>
    </rPh>
    <rPh sb="9" eb="11">
      <t>コウモク</t>
    </rPh>
    <phoneticPr fontId="4"/>
  </si>
  <si>
    <t>(単位：千円)</t>
    <phoneticPr fontId="3"/>
  </si>
  <si>
    <t>（</t>
    <phoneticPr fontId="5"/>
  </si>
  <si>
    <t>日）</t>
    <phoneticPr fontId="5"/>
  </si>
  <si>
    <t>回）</t>
    <phoneticPr fontId="5"/>
  </si>
  <si>
    <t>構成比率</t>
    <rPh sb="0" eb="2">
      <t>コウセイ</t>
    </rPh>
    <rPh sb="2" eb="4">
      <t>ヒリツ</t>
    </rPh>
    <phoneticPr fontId="4"/>
  </si>
  <si>
    <r>
      <t xml:space="preserve">鋼橋等工場製作費
</t>
    </r>
    <r>
      <rPr>
        <sz val="10"/>
        <rFont val="ＭＳ Ｐゴシック"/>
        <family val="3"/>
        <charset val="128"/>
      </rPr>
      <t>（電気通信設備工事の場合は、機器単体費）</t>
    </r>
    <rPh sb="12" eb="14">
      <t>ツウシン</t>
    </rPh>
    <rPh sb="14" eb="16">
      <t>セツビ</t>
    </rPh>
    <rPh sb="23" eb="25">
      <t>キキ</t>
    </rPh>
    <rPh sb="25" eb="27">
      <t>タンタイ</t>
    </rPh>
    <rPh sb="27" eb="28">
      <t>ヒ</t>
    </rPh>
    <phoneticPr fontId="3"/>
  </si>
  <si>
    <t>積算に用いた一時中止に伴い増加する現場経費率</t>
    <rPh sb="0" eb="2">
      <t>セキサン</t>
    </rPh>
    <rPh sb="3" eb="4">
      <t>モチ</t>
    </rPh>
    <rPh sb="6" eb="8">
      <t>イチジ</t>
    </rPh>
    <rPh sb="8" eb="10">
      <t>チュウシ</t>
    </rPh>
    <rPh sb="11" eb="12">
      <t>トモナ</t>
    </rPh>
    <rPh sb="13" eb="15">
      <t>ゾウカ</t>
    </rPh>
    <rPh sb="17" eb="19">
      <t>ゲンバ</t>
    </rPh>
    <rPh sb="19" eb="21">
      <t>ケイヒ</t>
    </rPh>
    <rPh sb="21" eb="22">
      <t>リツ</t>
    </rPh>
    <phoneticPr fontId="4"/>
  </si>
  <si>
    <t>ｍ）</t>
    <phoneticPr fontId="4"/>
  </si>
  <si>
    <t>％）</t>
    <phoneticPr fontId="4"/>
  </si>
  <si>
    <t>（</t>
    <phoneticPr fontId="5"/>
  </si>
  <si>
    <t>YESの場合：理由を入力</t>
    <rPh sb="10" eb="12">
      <t>ニュウリョク</t>
    </rPh>
    <phoneticPr fontId="5"/>
  </si>
  <si>
    <t>1.金額は「千円」単位での入力になっているか？
2.発注ファイルの入力金額は正しいか？
3.元請ファイルの入力金額は正しいか？
4.工場製作費（機器単体費）と材料費の二重計上はないか？</t>
    <rPh sb="66" eb="68">
      <t>コウジョウ</t>
    </rPh>
    <rPh sb="68" eb="71">
      <t>セイサクヒ</t>
    </rPh>
    <rPh sb="72" eb="74">
      <t>キキ</t>
    </rPh>
    <rPh sb="74" eb="76">
      <t>タンタイ</t>
    </rPh>
    <rPh sb="76" eb="77">
      <t>ヒ</t>
    </rPh>
    <rPh sb="79" eb="82">
      <t>ザイリョウヒ</t>
    </rPh>
    <rPh sb="83" eb="85">
      <t>ニジュウ</t>
    </rPh>
    <rPh sb="85" eb="87">
      <t>ケイジョウ</t>
    </rPh>
    <phoneticPr fontId="4"/>
  </si>
  <si>
    <t>機器間接費</t>
    <rPh sb="0" eb="2">
      <t>キキ</t>
    </rPh>
    <phoneticPr fontId="4"/>
  </si>
  <si>
    <t>要確認78</t>
    <phoneticPr fontId="4"/>
  </si>
  <si>
    <r>
      <t>発注ファイル及び元請ファイルの</t>
    </r>
    <r>
      <rPr>
        <sz val="11"/>
        <rFont val="ＭＳ Ｐゴシック"/>
        <family val="3"/>
        <charset val="128"/>
      </rPr>
      <t>機器間接費が</t>
    </r>
    <r>
      <rPr>
        <b/>
        <sz val="11"/>
        <rFont val="ＭＳ Ｐゴシック"/>
        <family val="3"/>
        <charset val="128"/>
      </rPr>
      <t>未入力</t>
    </r>
    <r>
      <rPr>
        <sz val="11"/>
        <rFont val="ＭＳ Ｐゴシック"/>
        <family val="3"/>
        <charset val="128"/>
      </rPr>
      <t/>
    </r>
    <rPh sb="15" eb="17">
      <t>キキ</t>
    </rPh>
    <rPh sb="17" eb="19">
      <t>カンセツ</t>
    </rPh>
    <rPh sb="19" eb="20">
      <t>ヒ</t>
    </rPh>
    <phoneticPr fontId="4"/>
  </si>
  <si>
    <t>機器間接費を入力して下さい</t>
    <rPh sb="0" eb="2">
      <t>キキ</t>
    </rPh>
    <rPh sb="2" eb="4">
      <t>カンセツ</t>
    </rPh>
    <rPh sb="4" eb="5">
      <t>ヒ</t>
    </rPh>
    <phoneticPr fontId="4"/>
  </si>
  <si>
    <t>高速以外</t>
    <rPh sb="0" eb="2">
      <t>コウソク</t>
    </rPh>
    <rPh sb="2" eb="4">
      <t>イガイ</t>
    </rPh>
    <phoneticPr fontId="4"/>
  </si>
  <si>
    <t>鋼橋等工場製作費</t>
    <phoneticPr fontId="4"/>
  </si>
  <si>
    <r>
      <t>発注ファイル及び元請ファイルの鋼橋等工場製作費</t>
    </r>
    <r>
      <rPr>
        <sz val="11"/>
        <rFont val="ＭＳ Ｐゴシック"/>
        <family val="3"/>
        <charset val="128"/>
      </rPr>
      <t>が</t>
    </r>
    <r>
      <rPr>
        <b/>
        <sz val="11"/>
        <rFont val="ＭＳ Ｐゴシック"/>
        <family val="3"/>
        <charset val="128"/>
      </rPr>
      <t>未入力</t>
    </r>
    <r>
      <rPr>
        <sz val="11"/>
        <rFont val="ＭＳ Ｐゴシック"/>
        <family val="3"/>
        <charset val="128"/>
      </rPr>
      <t/>
    </r>
    <rPh sb="15" eb="16">
      <t>コウ</t>
    </rPh>
    <rPh sb="16" eb="18">
      <t>バシナド</t>
    </rPh>
    <rPh sb="18" eb="20">
      <t>コウジョウ</t>
    </rPh>
    <rPh sb="20" eb="23">
      <t>セイサクヒ</t>
    </rPh>
    <phoneticPr fontId="4"/>
  </si>
  <si>
    <r>
      <t>発注ファイルの鋼橋等工場製作費</t>
    </r>
    <r>
      <rPr>
        <sz val="11"/>
        <rFont val="ＭＳ Ｐゴシック"/>
        <family val="3"/>
        <charset val="128"/>
      </rPr>
      <t>が</t>
    </r>
    <r>
      <rPr>
        <b/>
        <sz val="11"/>
        <rFont val="ＭＳ Ｐゴシック"/>
        <family val="3"/>
        <charset val="128"/>
      </rPr>
      <t>未入力</t>
    </r>
    <r>
      <rPr>
        <sz val="11"/>
        <rFont val="ＭＳ Ｐゴシック"/>
        <family val="3"/>
        <charset val="128"/>
      </rPr>
      <t/>
    </r>
    <rPh sb="7" eb="8">
      <t>コウ</t>
    </rPh>
    <rPh sb="8" eb="10">
      <t>バシナド</t>
    </rPh>
    <rPh sb="10" eb="12">
      <t>コウジョウ</t>
    </rPh>
    <rPh sb="12" eb="15">
      <t>セイサクヒ</t>
    </rPh>
    <phoneticPr fontId="4"/>
  </si>
  <si>
    <r>
      <t>元請ファイルの鋼橋等工場製作費</t>
    </r>
    <r>
      <rPr>
        <sz val="11"/>
        <rFont val="ＭＳ Ｐゴシック"/>
        <family val="3"/>
        <charset val="128"/>
      </rPr>
      <t>が</t>
    </r>
    <r>
      <rPr>
        <b/>
        <sz val="11"/>
        <rFont val="ＭＳ Ｐゴシック"/>
        <family val="3"/>
        <charset val="128"/>
      </rPr>
      <t>未入力</t>
    </r>
    <r>
      <rPr>
        <sz val="11"/>
        <rFont val="ＭＳ Ｐゴシック"/>
        <family val="3"/>
        <charset val="128"/>
      </rPr>
      <t/>
    </r>
    <rPh sb="0" eb="2">
      <t>モトウケ</t>
    </rPh>
    <rPh sb="7" eb="8">
      <t>コウ</t>
    </rPh>
    <rPh sb="8" eb="10">
      <t>バシナド</t>
    </rPh>
    <rPh sb="10" eb="12">
      <t>コウジョウ</t>
    </rPh>
    <rPh sb="12" eb="15">
      <t>セイサクヒ</t>
    </rPh>
    <phoneticPr fontId="4"/>
  </si>
  <si>
    <r>
      <t>受発注で鋼橋等工場製作費</t>
    </r>
    <r>
      <rPr>
        <sz val="11"/>
        <rFont val="ＭＳ Ｐゴシック"/>
        <family val="3"/>
        <charset val="128"/>
      </rPr>
      <t xml:space="preserve">の金額差が大きい
</t>
    </r>
    <r>
      <rPr>
        <b/>
        <sz val="11"/>
        <rFont val="ＭＳ Ｐゴシック"/>
        <family val="3"/>
        <charset val="128"/>
      </rPr>
      <t>（元請ファイル実績額の過大）</t>
    </r>
    <rPh sb="0" eb="3">
      <t>ジュハッチュウ</t>
    </rPh>
    <rPh sb="4" eb="5">
      <t>コウ</t>
    </rPh>
    <rPh sb="5" eb="7">
      <t>バシナド</t>
    </rPh>
    <rPh sb="7" eb="9">
      <t>コウジョウ</t>
    </rPh>
    <rPh sb="9" eb="12">
      <t>セイサクヒ</t>
    </rPh>
    <rPh sb="13" eb="15">
      <t>キンガク</t>
    </rPh>
    <rPh sb="15" eb="16">
      <t>サ</t>
    </rPh>
    <rPh sb="17" eb="18">
      <t>オオ</t>
    </rPh>
    <rPh sb="22" eb="24">
      <t>モトウケ</t>
    </rPh>
    <rPh sb="28" eb="30">
      <t>ジッセキ</t>
    </rPh>
    <rPh sb="30" eb="31">
      <t>ガク</t>
    </rPh>
    <rPh sb="32" eb="34">
      <t>カダイ</t>
    </rPh>
    <phoneticPr fontId="4"/>
  </si>
  <si>
    <t>合成床版</t>
    <rPh sb="0" eb="2">
      <t>ゴウセイ</t>
    </rPh>
    <rPh sb="2" eb="4">
      <t>ショウバン</t>
    </rPh>
    <phoneticPr fontId="3"/>
  </si>
  <si>
    <t>鋼製橋脚アンカーフレーム用アンカーボルト</t>
    <rPh sb="0" eb="2">
      <t>コウセイ</t>
    </rPh>
    <rPh sb="2" eb="4">
      <t>キョウキャク</t>
    </rPh>
    <rPh sb="12" eb="13">
      <t>ヨウ</t>
    </rPh>
    <phoneticPr fontId="3"/>
  </si>
  <si>
    <r>
      <t>F</t>
    </r>
    <r>
      <rPr>
        <sz val="11"/>
        <rFont val="ＭＳ Ｐゴシック"/>
        <family val="3"/>
        <charset val="128"/>
      </rPr>
      <t>AX</t>
    </r>
    <phoneticPr fontId="3"/>
  </si>
  <si>
    <t>材料費</t>
  </si>
  <si>
    <t>労務費</t>
  </si>
  <si>
    <t>ロ</t>
  </si>
  <si>
    <t>ニ</t>
  </si>
  <si>
    <t>ホ</t>
  </si>
  <si>
    <t>ヘ</t>
  </si>
  <si>
    <t>ト</t>
  </si>
  <si>
    <t>チ</t>
  </si>
  <si>
    <t>　3.各項目の内容の記入方法は、直接工事費は細目（ﾚﾍﾞﾙ4）、間接工事費は、積上げ項目名・費目名を入力してください。</t>
    <rPh sb="3" eb="4">
      <t>カク</t>
    </rPh>
    <rPh sb="4" eb="6">
      <t>コウモク</t>
    </rPh>
    <rPh sb="7" eb="9">
      <t>ナイヨウ</t>
    </rPh>
    <rPh sb="10" eb="12">
      <t>キニュウ</t>
    </rPh>
    <rPh sb="12" eb="14">
      <t>ホウホウ</t>
    </rPh>
    <rPh sb="16" eb="18">
      <t>チョクセツ</t>
    </rPh>
    <rPh sb="18" eb="21">
      <t>コウジヒ</t>
    </rPh>
    <rPh sb="22" eb="24">
      <t>サイモク</t>
    </rPh>
    <rPh sb="32" eb="34">
      <t>カンセツ</t>
    </rPh>
    <rPh sb="34" eb="37">
      <t>コウジヒ</t>
    </rPh>
    <rPh sb="39" eb="41">
      <t>ツミア</t>
    </rPh>
    <rPh sb="42" eb="44">
      <t>コウモク</t>
    </rPh>
    <rPh sb="44" eb="45">
      <t>メイ</t>
    </rPh>
    <rPh sb="46" eb="48">
      <t>ヒモク</t>
    </rPh>
    <rPh sb="48" eb="49">
      <t>メイ</t>
    </rPh>
    <rPh sb="50" eb="52">
      <t>ニュウリョク</t>
    </rPh>
    <phoneticPr fontId="4"/>
  </si>
  <si>
    <t>　　　　　例）　①直接工事費 ： 受注者の金額が発注者の積算に対して過小　→　確認結果 ： 材料の安価購入（元請に確認）　</t>
    <rPh sb="5" eb="6">
      <t>レイ</t>
    </rPh>
    <rPh sb="9" eb="11">
      <t>チョクセツ</t>
    </rPh>
    <rPh sb="11" eb="14">
      <t>コウジヒ</t>
    </rPh>
    <rPh sb="17" eb="20">
      <t>ジュチュウシャ</t>
    </rPh>
    <rPh sb="21" eb="23">
      <t>キンガク</t>
    </rPh>
    <rPh sb="24" eb="27">
      <t>ハッチュウシャ</t>
    </rPh>
    <rPh sb="28" eb="30">
      <t>セキサン</t>
    </rPh>
    <rPh sb="31" eb="32">
      <t>タイ</t>
    </rPh>
    <rPh sb="34" eb="36">
      <t>カショウ</t>
    </rPh>
    <rPh sb="39" eb="41">
      <t>カクニン</t>
    </rPh>
    <rPh sb="41" eb="43">
      <t>ケッカ</t>
    </rPh>
    <rPh sb="46" eb="48">
      <t>ザイリョウ</t>
    </rPh>
    <rPh sb="49" eb="51">
      <t>アンカ</t>
    </rPh>
    <rPh sb="51" eb="53">
      <t>コウニュウ</t>
    </rPh>
    <rPh sb="54" eb="56">
      <t>モトウケ</t>
    </rPh>
    <rPh sb="57" eb="59">
      <t>カクニン</t>
    </rPh>
    <phoneticPr fontId="4"/>
  </si>
  <si>
    <t>1.金額は「千円」単位での入力になっているか？
2.発注ファイルの入力金額は正しいか？
3.元請ファイルの入力金額は正しいか？</t>
    <phoneticPr fontId="4"/>
  </si>
  <si>
    <r>
      <t>受発注で補償費の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6">
      <t>ホショウ</t>
    </rPh>
    <rPh sb="6" eb="7">
      <t>ヒ</t>
    </rPh>
    <rPh sb="8" eb="10">
      <t>キンガク</t>
    </rPh>
    <rPh sb="10" eb="11">
      <t>サ</t>
    </rPh>
    <rPh sb="12" eb="13">
      <t>オオ</t>
    </rPh>
    <rPh sb="17" eb="19">
      <t>モトウケ</t>
    </rPh>
    <rPh sb="23" eb="25">
      <t>ジッセキ</t>
    </rPh>
    <rPh sb="25" eb="26">
      <t>ガク</t>
    </rPh>
    <rPh sb="27" eb="29">
      <t>カショウ</t>
    </rPh>
    <phoneticPr fontId="4"/>
  </si>
  <si>
    <t>現場管理費</t>
    <rPh sb="0" eb="2">
      <t>ゲンバ</t>
    </rPh>
    <rPh sb="2" eb="4">
      <t>カンリ</t>
    </rPh>
    <rPh sb="4" eb="5">
      <t>ヒ</t>
    </rPh>
    <phoneticPr fontId="4"/>
  </si>
  <si>
    <r>
      <t>発注ファイル及び元請ファイルの現場管理費が</t>
    </r>
    <r>
      <rPr>
        <b/>
        <sz val="11"/>
        <rFont val="ＭＳ Ｐゴシック"/>
        <family val="3"/>
        <charset val="128"/>
      </rPr>
      <t>未入力</t>
    </r>
    <r>
      <rPr>
        <sz val="11"/>
        <rFont val="ＭＳ Ｐゴシック"/>
        <family val="3"/>
        <charset val="128"/>
      </rPr>
      <t/>
    </r>
    <rPh sb="15" eb="17">
      <t>ゲンバ</t>
    </rPh>
    <rPh sb="17" eb="20">
      <t>カンリヒ</t>
    </rPh>
    <phoneticPr fontId="4"/>
  </si>
  <si>
    <t>現場管理費を入力して下さい</t>
    <rPh sb="0" eb="2">
      <t>ゲンバ</t>
    </rPh>
    <rPh sb="2" eb="5">
      <t>カンリヒ</t>
    </rPh>
    <phoneticPr fontId="4"/>
  </si>
  <si>
    <r>
      <t>発注ファイルの現場管理費が</t>
    </r>
    <r>
      <rPr>
        <b/>
        <sz val="11"/>
        <rFont val="ＭＳ Ｐゴシック"/>
        <family val="3"/>
        <charset val="128"/>
      </rPr>
      <t>未入力</t>
    </r>
    <r>
      <rPr>
        <sz val="11"/>
        <rFont val="ＭＳ Ｐゴシック"/>
        <family val="3"/>
        <charset val="128"/>
      </rPr>
      <t/>
    </r>
    <rPh sb="7" eb="9">
      <t>ゲンバ</t>
    </rPh>
    <rPh sb="9" eb="12">
      <t>カンリヒ</t>
    </rPh>
    <phoneticPr fontId="4"/>
  </si>
  <si>
    <r>
      <t>元請ファイルの現場管理費が</t>
    </r>
    <r>
      <rPr>
        <b/>
        <sz val="11"/>
        <rFont val="ＭＳ Ｐゴシック"/>
        <family val="3"/>
        <charset val="128"/>
      </rPr>
      <t>未入力</t>
    </r>
    <r>
      <rPr>
        <sz val="11"/>
        <rFont val="ＭＳ Ｐゴシック"/>
        <family val="3"/>
        <charset val="128"/>
      </rPr>
      <t/>
    </r>
    <rPh sb="0" eb="2">
      <t>モトウケ</t>
    </rPh>
    <rPh sb="7" eb="9">
      <t>ゲンバ</t>
    </rPh>
    <rPh sb="9" eb="12">
      <t>カンリヒ</t>
    </rPh>
    <phoneticPr fontId="4"/>
  </si>
  <si>
    <r>
      <t>発注ファイルの現場管理費が</t>
    </r>
    <r>
      <rPr>
        <b/>
        <sz val="11"/>
        <rFont val="ＭＳ Ｐゴシック"/>
        <family val="3"/>
        <charset val="128"/>
      </rPr>
      <t>「0」</t>
    </r>
    <rPh sb="7" eb="9">
      <t>ゲンバ</t>
    </rPh>
    <rPh sb="9" eb="12">
      <t>カンリヒ</t>
    </rPh>
    <phoneticPr fontId="4"/>
  </si>
  <si>
    <r>
      <t>元請ファイルの現場管理費が</t>
    </r>
    <r>
      <rPr>
        <b/>
        <sz val="11"/>
        <rFont val="ＭＳ Ｐゴシック"/>
        <family val="3"/>
        <charset val="128"/>
      </rPr>
      <t>「0」</t>
    </r>
    <rPh sb="0" eb="2">
      <t>モトウケ</t>
    </rPh>
    <rPh sb="7" eb="9">
      <t>ゲンバ</t>
    </rPh>
    <rPh sb="9" eb="12">
      <t>カンリヒ</t>
    </rPh>
    <phoneticPr fontId="4"/>
  </si>
  <si>
    <r>
      <t>受発注で現場管理費の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6">
      <t>ゲンバ</t>
    </rPh>
    <rPh sb="6" eb="9">
      <t>カンリヒ</t>
    </rPh>
    <rPh sb="10" eb="12">
      <t>キンガク</t>
    </rPh>
    <rPh sb="12" eb="13">
      <t>サ</t>
    </rPh>
    <rPh sb="14" eb="15">
      <t>オオ</t>
    </rPh>
    <rPh sb="19" eb="21">
      <t>モトウケ</t>
    </rPh>
    <rPh sb="25" eb="27">
      <t>ジッセキ</t>
    </rPh>
    <rPh sb="27" eb="28">
      <t>ガク</t>
    </rPh>
    <rPh sb="29" eb="31">
      <t>カダイ</t>
    </rPh>
    <phoneticPr fontId="4"/>
  </si>
  <si>
    <t>プレキャストスノーシェッド（ｽﾉｰｼｪｯﾄﾞ部材の製品費）</t>
    <rPh sb="22" eb="24">
      <t>ブザイ</t>
    </rPh>
    <rPh sb="25" eb="27">
      <t>セイヒン</t>
    </rPh>
    <rPh sb="27" eb="28">
      <t>ヒ</t>
    </rPh>
    <phoneticPr fontId="3"/>
  </si>
  <si>
    <t>プレキャストボックスカルバート（RCﾌﾟﾚｷｬｽﾄﾎﾞｯｸｽｶﾙﾊﾞｰﾄの規格を超えるもの）</t>
    <rPh sb="37" eb="39">
      <t>キカク</t>
    </rPh>
    <rPh sb="40" eb="41">
      <t>コ</t>
    </rPh>
    <phoneticPr fontId="3"/>
  </si>
  <si>
    <t>検査路（鋼橋積算の製作品）</t>
    <rPh sb="0" eb="2">
      <t>ケンサ</t>
    </rPh>
    <rPh sb="2" eb="3">
      <t>ロ</t>
    </rPh>
    <rPh sb="4" eb="6">
      <t>コウキョウ</t>
    </rPh>
    <rPh sb="6" eb="8">
      <t>セキサン</t>
    </rPh>
    <rPh sb="9" eb="11">
      <t>セイサク</t>
    </rPh>
    <rPh sb="11" eb="12">
      <t>ヒン</t>
    </rPh>
    <phoneticPr fontId="3"/>
  </si>
  <si>
    <t>検査路（ＰＣ橋積算の製品（購入品））</t>
    <rPh sb="0" eb="2">
      <t>ケンサ</t>
    </rPh>
    <rPh sb="2" eb="3">
      <t>ロ</t>
    </rPh>
    <rPh sb="6" eb="7">
      <t>バシ</t>
    </rPh>
    <rPh sb="7" eb="9">
      <t>セキサン</t>
    </rPh>
    <rPh sb="10" eb="11">
      <t>セイ</t>
    </rPh>
    <rPh sb="11" eb="12">
      <t>ヒン</t>
    </rPh>
    <rPh sb="13" eb="15">
      <t>コウニュウ</t>
    </rPh>
    <rPh sb="15" eb="16">
      <t>ヒン</t>
    </rPh>
    <phoneticPr fontId="3"/>
  </si>
  <si>
    <t>排水装置（鋼橋積算の製作品）</t>
    <rPh sb="0" eb="2">
      <t>ハイスイ</t>
    </rPh>
    <rPh sb="2" eb="4">
      <t>ソウチ</t>
    </rPh>
    <rPh sb="5" eb="7">
      <t>コウキョウ</t>
    </rPh>
    <rPh sb="7" eb="9">
      <t>セキサン</t>
    </rPh>
    <rPh sb="10" eb="12">
      <t>セイサク</t>
    </rPh>
    <rPh sb="12" eb="13">
      <t>ヒン</t>
    </rPh>
    <phoneticPr fontId="3"/>
  </si>
  <si>
    <t>排水装置（ＰＣ橋積算の製品（購入品））</t>
    <rPh sb="0" eb="2">
      <t>ハイスイ</t>
    </rPh>
    <rPh sb="2" eb="4">
      <t>ソウチ</t>
    </rPh>
    <rPh sb="7" eb="8">
      <t>バシ</t>
    </rPh>
    <rPh sb="8" eb="10">
      <t>セキサン</t>
    </rPh>
    <rPh sb="11" eb="13">
      <t>セイヒン</t>
    </rPh>
    <rPh sb="14" eb="16">
      <t>コウニュウ</t>
    </rPh>
    <rPh sb="16" eb="17">
      <t>シナ</t>
    </rPh>
    <phoneticPr fontId="3"/>
  </si>
  <si>
    <t>ゴム支承（鋼橋積算の製作品）</t>
    <rPh sb="2" eb="4">
      <t>シショウ</t>
    </rPh>
    <phoneticPr fontId="3"/>
  </si>
  <si>
    <t>ゴム支承（ＰＣ橋積算）</t>
    <rPh sb="2" eb="4">
      <t>シショウ</t>
    </rPh>
    <rPh sb="7" eb="8">
      <t>ハシ</t>
    </rPh>
    <phoneticPr fontId="3"/>
  </si>
  <si>
    <t>鋼製支承（鋼橋積算）</t>
    <rPh sb="0" eb="2">
      <t>コウセイ</t>
    </rPh>
    <rPh sb="2" eb="4">
      <t>シショウ</t>
    </rPh>
    <phoneticPr fontId="3"/>
  </si>
  <si>
    <t>鋼製支承（ＰＣ橋積算）</t>
    <rPh sb="2" eb="4">
      <t>シショウ</t>
    </rPh>
    <rPh sb="7" eb="8">
      <t>ハシ</t>
    </rPh>
    <phoneticPr fontId="3"/>
  </si>
  <si>
    <t>ジョイント（ＰＣ橋積算の製品（購入品））</t>
    <rPh sb="8" eb="9">
      <t>ハシ</t>
    </rPh>
    <phoneticPr fontId="3"/>
  </si>
  <si>
    <t>高欄（鋼橋積算の製作品）</t>
    <rPh sb="0" eb="2">
      <t>コウラン</t>
    </rPh>
    <phoneticPr fontId="3"/>
  </si>
  <si>
    <t>高欄（ＰＣ橋積算の製品（購入品））</t>
    <rPh sb="0" eb="2">
      <t>コウラン</t>
    </rPh>
    <rPh sb="5" eb="6">
      <t>ハシ</t>
    </rPh>
    <phoneticPr fontId="3"/>
  </si>
  <si>
    <t>門扉等の「等」にあたるもの（品目欄の右に具体名を入力してください。）</t>
    <rPh sb="0" eb="1">
      <t>モン</t>
    </rPh>
    <rPh sb="1" eb="2">
      <t>トビラ</t>
    </rPh>
    <rPh sb="2" eb="3">
      <t>トウ</t>
    </rPh>
    <rPh sb="5" eb="6">
      <t>トウ</t>
    </rPh>
    <rPh sb="20" eb="22">
      <t>グタイ</t>
    </rPh>
    <rPh sb="22" eb="23">
      <t>メイ</t>
    </rPh>
    <phoneticPr fontId="4"/>
  </si>
  <si>
    <t>その他（上記リスト以外は、品目欄の右に具体名を入力してください。）</t>
    <rPh sb="2" eb="3">
      <t>タ</t>
    </rPh>
    <rPh sb="4" eb="6">
      <t>ジョウキ</t>
    </rPh>
    <rPh sb="9" eb="11">
      <t>イガイ</t>
    </rPh>
    <rPh sb="13" eb="15">
      <t>ヒンモク</t>
    </rPh>
    <rPh sb="15" eb="16">
      <t>ラン</t>
    </rPh>
    <rPh sb="17" eb="18">
      <t>ミギ</t>
    </rPh>
    <rPh sb="19" eb="22">
      <t>グタイメイ</t>
    </rPh>
    <rPh sb="23" eb="25">
      <t>ニュウリョク</t>
    </rPh>
    <phoneticPr fontId="4"/>
  </si>
  <si>
    <t>遮音壁（工場で製作し、現地で設置した場合）</t>
    <rPh sb="0" eb="3">
      <t>シャオンヘキ</t>
    </rPh>
    <rPh sb="4" eb="6">
      <t>コウジョウ</t>
    </rPh>
    <rPh sb="7" eb="9">
      <t>セイサク</t>
    </rPh>
    <rPh sb="11" eb="13">
      <t>ゲンチ</t>
    </rPh>
    <rPh sb="14" eb="16">
      <t>セッチ</t>
    </rPh>
    <rPh sb="18" eb="20">
      <t>バアイ</t>
    </rPh>
    <phoneticPr fontId="3"/>
  </si>
  <si>
    <t>デザイン高欄（工場で製作し、現地で設置した場合）</t>
    <rPh sb="4" eb="6">
      <t>コウラン</t>
    </rPh>
    <phoneticPr fontId="3"/>
  </si>
  <si>
    <t>デザイン照明ポール（工場で製作し、現地で設置した場合）</t>
    <rPh sb="4" eb="6">
      <t>ショウメイ</t>
    </rPh>
    <phoneticPr fontId="3"/>
  </si>
  <si>
    <r>
      <t>受発注で共通仮設費（積上げ）の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9">
      <t>キョウツウカセツヒ</t>
    </rPh>
    <rPh sb="10" eb="12">
      <t>ツミア</t>
    </rPh>
    <rPh sb="15" eb="17">
      <t>キンガク</t>
    </rPh>
    <rPh sb="17" eb="18">
      <t>サ</t>
    </rPh>
    <rPh sb="19" eb="20">
      <t>オオ</t>
    </rPh>
    <rPh sb="24" eb="26">
      <t>モトウケ</t>
    </rPh>
    <rPh sb="30" eb="32">
      <t>ジッセキ</t>
    </rPh>
    <rPh sb="32" eb="33">
      <t>ガク</t>
    </rPh>
    <rPh sb="34" eb="36">
      <t>カダイ</t>
    </rPh>
    <phoneticPr fontId="4"/>
  </si>
  <si>
    <r>
      <t>受発注で共通仮設費（積上げ）の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9">
      <t>キョウツウカセツヒ</t>
    </rPh>
    <rPh sb="10" eb="12">
      <t>ツミア</t>
    </rPh>
    <rPh sb="15" eb="17">
      <t>キンガク</t>
    </rPh>
    <rPh sb="17" eb="18">
      <t>サ</t>
    </rPh>
    <rPh sb="19" eb="20">
      <t>オオ</t>
    </rPh>
    <rPh sb="24" eb="26">
      <t>モトウケ</t>
    </rPh>
    <rPh sb="30" eb="32">
      <t>ジッセキ</t>
    </rPh>
    <rPh sb="32" eb="33">
      <t>ガク</t>
    </rPh>
    <rPh sb="34" eb="36">
      <t>カショウ</t>
    </rPh>
    <phoneticPr fontId="4"/>
  </si>
  <si>
    <t>共通仮設費（率分）</t>
    <rPh sb="0" eb="2">
      <t>キョウツウ</t>
    </rPh>
    <rPh sb="2" eb="5">
      <t>カセツヒ</t>
    </rPh>
    <rPh sb="6" eb="7">
      <t>リツ</t>
    </rPh>
    <rPh sb="7" eb="8">
      <t>ブン</t>
    </rPh>
    <phoneticPr fontId="4"/>
  </si>
  <si>
    <r>
      <t>発注ファイル及び元請ファイルの共通仮設費（率分）が</t>
    </r>
    <r>
      <rPr>
        <b/>
        <sz val="11"/>
        <rFont val="ＭＳ Ｐゴシック"/>
        <family val="3"/>
        <charset val="128"/>
      </rPr>
      <t>未入力</t>
    </r>
    <r>
      <rPr>
        <sz val="11"/>
        <rFont val="ＭＳ Ｐゴシック"/>
        <family val="3"/>
        <charset val="128"/>
      </rPr>
      <t/>
    </r>
    <rPh sb="15" eb="20">
      <t>キョウツウカセツヒ</t>
    </rPh>
    <rPh sb="21" eb="22">
      <t>リツ</t>
    </rPh>
    <rPh sb="22" eb="23">
      <t>ブン</t>
    </rPh>
    <phoneticPr fontId="4"/>
  </si>
  <si>
    <t>4　その他
（下記に具体的に入力してください。）</t>
    <rPh sb="7" eb="9">
      <t>カキ</t>
    </rPh>
    <phoneticPr fontId="4"/>
  </si>
  <si>
    <t>千葉県</t>
    <rPh sb="0" eb="3">
      <t>チバケン</t>
    </rPh>
    <phoneticPr fontId="4"/>
  </si>
  <si>
    <t>埼玉県</t>
    <rPh sb="0" eb="3">
      <t>サイタマケン</t>
    </rPh>
    <phoneticPr fontId="4"/>
  </si>
  <si>
    <t>静岡県</t>
    <rPh sb="0" eb="3">
      <t>シズオカケン</t>
    </rPh>
    <phoneticPr fontId="4"/>
  </si>
  <si>
    <t>新潟県</t>
    <rPh sb="0" eb="3">
      <t>ニイガタケン</t>
    </rPh>
    <phoneticPr fontId="4"/>
  </si>
  <si>
    <t>岡山県</t>
    <rPh sb="0" eb="3">
      <t>オカヤマケン</t>
    </rPh>
    <phoneticPr fontId="4"/>
  </si>
  <si>
    <t>北海道</t>
  </si>
  <si>
    <t>青森県</t>
  </si>
  <si>
    <t>岩手県</t>
  </si>
  <si>
    <t>秋田県</t>
  </si>
  <si>
    <t>福島県</t>
  </si>
  <si>
    <t>栃木県</t>
  </si>
  <si>
    <t>群馬県</t>
  </si>
  <si>
    <t>埼玉県</t>
  </si>
  <si>
    <t>千葉県</t>
  </si>
  <si>
    <t>神奈川県</t>
  </si>
  <si>
    <t>富山県</t>
  </si>
  <si>
    <t>石川県</t>
  </si>
  <si>
    <t>長野県</t>
  </si>
  <si>
    <t>岐阜県</t>
  </si>
  <si>
    <t>愛知県</t>
  </si>
  <si>
    <t>滋賀県</t>
  </si>
  <si>
    <t>大阪府</t>
  </si>
  <si>
    <t>兵庫県</t>
  </si>
  <si>
    <t>奈良県</t>
  </si>
  <si>
    <t>和歌山県</t>
  </si>
  <si>
    <t>岡山県</t>
  </si>
  <si>
    <t>広島県</t>
  </si>
  <si>
    <t>山口県</t>
  </si>
  <si>
    <t>香川県</t>
  </si>
  <si>
    <t>愛媛県</t>
  </si>
  <si>
    <t>高知県</t>
  </si>
  <si>
    <t>福岡県</t>
  </si>
  <si>
    <t>長崎県</t>
  </si>
  <si>
    <t>熊本県</t>
  </si>
  <si>
    <t>大分県</t>
  </si>
  <si>
    <t>宮崎県</t>
  </si>
  <si>
    <t>鹿児島県</t>
  </si>
  <si>
    <t>山形県</t>
  </si>
  <si>
    <t>茨城県</t>
  </si>
  <si>
    <t>新潟県</t>
  </si>
  <si>
    <t>福井県</t>
  </si>
  <si>
    <t>山梨県</t>
  </si>
  <si>
    <r>
      <t>発注ファイル及び元請ファイルの別途調査等工事価格が</t>
    </r>
    <r>
      <rPr>
        <b/>
        <sz val="11"/>
        <rFont val="ＭＳ Ｐゴシック"/>
        <family val="3"/>
        <charset val="128"/>
      </rPr>
      <t>未入力</t>
    </r>
    <r>
      <rPr>
        <sz val="11"/>
        <rFont val="ＭＳ Ｐゴシック"/>
        <family val="3"/>
        <charset val="128"/>
      </rPr>
      <t/>
    </r>
    <rPh sb="15" eb="17">
      <t>ベット</t>
    </rPh>
    <rPh sb="17" eb="20">
      <t>チョウサナド</t>
    </rPh>
    <rPh sb="20" eb="22">
      <t>コウジ</t>
    </rPh>
    <rPh sb="22" eb="24">
      <t>カカク</t>
    </rPh>
    <phoneticPr fontId="4"/>
  </si>
  <si>
    <t>1.発注ファイル：「工事費」シートに戻り、別途調査等工事価格を入力して下さい。（費用がない場合は0を入力して下さい）
2.元請ファイル：「工事費」シートで別途調査等工事価格を入力して下さい。（費用がない場合は0を入力して下さい）</t>
    <phoneticPr fontId="4"/>
  </si>
  <si>
    <r>
      <t>発注ファイルの別途調査等工事価格が</t>
    </r>
    <r>
      <rPr>
        <b/>
        <sz val="11"/>
        <rFont val="ＭＳ Ｐゴシック"/>
        <family val="3"/>
        <charset val="128"/>
      </rPr>
      <t>未入力</t>
    </r>
    <r>
      <rPr>
        <sz val="11"/>
        <rFont val="ＭＳ Ｐゴシック"/>
        <family val="3"/>
        <charset val="128"/>
      </rPr>
      <t/>
    </r>
    <rPh sb="7" eb="9">
      <t>ベット</t>
    </rPh>
    <rPh sb="9" eb="12">
      <t>チョウサナド</t>
    </rPh>
    <rPh sb="12" eb="14">
      <t>コウジ</t>
    </rPh>
    <rPh sb="14" eb="16">
      <t>カカク</t>
    </rPh>
    <phoneticPr fontId="4"/>
  </si>
  <si>
    <r>
      <t>元請ファイルの別途調査等工事価格が</t>
    </r>
    <r>
      <rPr>
        <b/>
        <sz val="11"/>
        <rFont val="ＭＳ Ｐゴシック"/>
        <family val="3"/>
        <charset val="128"/>
      </rPr>
      <t>未入力</t>
    </r>
    <r>
      <rPr>
        <sz val="11"/>
        <rFont val="ＭＳ Ｐゴシック"/>
        <family val="3"/>
        <charset val="128"/>
      </rPr>
      <t/>
    </r>
    <rPh sb="0" eb="2">
      <t>モトウケ</t>
    </rPh>
    <rPh sb="7" eb="9">
      <t>ベット</t>
    </rPh>
    <rPh sb="9" eb="12">
      <t>チョウサナド</t>
    </rPh>
    <rPh sb="12" eb="14">
      <t>コウジ</t>
    </rPh>
    <rPh sb="14" eb="16">
      <t>カカク</t>
    </rPh>
    <phoneticPr fontId="4"/>
  </si>
  <si>
    <t>工事名</t>
    <rPh sb="0" eb="3">
      <t>コウジメイ</t>
    </rPh>
    <phoneticPr fontId="4"/>
  </si>
  <si>
    <t>工事情報</t>
  </si>
  <si>
    <t>(</t>
    <phoneticPr fontId="5"/>
  </si>
  <si>
    <r>
      <t>発注ファイルの直接工事費が</t>
    </r>
    <r>
      <rPr>
        <b/>
        <sz val="11"/>
        <rFont val="ＭＳ Ｐゴシック"/>
        <family val="3"/>
        <charset val="128"/>
      </rPr>
      <t>「０」</t>
    </r>
    <r>
      <rPr>
        <sz val="11"/>
        <rFont val="ＭＳ Ｐゴシック"/>
        <family val="3"/>
        <charset val="128"/>
      </rPr>
      <t/>
    </r>
    <phoneticPr fontId="4"/>
  </si>
  <si>
    <r>
      <t>元請ファイルの直接工事費が</t>
    </r>
    <r>
      <rPr>
        <b/>
        <sz val="11"/>
        <rFont val="ＭＳ Ｐゴシック"/>
        <family val="3"/>
        <charset val="128"/>
      </rPr>
      <t>「０」</t>
    </r>
    <r>
      <rPr>
        <sz val="11"/>
        <rFont val="ＭＳ Ｐゴシック"/>
        <family val="3"/>
        <charset val="128"/>
      </rPr>
      <t/>
    </r>
    <rPh sb="0" eb="2">
      <t>モトウケ</t>
    </rPh>
    <phoneticPr fontId="4"/>
  </si>
  <si>
    <t>1.金額は「千円」単位での入力になっているか？
2.発注ファイルの入力金額は正しいか？
3.元請ファイルの入力金額(材料費、労務費、機械器具等損料等）は正しいか？</t>
    <rPh sb="9" eb="11">
      <t>タンイ</t>
    </rPh>
    <rPh sb="13" eb="15">
      <t>ニュウリョク</t>
    </rPh>
    <rPh sb="38" eb="39">
      <t>タダ</t>
    </rPh>
    <rPh sb="53" eb="55">
      <t>ニュウリョク</t>
    </rPh>
    <rPh sb="55" eb="57">
      <t>キンガク</t>
    </rPh>
    <rPh sb="76" eb="77">
      <t>タダ</t>
    </rPh>
    <phoneticPr fontId="4"/>
  </si>
  <si>
    <t>材料費</t>
    <rPh sb="0" eb="3">
      <t>ザイリョウヒ</t>
    </rPh>
    <phoneticPr fontId="4"/>
  </si>
  <si>
    <r>
      <t>発注ファイル及び元請ファイルの材料費が</t>
    </r>
    <r>
      <rPr>
        <b/>
        <sz val="11"/>
        <rFont val="ＭＳ Ｐゴシック"/>
        <family val="3"/>
        <charset val="128"/>
      </rPr>
      <t>未入力</t>
    </r>
    <r>
      <rPr>
        <sz val="11"/>
        <rFont val="ＭＳ Ｐゴシック"/>
        <family val="3"/>
        <charset val="128"/>
      </rPr>
      <t/>
    </r>
    <rPh sb="15" eb="17">
      <t>ザイリョウ</t>
    </rPh>
    <phoneticPr fontId="4"/>
  </si>
  <si>
    <t>材料費を入力して下さい</t>
    <rPh sb="0" eb="3">
      <t>ザイリョウヒ</t>
    </rPh>
    <rPh sb="8" eb="9">
      <t>クダ</t>
    </rPh>
    <phoneticPr fontId="4"/>
  </si>
  <si>
    <r>
      <t>発注ファイルの材料費が</t>
    </r>
    <r>
      <rPr>
        <b/>
        <sz val="11"/>
        <rFont val="ＭＳ Ｐゴシック"/>
        <family val="3"/>
        <charset val="128"/>
      </rPr>
      <t>未入力</t>
    </r>
    <r>
      <rPr>
        <sz val="11"/>
        <rFont val="ＭＳ Ｐゴシック"/>
        <family val="3"/>
        <charset val="128"/>
      </rPr>
      <t/>
    </r>
    <rPh sb="7" eb="9">
      <t>ザイリョウ</t>
    </rPh>
    <phoneticPr fontId="4"/>
  </si>
  <si>
    <t>確認欄</t>
    <rPh sb="0" eb="2">
      <t>カクニン</t>
    </rPh>
    <rPh sb="2" eb="3">
      <t>ラン</t>
    </rPh>
    <phoneticPr fontId="4"/>
  </si>
  <si>
    <t>※</t>
    <phoneticPr fontId="4"/>
  </si>
  <si>
    <t>E</t>
    <phoneticPr fontId="4"/>
  </si>
  <si>
    <t>単価（円）</t>
  </si>
  <si>
    <t>品目</t>
  </si>
  <si>
    <t>（具体名）</t>
    <rPh sb="1" eb="3">
      <t>グタイ</t>
    </rPh>
    <rPh sb="3" eb="4">
      <t>メイ</t>
    </rPh>
    <phoneticPr fontId="4"/>
  </si>
  <si>
    <t>不明の
とき選択</t>
    <rPh sb="0" eb="2">
      <t>フメイ</t>
    </rPh>
    <rPh sb="6" eb="8">
      <t>センタク</t>
    </rPh>
    <phoneticPr fontId="4"/>
  </si>
  <si>
    <t>○</t>
  </si>
  <si>
    <t>工事種別</t>
    <rPh sb="0" eb="2">
      <t>コウジ</t>
    </rPh>
    <rPh sb="2" eb="4">
      <t>シュベツ</t>
    </rPh>
    <phoneticPr fontId="4"/>
  </si>
  <si>
    <t>難易度</t>
    <rPh sb="0" eb="3">
      <t>ナンイド</t>
    </rPh>
    <phoneticPr fontId="4"/>
  </si>
  <si>
    <t>所管名２</t>
    <rPh sb="0" eb="2">
      <t>ショカン</t>
    </rPh>
    <rPh sb="2" eb="3">
      <t>メイ</t>
    </rPh>
    <phoneticPr fontId="4"/>
  </si>
  <si>
    <t>契約方式【総価契約単価合意方式の場合】</t>
    <rPh sb="0" eb="2">
      <t>ケイヤク</t>
    </rPh>
    <rPh sb="2" eb="4">
      <t>ホウシキ</t>
    </rPh>
    <phoneticPr fontId="4"/>
  </si>
  <si>
    <t>工種</t>
    <rPh sb="0" eb="2">
      <t>コウシュ</t>
    </rPh>
    <phoneticPr fontId="4"/>
  </si>
  <si>
    <t>20市</t>
    <rPh sb="2" eb="3">
      <t>シ</t>
    </rPh>
    <phoneticPr fontId="4"/>
  </si>
  <si>
    <t>未入力
確認</t>
    <rPh sb="0" eb="3">
      <t>ミニュウリョク</t>
    </rPh>
    <rPh sb="4" eb="6">
      <t>カクニン</t>
    </rPh>
    <phoneticPr fontId="4"/>
  </si>
  <si>
    <t>未入力確認（D～I列）</t>
    <rPh sb="0" eb="3">
      <t>ミニュウリョク</t>
    </rPh>
    <rPh sb="3" eb="5">
      <t>カクニン</t>
    </rPh>
    <rPh sb="9" eb="10">
      <t>レツ</t>
    </rPh>
    <phoneticPr fontId="4"/>
  </si>
  <si>
    <t>未入力確認（K～P列）</t>
    <rPh sb="0" eb="3">
      <t>ミニュウリョク</t>
    </rPh>
    <rPh sb="3" eb="5">
      <t>カクニン</t>
    </rPh>
    <rPh sb="9" eb="10">
      <t>レツ</t>
    </rPh>
    <phoneticPr fontId="4"/>
  </si>
  <si>
    <t>中間技術検査の回数</t>
    <rPh sb="0" eb="2">
      <t>チュウカン</t>
    </rPh>
    <rPh sb="2" eb="4">
      <t>ギジュツ</t>
    </rPh>
    <rPh sb="4" eb="6">
      <t>ケンサ</t>
    </rPh>
    <rPh sb="7" eb="9">
      <t>カイスウ</t>
    </rPh>
    <phoneticPr fontId="4"/>
  </si>
  <si>
    <t>回</t>
    <rPh sb="0" eb="1">
      <t>カイ</t>
    </rPh>
    <phoneticPr fontId="4"/>
  </si>
  <si>
    <t>既済部分検査の回数</t>
    <rPh sb="0" eb="2">
      <t>キサイ</t>
    </rPh>
    <rPh sb="2" eb="4">
      <t>ブブン</t>
    </rPh>
    <rPh sb="4" eb="6">
      <t>ケンサ</t>
    </rPh>
    <rPh sb="7" eb="9">
      <t>カイスウ</t>
    </rPh>
    <phoneticPr fontId="4"/>
  </si>
  <si>
    <t>工事成績評点</t>
    <rPh sb="0" eb="2">
      <t>コウジ</t>
    </rPh>
    <rPh sb="2" eb="4">
      <t>セイセキ</t>
    </rPh>
    <rPh sb="4" eb="6">
      <t>ヒョウテン</t>
    </rPh>
    <phoneticPr fontId="4"/>
  </si>
  <si>
    <t>評定点計</t>
    <rPh sb="0" eb="2">
      <t>ヒョウテイ</t>
    </rPh>
    <rPh sb="2" eb="3">
      <t>テン</t>
    </rPh>
    <rPh sb="3" eb="4">
      <t>ケイ</t>
    </rPh>
    <phoneticPr fontId="4"/>
  </si>
  <si>
    <t>点</t>
    <rPh sb="0" eb="1">
      <t>テン</t>
    </rPh>
    <phoneticPr fontId="4"/>
  </si>
  <si>
    <t>法令遵守等</t>
    <rPh sb="0" eb="2">
      <t>ホウレイ</t>
    </rPh>
    <rPh sb="2" eb="4">
      <t>ジュンシュ</t>
    </rPh>
    <rPh sb="4" eb="5">
      <t>トウ</t>
    </rPh>
    <phoneticPr fontId="4"/>
  </si>
  <si>
    <t>最終工事請負金額（消費税込）</t>
    <rPh sb="0" eb="2">
      <t>サイシュウ</t>
    </rPh>
    <rPh sb="2" eb="4">
      <t>コウジ</t>
    </rPh>
    <rPh sb="4" eb="6">
      <t>ウケオイ</t>
    </rPh>
    <rPh sb="6" eb="8">
      <t>キンガク</t>
    </rPh>
    <phoneticPr fontId="4"/>
  </si>
  <si>
    <t>造園</t>
  </si>
  <si>
    <t>機械機具等損料</t>
    <rPh sb="0" eb="2">
      <t>キカイ</t>
    </rPh>
    <rPh sb="2" eb="5">
      <t>キグナド</t>
    </rPh>
    <rPh sb="5" eb="7">
      <t>ソンリョウ</t>
    </rPh>
    <phoneticPr fontId="4"/>
  </si>
  <si>
    <r>
      <t>発注ファイル及び元請ファイルの機械器具等損料が</t>
    </r>
    <r>
      <rPr>
        <b/>
        <sz val="11"/>
        <rFont val="ＭＳ Ｐゴシック"/>
        <family val="3"/>
        <charset val="128"/>
      </rPr>
      <t>未入力</t>
    </r>
    <r>
      <rPr>
        <sz val="11"/>
        <rFont val="ＭＳ Ｐゴシック"/>
        <family val="3"/>
        <charset val="128"/>
      </rPr>
      <t/>
    </r>
    <rPh sb="15" eb="17">
      <t>キカイ</t>
    </rPh>
    <rPh sb="17" eb="19">
      <t>キグ</t>
    </rPh>
    <rPh sb="19" eb="20">
      <t>トウ</t>
    </rPh>
    <rPh sb="20" eb="22">
      <t>ソンリョウ</t>
    </rPh>
    <phoneticPr fontId="4"/>
  </si>
  <si>
    <t>機械器具等損料を入力して下さい</t>
    <rPh sb="0" eb="2">
      <t>キカイ</t>
    </rPh>
    <rPh sb="2" eb="4">
      <t>キグ</t>
    </rPh>
    <rPh sb="4" eb="5">
      <t>トウ</t>
    </rPh>
    <rPh sb="5" eb="7">
      <t>ソンリョウ</t>
    </rPh>
    <phoneticPr fontId="4"/>
  </si>
  <si>
    <r>
      <t>発注ファイルの機械器具等損料が</t>
    </r>
    <r>
      <rPr>
        <b/>
        <sz val="11"/>
        <rFont val="ＭＳ Ｐゴシック"/>
        <family val="3"/>
        <charset val="128"/>
      </rPr>
      <t>未入力</t>
    </r>
    <r>
      <rPr>
        <sz val="11"/>
        <rFont val="ＭＳ Ｐゴシック"/>
        <family val="3"/>
        <charset val="128"/>
      </rPr>
      <t/>
    </r>
    <rPh sb="7" eb="9">
      <t>キカイ</t>
    </rPh>
    <rPh sb="9" eb="11">
      <t>キグ</t>
    </rPh>
    <rPh sb="11" eb="12">
      <t>トウ</t>
    </rPh>
    <rPh sb="12" eb="14">
      <t>ソンリョウ</t>
    </rPh>
    <phoneticPr fontId="4"/>
  </si>
  <si>
    <t>メールアドレス</t>
    <phoneticPr fontId="4"/>
  </si>
  <si>
    <t>a.</t>
  </si>
  <si>
    <t>b.</t>
  </si>
  <si>
    <t>工種コード</t>
  </si>
  <si>
    <t>一般事項</t>
  </si>
  <si>
    <t>日</t>
  </si>
  <si>
    <t>想定した作業不能の要因</t>
  </si>
  <si>
    <t xml:space="preserve">   =&gt;</t>
    <phoneticPr fontId="4"/>
  </si>
  <si>
    <t xml:space="preserve">   =&gt;</t>
    <phoneticPr fontId="4"/>
  </si>
  <si>
    <r>
      <t>下請工事価格に対して、外注一般管理費等の金額（下請工事価格から工事原価を差し引いた金額）が適切か確認してください。
外注一般管理費等の金額が過大、過小となっている場合は、入力間違いがないか確認してください。</t>
    </r>
    <r>
      <rPr>
        <sz val="12"/>
        <rFont val="ＭＳ Ｐゴシック"/>
        <family val="3"/>
        <charset val="128"/>
      </rPr>
      <t xml:space="preserve">
　</t>
    </r>
    <r>
      <rPr>
        <sz val="12"/>
        <color indexed="12"/>
        <rFont val="ＭＳ Ｐゴシック"/>
        <family val="3"/>
        <charset val="128"/>
      </rPr>
      <t>・直接工事費、間接工事費の計上漏れや二次下請費用の計上漏れ等があると外注一般管理費が大きくなります。
　・二重計上や入力単位（円単位入力）の誤入力があると外注一般管理費が小さく（マイナス）なります。</t>
    </r>
    <phoneticPr fontId="4"/>
  </si>
  <si>
    <t>黄色塗りつぶし部分：入力必要箇所</t>
  </si>
  <si>
    <t>緑色塗りつぶし部分：黄色セルの入力に伴う自動計算（入力不可）</t>
  </si>
  <si>
    <t>その他の部分：シートの書換等を防ぐ為、入力不可にしている。</t>
  </si>
  <si>
    <t>パスワードが要求される場合の対処方法：</t>
  </si>
  <si>
    <t>入力箇所が間違っているためであり、指定箇所（黄色塗りつぶし部分）に入力して下さい。</t>
  </si>
  <si>
    <r>
      <t>元請ファイルの機械器具等損料が</t>
    </r>
    <r>
      <rPr>
        <b/>
        <sz val="11"/>
        <rFont val="ＭＳ Ｐゴシック"/>
        <family val="3"/>
        <charset val="128"/>
      </rPr>
      <t>未入力</t>
    </r>
    <r>
      <rPr>
        <sz val="11"/>
        <rFont val="ＭＳ Ｐゴシック"/>
        <family val="3"/>
        <charset val="128"/>
      </rPr>
      <t/>
    </r>
    <rPh sb="7" eb="9">
      <t>キカイ</t>
    </rPh>
    <rPh sb="9" eb="11">
      <t>キグ</t>
    </rPh>
    <rPh sb="11" eb="12">
      <t>トウ</t>
    </rPh>
    <rPh sb="12" eb="14">
      <t>ソンリョウ</t>
    </rPh>
    <phoneticPr fontId="4"/>
  </si>
  <si>
    <r>
      <t>発注ファイルの機械器具等損料が</t>
    </r>
    <r>
      <rPr>
        <b/>
        <sz val="11"/>
        <rFont val="ＭＳ Ｐゴシック"/>
        <family val="3"/>
        <charset val="128"/>
      </rPr>
      <t>「0」</t>
    </r>
    <rPh sb="7" eb="9">
      <t>キカイ</t>
    </rPh>
    <rPh sb="9" eb="11">
      <t>キグ</t>
    </rPh>
    <rPh sb="11" eb="12">
      <t>トウ</t>
    </rPh>
    <rPh sb="12" eb="14">
      <t>ソンリョウ</t>
    </rPh>
    <phoneticPr fontId="4"/>
  </si>
  <si>
    <t>　　・未入力の件数及び、エラー（Ｅ）の件数が「0」になっていることを確認してください。</t>
    <rPh sb="3" eb="6">
      <t>ミニュウリョク</t>
    </rPh>
    <rPh sb="7" eb="9">
      <t>ケンスウ</t>
    </rPh>
    <rPh sb="9" eb="10">
      <t>オヨ</t>
    </rPh>
    <rPh sb="19" eb="21">
      <t>ケンスウ</t>
    </rPh>
    <rPh sb="34" eb="36">
      <t>カクニン</t>
    </rPh>
    <phoneticPr fontId="4"/>
  </si>
  <si>
    <t>(２)</t>
  </si>
  <si>
    <t>(５)</t>
  </si>
  <si>
    <t>２)</t>
    <phoneticPr fontId="4"/>
  </si>
  <si>
    <t>３)</t>
    <phoneticPr fontId="4"/>
  </si>
  <si>
    <t>Ⅰ</t>
    <phoneticPr fontId="3"/>
  </si>
  <si>
    <r>
      <t>受発注で別途調査等工事価格の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6">
      <t>ベット</t>
    </rPh>
    <rPh sb="6" eb="9">
      <t>チョウサナド</t>
    </rPh>
    <rPh sb="9" eb="11">
      <t>コウジ</t>
    </rPh>
    <rPh sb="11" eb="13">
      <t>カカク</t>
    </rPh>
    <rPh sb="14" eb="16">
      <t>キンガク</t>
    </rPh>
    <rPh sb="16" eb="17">
      <t>サ</t>
    </rPh>
    <rPh sb="18" eb="19">
      <t>オオ</t>
    </rPh>
    <rPh sb="23" eb="25">
      <t>モトウケ</t>
    </rPh>
    <rPh sb="29" eb="31">
      <t>ジッセキ</t>
    </rPh>
    <rPh sb="31" eb="32">
      <t>ガク</t>
    </rPh>
    <rPh sb="33" eb="35">
      <t>カショウ</t>
    </rPh>
    <phoneticPr fontId="4"/>
  </si>
  <si>
    <t>工事価格</t>
    <phoneticPr fontId="4"/>
  </si>
  <si>
    <r>
      <t>発注ファイル及び元請ファイルの工事価格が</t>
    </r>
    <r>
      <rPr>
        <b/>
        <sz val="11"/>
        <rFont val="ＭＳ Ｐゴシック"/>
        <family val="3"/>
        <charset val="128"/>
      </rPr>
      <t>未入力</t>
    </r>
    <r>
      <rPr>
        <sz val="11"/>
        <rFont val="ＭＳ Ｐゴシック"/>
        <family val="3"/>
        <charset val="128"/>
      </rPr>
      <t/>
    </r>
    <rPh sb="15" eb="17">
      <t>コウジ</t>
    </rPh>
    <rPh sb="17" eb="19">
      <t>カカク</t>
    </rPh>
    <phoneticPr fontId="4"/>
  </si>
  <si>
    <r>
      <t>発注ファイルの工事価格が</t>
    </r>
    <r>
      <rPr>
        <b/>
        <sz val="11"/>
        <rFont val="ＭＳ Ｐゴシック"/>
        <family val="3"/>
        <charset val="128"/>
      </rPr>
      <t>未入力</t>
    </r>
    <r>
      <rPr>
        <sz val="11"/>
        <rFont val="ＭＳ Ｐゴシック"/>
        <family val="3"/>
        <charset val="128"/>
      </rPr>
      <t/>
    </r>
    <rPh sb="7" eb="9">
      <t>コウジ</t>
    </rPh>
    <rPh sb="9" eb="11">
      <t>カカク</t>
    </rPh>
    <phoneticPr fontId="4"/>
  </si>
  <si>
    <t>技術管理費（積上げ）の内訳</t>
    <rPh sb="0" eb="2">
      <t>ギジュツ</t>
    </rPh>
    <rPh sb="2" eb="5">
      <t>カンリヒ</t>
    </rPh>
    <rPh sb="6" eb="8">
      <t>ツミア</t>
    </rPh>
    <rPh sb="11" eb="12">
      <t>ウチ</t>
    </rPh>
    <rPh sb="12" eb="13">
      <t>ヤク</t>
    </rPh>
    <phoneticPr fontId="3"/>
  </si>
  <si>
    <t>技術管理費（積上げ分）に費用計上がある場合は内訳を入力してください。</t>
    <rPh sb="0" eb="2">
      <t>ギジュツ</t>
    </rPh>
    <rPh sb="2" eb="5">
      <t>カンリヒ</t>
    </rPh>
    <rPh sb="6" eb="8">
      <t>ツミア</t>
    </rPh>
    <rPh sb="9" eb="10">
      <t>ブン</t>
    </rPh>
    <rPh sb="12" eb="14">
      <t>ヒヨウ</t>
    </rPh>
    <rPh sb="14" eb="16">
      <t>ケイジョウ</t>
    </rPh>
    <rPh sb="19" eb="21">
      <t>バアイ</t>
    </rPh>
    <rPh sb="22" eb="24">
      <t>ウチワケ</t>
    </rPh>
    <rPh sb="25" eb="27">
      <t>ニュウリョク</t>
    </rPh>
    <phoneticPr fontId="4"/>
  </si>
  <si>
    <t>1　伐採補償</t>
    <phoneticPr fontId="4"/>
  </si>
  <si>
    <t>2　伐採控除補償</t>
    <phoneticPr fontId="4"/>
  </si>
  <si>
    <t>3　取得補償</t>
    <phoneticPr fontId="4"/>
  </si>
  <si>
    <t>工事名</t>
    <rPh sb="0" eb="2">
      <t>コウジ</t>
    </rPh>
    <rPh sb="2" eb="3">
      <t>メイ</t>
    </rPh>
    <phoneticPr fontId="4"/>
  </si>
  <si>
    <t>①直接工事費</t>
    <phoneticPr fontId="4"/>
  </si>
  <si>
    <t>共通仮設費積算対象金額</t>
    <phoneticPr fontId="4"/>
  </si>
  <si>
    <t>YESの場合：作業日数</t>
    <phoneticPr fontId="5"/>
  </si>
  <si>
    <t>鋼製スリット</t>
    <rPh sb="0" eb="2">
      <t>コウセイ</t>
    </rPh>
    <phoneticPr fontId="4"/>
  </si>
  <si>
    <t>　　　　・入力金額に間違いがない場合は、金額差の理由を「確認結果」欄に入力してください。</t>
    <rPh sb="5" eb="7">
      <t>ニュウリョク</t>
    </rPh>
    <rPh sb="7" eb="9">
      <t>キンガク</t>
    </rPh>
    <rPh sb="10" eb="12">
      <t>マチガ</t>
    </rPh>
    <rPh sb="16" eb="18">
      <t>バアイ</t>
    </rPh>
    <rPh sb="20" eb="22">
      <t>キンガク</t>
    </rPh>
    <rPh sb="22" eb="23">
      <t>サ</t>
    </rPh>
    <rPh sb="24" eb="26">
      <t>リユウ</t>
    </rPh>
    <rPh sb="28" eb="30">
      <t>カクニン</t>
    </rPh>
    <rPh sb="30" eb="32">
      <t>ケッカ</t>
    </rPh>
    <rPh sb="33" eb="34">
      <t>ラン</t>
    </rPh>
    <rPh sb="35" eb="37">
      <t>ニュウリョク</t>
    </rPh>
    <phoneticPr fontId="4"/>
  </si>
  <si>
    <t>下記より理由を選択しﾘｽﾄで入力　　　　　　　　　　　　　　      理由１：</t>
    <rPh sb="14" eb="16">
      <t>ニュウリョク</t>
    </rPh>
    <rPh sb="36" eb="38">
      <t>リユウ</t>
    </rPh>
    <phoneticPr fontId="5"/>
  </si>
  <si>
    <t>静岡県</t>
  </si>
  <si>
    <t>三重県</t>
  </si>
  <si>
    <t>061：静岡市</t>
    <rPh sb="4" eb="6">
      <t>シズオカ</t>
    </rPh>
    <phoneticPr fontId="4"/>
  </si>
  <si>
    <t>高速</t>
    <rPh sb="0" eb="2">
      <t>コウソク</t>
    </rPh>
    <phoneticPr fontId="4"/>
  </si>
  <si>
    <t>1.発注者側で積算計上がない場合は、元請ファイルに費用は計上できません。
2.元請側の自主工場製作品の場合は、材料費に計上してください</t>
    <rPh sb="2" eb="5">
      <t>ハッチュウシャ</t>
    </rPh>
    <rPh sb="5" eb="6">
      <t>ガワ</t>
    </rPh>
    <rPh sb="39" eb="41">
      <t>モトウケ</t>
    </rPh>
    <rPh sb="43" eb="45">
      <t>ジシュ</t>
    </rPh>
    <rPh sb="45" eb="47">
      <t>コウジョウ</t>
    </rPh>
    <rPh sb="51" eb="53">
      <t>バアイ</t>
    </rPh>
    <phoneticPr fontId="4"/>
  </si>
  <si>
    <t>別途調査等工事価格</t>
    <phoneticPr fontId="4"/>
  </si>
  <si>
    <t>要確認79</t>
    <phoneticPr fontId="4"/>
  </si>
  <si>
    <r>
      <t>発注ファイルの</t>
    </r>
    <r>
      <rPr>
        <sz val="11"/>
        <rFont val="ＭＳ Ｐゴシック"/>
        <family val="3"/>
        <charset val="128"/>
      </rPr>
      <t>機器間接費が</t>
    </r>
    <r>
      <rPr>
        <b/>
        <sz val="11"/>
        <rFont val="ＭＳ Ｐゴシック"/>
        <family val="3"/>
        <charset val="128"/>
      </rPr>
      <t>未入力</t>
    </r>
    <r>
      <rPr>
        <sz val="11"/>
        <rFont val="ＭＳ Ｐゴシック"/>
        <family val="3"/>
        <charset val="128"/>
      </rPr>
      <t/>
    </r>
    <rPh sb="7" eb="9">
      <t>キキ</t>
    </rPh>
    <rPh sb="9" eb="11">
      <t>カンセツ</t>
    </rPh>
    <rPh sb="11" eb="12">
      <t>ヒ</t>
    </rPh>
    <phoneticPr fontId="4"/>
  </si>
  <si>
    <t>要確認80</t>
    <phoneticPr fontId="4"/>
  </si>
  <si>
    <r>
      <t>元請ファイルの</t>
    </r>
    <r>
      <rPr>
        <sz val="11"/>
        <rFont val="ＭＳ Ｐゴシック"/>
        <family val="3"/>
        <charset val="128"/>
      </rPr>
      <t>機器間接費が</t>
    </r>
    <r>
      <rPr>
        <b/>
        <sz val="11"/>
        <rFont val="ＭＳ Ｐゴシック"/>
        <family val="3"/>
        <charset val="128"/>
      </rPr>
      <t>未入力</t>
    </r>
    <r>
      <rPr>
        <sz val="11"/>
        <rFont val="ＭＳ Ｐゴシック"/>
        <family val="3"/>
        <charset val="128"/>
      </rPr>
      <t/>
    </r>
    <rPh sb="7" eb="9">
      <t>キキ</t>
    </rPh>
    <rPh sb="9" eb="11">
      <t>カンセツ</t>
    </rPh>
    <rPh sb="11" eb="12">
      <t>ヒ</t>
    </rPh>
    <phoneticPr fontId="4"/>
  </si>
  <si>
    <t>要確認81</t>
    <phoneticPr fontId="4"/>
  </si>
  <si>
    <t>区分</t>
    <rPh sb="0" eb="2">
      <t>クブン</t>
    </rPh>
    <phoneticPr fontId="4"/>
  </si>
  <si>
    <t>外注先</t>
    <rPh sb="0" eb="3">
      <t>ガイチュウサキ</t>
    </rPh>
    <phoneticPr fontId="4"/>
  </si>
  <si>
    <t>有無</t>
    <rPh sb="0" eb="2">
      <t>ウム</t>
    </rPh>
    <phoneticPr fontId="4"/>
  </si>
  <si>
    <t>技術管理調査項目</t>
    <rPh sb="0" eb="2">
      <t>ギジュツ</t>
    </rPh>
    <rPh sb="2" eb="4">
      <t>カンリ</t>
    </rPh>
    <rPh sb="4" eb="6">
      <t>チョウサ</t>
    </rPh>
    <rPh sb="6" eb="8">
      <t>コウモク</t>
    </rPh>
    <phoneticPr fontId="4"/>
  </si>
  <si>
    <r>
      <t xml:space="preserve">受発注で直接工事費の金額差が大きい
</t>
    </r>
    <r>
      <rPr>
        <b/>
        <sz val="11"/>
        <rFont val="ＭＳ Ｐゴシック"/>
        <family val="3"/>
        <charset val="128"/>
      </rPr>
      <t>（元請ファイル実績額の過小）</t>
    </r>
    <rPh sb="0" eb="3">
      <t>ジュハッチュウ</t>
    </rPh>
    <rPh sb="4" eb="6">
      <t>チョクセツ</t>
    </rPh>
    <rPh sb="6" eb="9">
      <t>コウジヒ</t>
    </rPh>
    <rPh sb="10" eb="12">
      <t>キンガク</t>
    </rPh>
    <rPh sb="12" eb="13">
      <t>サ</t>
    </rPh>
    <rPh sb="14" eb="15">
      <t>オオ</t>
    </rPh>
    <rPh sb="19" eb="21">
      <t>モトウケ</t>
    </rPh>
    <rPh sb="25" eb="27">
      <t>ジッセキ</t>
    </rPh>
    <rPh sb="27" eb="28">
      <t>ガク</t>
    </rPh>
    <rPh sb="29" eb="31">
      <t>カショウ</t>
    </rPh>
    <phoneticPr fontId="4"/>
  </si>
  <si>
    <t>4時間/日未満</t>
    <rPh sb="1" eb="3">
      <t>ジカン</t>
    </rPh>
    <rPh sb="4" eb="5">
      <t>ニチ</t>
    </rPh>
    <rPh sb="5" eb="7">
      <t>ミマン</t>
    </rPh>
    <phoneticPr fontId="4"/>
  </si>
  <si>
    <t>4時間/日以上～7時間/日以下</t>
    <rPh sb="1" eb="3">
      <t>ジカン</t>
    </rPh>
    <rPh sb="4" eb="5">
      <t>ニチ</t>
    </rPh>
    <rPh sb="5" eb="7">
      <t>イジョウ</t>
    </rPh>
    <rPh sb="9" eb="11">
      <t>ジカン</t>
    </rPh>
    <rPh sb="12" eb="13">
      <t>ニチ</t>
    </rPh>
    <rPh sb="13" eb="15">
      <t>イカ</t>
    </rPh>
    <phoneticPr fontId="4"/>
  </si>
  <si>
    <t>7時間を超え7.5時間/日以下</t>
    <rPh sb="1" eb="3">
      <t>ジカン</t>
    </rPh>
    <rPh sb="4" eb="5">
      <t>コ</t>
    </rPh>
    <rPh sb="9" eb="11">
      <t>ジカン</t>
    </rPh>
    <rPh sb="12" eb="13">
      <t>ニチ</t>
    </rPh>
    <rPh sb="13" eb="15">
      <t>イカ</t>
    </rPh>
    <phoneticPr fontId="4"/>
  </si>
  <si>
    <t>要確認1</t>
    <rPh sb="0" eb="1">
      <t>ヨウ</t>
    </rPh>
    <rPh sb="1" eb="3">
      <t>カクニン</t>
    </rPh>
    <phoneticPr fontId="4"/>
  </si>
  <si>
    <t>要確認2</t>
    <phoneticPr fontId="4"/>
  </si>
  <si>
    <t>要確認3</t>
    <phoneticPr fontId="4"/>
  </si>
  <si>
    <t>要確認4</t>
    <phoneticPr fontId="4"/>
  </si>
  <si>
    <t>要確認5</t>
    <phoneticPr fontId="4"/>
  </si>
  <si>
    <t>要確認6</t>
    <phoneticPr fontId="4"/>
  </si>
  <si>
    <t>要確認7</t>
    <phoneticPr fontId="4"/>
  </si>
  <si>
    <t>要確認8</t>
    <phoneticPr fontId="4"/>
  </si>
  <si>
    <t>要確認9</t>
    <phoneticPr fontId="4"/>
  </si>
  <si>
    <t>要確認10</t>
    <phoneticPr fontId="4"/>
  </si>
  <si>
    <t>要確認11</t>
    <phoneticPr fontId="4"/>
  </si>
  <si>
    <t>要確認12</t>
    <phoneticPr fontId="4"/>
  </si>
  <si>
    <t>要確認13</t>
    <phoneticPr fontId="4"/>
  </si>
  <si>
    <t>要確認14</t>
    <phoneticPr fontId="4"/>
  </si>
  <si>
    <t>要確認15</t>
    <phoneticPr fontId="4"/>
  </si>
  <si>
    <t>＊日数入力箇所に該当がない場合は０を入力してください。</t>
    <rPh sb="1" eb="3">
      <t>ニッスウ</t>
    </rPh>
    <rPh sb="3" eb="5">
      <t>ニュウリョク</t>
    </rPh>
    <rPh sb="5" eb="7">
      <t>カショ</t>
    </rPh>
    <rPh sb="8" eb="10">
      <t>ガイトウ</t>
    </rPh>
    <rPh sb="13" eb="15">
      <t>バアイ</t>
    </rPh>
    <rPh sb="18" eb="20">
      <t>ニュウリョク</t>
    </rPh>
    <phoneticPr fontId="3"/>
  </si>
  <si>
    <t>*千円単位で入力し、千円以下は四捨五入すること。</t>
    <rPh sb="1" eb="3">
      <t>センエン</t>
    </rPh>
    <rPh sb="3" eb="5">
      <t>タンイ</t>
    </rPh>
    <rPh sb="6" eb="8">
      <t>ニュウリョク</t>
    </rPh>
    <rPh sb="10" eb="12">
      <t>センエン</t>
    </rPh>
    <rPh sb="12" eb="14">
      <t>イカ</t>
    </rPh>
    <rPh sb="15" eb="19">
      <t>シシャゴニュウ</t>
    </rPh>
    <phoneticPr fontId="4"/>
  </si>
  <si>
    <t>金額(千円)
（数量×単価）</t>
    <rPh sb="8" eb="10">
      <t>スウリョウ</t>
    </rPh>
    <rPh sb="11" eb="13">
      <t>タンカ</t>
    </rPh>
    <phoneticPr fontId="4"/>
  </si>
  <si>
    <t>単位</t>
  </si>
  <si>
    <t>同規格の既製品を使用した場合の材料費を下表に入力</t>
  </si>
  <si>
    <t>費　　目</t>
    <rPh sb="0" eb="1">
      <t>ヒ</t>
    </rPh>
    <rPh sb="3" eb="4">
      <t>メ</t>
    </rPh>
    <phoneticPr fontId="4"/>
  </si>
  <si>
    <t>発注ファイル</t>
    <rPh sb="0" eb="2">
      <t>ハッチュウ</t>
    </rPh>
    <phoneticPr fontId="4"/>
  </si>
  <si>
    <t>入力の確認</t>
    <rPh sb="0" eb="2">
      <t>ニュウリョク</t>
    </rPh>
    <rPh sb="3" eb="5">
      <t>カクニン</t>
    </rPh>
    <phoneticPr fontId="4"/>
  </si>
  <si>
    <t>『工事費』シートの『材料費』</t>
    <rPh sb="10" eb="12">
      <t>ザイリョウ</t>
    </rPh>
    <rPh sb="12" eb="13">
      <t>ヒ</t>
    </rPh>
    <phoneticPr fontId="4"/>
  </si>
  <si>
    <r>
      <t>受発注で補償費の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6">
      <t>ホショウ</t>
    </rPh>
    <rPh sb="6" eb="7">
      <t>ヒ</t>
    </rPh>
    <rPh sb="8" eb="10">
      <t>キンガク</t>
    </rPh>
    <rPh sb="10" eb="11">
      <t>サ</t>
    </rPh>
    <rPh sb="12" eb="13">
      <t>オオ</t>
    </rPh>
    <rPh sb="17" eb="19">
      <t>モトウケ</t>
    </rPh>
    <rPh sb="23" eb="25">
      <t>ジッセキ</t>
    </rPh>
    <rPh sb="25" eb="26">
      <t>ガク</t>
    </rPh>
    <rPh sb="27" eb="29">
      <t>カダイ</t>
    </rPh>
    <phoneticPr fontId="4"/>
  </si>
  <si>
    <t>ｼｰﾄ名</t>
    <rPh sb="3" eb="4">
      <t>メイ</t>
    </rPh>
    <phoneticPr fontId="4"/>
  </si>
  <si>
    <t>未入力の件数</t>
    <rPh sb="0" eb="3">
      <t>ミニュウリョク</t>
    </rPh>
    <rPh sb="4" eb="6">
      <t>ケンスウ</t>
    </rPh>
    <phoneticPr fontId="4"/>
  </si>
  <si>
    <t>１．受発注者の入力金額対比チェック</t>
    <rPh sb="2" eb="5">
      <t>ジュハッチュウ</t>
    </rPh>
    <rPh sb="5" eb="6">
      <t>シャ</t>
    </rPh>
    <rPh sb="7" eb="9">
      <t>ニュウリョク</t>
    </rPh>
    <rPh sb="9" eb="11">
      <t>キンガク</t>
    </rPh>
    <rPh sb="11" eb="13">
      <t>タイヒ</t>
    </rPh>
    <phoneticPr fontId="4"/>
  </si>
  <si>
    <t>　(５)無償貸付機械等評価額</t>
    <phoneticPr fontId="4"/>
  </si>
  <si>
    <r>
      <t>1.発注ファイル
　①「工事費」シートの「工事価格」は最終工事価格での入力となっているか？
　②金額は「千円」単位での入力になっているか？
2.元請ファイル
　①「一般事項」シートの「最終工事請負金額」の入力に間違いはないか？（工事費シートの工事価格は、一般事項シートで入力した「最終工事請負金額（消費税込） - 内消費税相当額」が自動計算されます。）
　②金額は「千円」単位での入力になっているか？
3.</t>
    </r>
    <r>
      <rPr>
        <b/>
        <sz val="10"/>
        <rFont val="ＭＳ Ｐゴシック"/>
        <family val="3"/>
        <charset val="128"/>
      </rPr>
      <t>低入札等の場合はその旨を「確認結果」欄に理由を記入</t>
    </r>
    <r>
      <rPr>
        <sz val="10"/>
        <rFont val="ＭＳ Ｐゴシック"/>
        <family val="3"/>
        <charset val="128"/>
      </rPr>
      <t>してください。
　例）低入札工事
　</t>
    </r>
    <r>
      <rPr>
        <b/>
        <sz val="10"/>
        <rFont val="ＭＳ Ｐゴシック"/>
        <family val="3"/>
        <charset val="128"/>
      </rPr>
      <t>注）落札率が90％未満で低入札工事ではない場合も「確認結果」欄にその旨を記入</t>
    </r>
    <r>
      <rPr>
        <sz val="10"/>
        <rFont val="ＭＳ Ｐゴシック"/>
        <family val="3"/>
        <charset val="128"/>
      </rPr>
      <t>してください。
　例）確認済み、低入札工事ではない</t>
    </r>
    <rPh sb="2" eb="4">
      <t>ハッチュウ</t>
    </rPh>
    <rPh sb="12" eb="15">
      <t>コウジヒ</t>
    </rPh>
    <rPh sb="21" eb="23">
      <t>コウジ</t>
    </rPh>
    <rPh sb="23" eb="25">
      <t>カカク</t>
    </rPh>
    <rPh sb="27" eb="29">
      <t>サイシュウ</t>
    </rPh>
    <rPh sb="29" eb="31">
      <t>コウジ</t>
    </rPh>
    <rPh sb="31" eb="33">
      <t>カカク</t>
    </rPh>
    <rPh sb="35" eb="37">
      <t>ニュウリョク</t>
    </rPh>
    <rPh sb="48" eb="50">
      <t>キンガク</t>
    </rPh>
    <rPh sb="73" eb="75">
      <t>モトウケ</t>
    </rPh>
    <rPh sb="83" eb="85">
      <t>イッパン</t>
    </rPh>
    <rPh sb="85" eb="87">
      <t>ジコウ</t>
    </rPh>
    <rPh sb="93" eb="95">
      <t>サイシュウ</t>
    </rPh>
    <rPh sb="95" eb="97">
      <t>コウジ</t>
    </rPh>
    <rPh sb="97" eb="99">
      <t>ウケオイ</t>
    </rPh>
    <rPh sb="99" eb="101">
      <t>キンガク</t>
    </rPh>
    <rPh sb="103" eb="105">
      <t>ニュウリョク</t>
    </rPh>
    <rPh sb="106" eb="108">
      <t>マチガ</t>
    </rPh>
    <rPh sb="128" eb="130">
      <t>イッパン</t>
    </rPh>
    <rPh sb="130" eb="132">
      <t>ジコウ</t>
    </rPh>
    <rPh sb="136" eb="138">
      <t>ニュウリョク</t>
    </rPh>
    <rPh sb="167" eb="169">
      <t>ジドウ</t>
    </rPh>
    <rPh sb="169" eb="171">
      <t>ケイサン</t>
    </rPh>
    <rPh sb="208" eb="209">
      <t>トウ</t>
    </rPh>
    <rPh sb="239" eb="240">
      <t>レイ</t>
    </rPh>
    <rPh sb="241" eb="242">
      <t>テイ</t>
    </rPh>
    <rPh sb="242" eb="244">
      <t>ニュウサツ</t>
    </rPh>
    <rPh sb="244" eb="246">
      <t>コウジ</t>
    </rPh>
    <rPh sb="248" eb="249">
      <t>チュウ</t>
    </rPh>
    <rPh sb="250" eb="252">
      <t>ラクサツ</t>
    </rPh>
    <rPh sb="252" eb="253">
      <t>リツ</t>
    </rPh>
    <rPh sb="257" eb="259">
      <t>ミマン</t>
    </rPh>
    <rPh sb="260" eb="261">
      <t>テイ</t>
    </rPh>
    <rPh sb="261" eb="263">
      <t>ニュウサツ</t>
    </rPh>
    <rPh sb="263" eb="265">
      <t>コウジ</t>
    </rPh>
    <rPh sb="269" eb="271">
      <t>バアイ</t>
    </rPh>
    <rPh sb="282" eb="283">
      <t>ムネ</t>
    </rPh>
    <rPh sb="284" eb="286">
      <t>キニュウ</t>
    </rPh>
    <rPh sb="295" eb="296">
      <t>レイ</t>
    </rPh>
    <rPh sb="297" eb="299">
      <t>カクニン</t>
    </rPh>
    <rPh sb="299" eb="300">
      <t>ズ</t>
    </rPh>
    <rPh sb="302" eb="303">
      <t>テイ</t>
    </rPh>
    <rPh sb="303" eb="305">
      <t>ニュウサツ</t>
    </rPh>
    <rPh sb="305" eb="307">
      <t>コウジ</t>
    </rPh>
    <phoneticPr fontId="4"/>
  </si>
  <si>
    <t>工事請負金額（消費税込）</t>
    <rPh sb="0" eb="2">
      <t>コウジ</t>
    </rPh>
    <rPh sb="2" eb="4">
      <t>ウケオイ</t>
    </rPh>
    <rPh sb="4" eb="6">
      <t>キンガク</t>
    </rPh>
    <phoneticPr fontId="4"/>
  </si>
  <si>
    <t>要確認96</t>
    <phoneticPr fontId="4"/>
  </si>
  <si>
    <t>要確認97</t>
    <phoneticPr fontId="4"/>
  </si>
  <si>
    <t>(４)</t>
    <phoneticPr fontId="4"/>
  </si>
  <si>
    <t>機器間接費</t>
    <phoneticPr fontId="3"/>
  </si>
  <si>
    <t>１)</t>
    <phoneticPr fontId="4"/>
  </si>
  <si>
    <r>
      <t xml:space="preserve">技術者間接費
</t>
    </r>
    <r>
      <rPr>
        <sz val="10"/>
        <rFont val="ＭＳ Ｐゴシック"/>
        <family val="3"/>
        <charset val="128"/>
      </rPr>
      <t>（電気通信設備工事の場合）</t>
    </r>
    <rPh sb="0" eb="3">
      <t>ギジュツシャ</t>
    </rPh>
    <rPh sb="3" eb="6">
      <t>カンセツヒ</t>
    </rPh>
    <rPh sb="8" eb="10">
      <t>デンキ</t>
    </rPh>
    <rPh sb="10" eb="12">
      <t>ツウシン</t>
    </rPh>
    <rPh sb="12" eb="14">
      <t>セツビ</t>
    </rPh>
    <rPh sb="14" eb="16">
      <t>コウジ</t>
    </rPh>
    <rPh sb="17" eb="19">
      <t>バアイ</t>
    </rPh>
    <phoneticPr fontId="4"/>
  </si>
  <si>
    <t>スライドの有無</t>
    <rPh sb="5" eb="7">
      <t>ウム</t>
    </rPh>
    <phoneticPr fontId="4"/>
  </si>
  <si>
    <t>スライドの種類</t>
    <rPh sb="5" eb="7">
      <t>シュルイ</t>
    </rPh>
    <phoneticPr fontId="4"/>
  </si>
  <si>
    <t>単品スライド</t>
    <rPh sb="0" eb="2">
      <t>タンピン</t>
    </rPh>
    <phoneticPr fontId="4"/>
  </si>
  <si>
    <t>全体スライド</t>
    <rPh sb="0" eb="2">
      <t>ゼンタイ</t>
    </rPh>
    <phoneticPr fontId="4"/>
  </si>
  <si>
    <t>Ⅱ</t>
    <phoneticPr fontId="3"/>
  </si>
  <si>
    <t>基準日
【全体・インフレスライドの場合】</t>
    <rPh sb="0" eb="3">
      <t>キジュンビ</t>
    </rPh>
    <rPh sb="5" eb="7">
      <t>ゼンタイ</t>
    </rPh>
    <rPh sb="17" eb="19">
      <t>バアイ</t>
    </rPh>
    <phoneticPr fontId="4"/>
  </si>
  <si>
    <t>単品スライド・全体スライド併用</t>
    <rPh sb="0" eb="2">
      <t>タンピン</t>
    </rPh>
    <rPh sb="7" eb="9">
      <t>ゼンタイ</t>
    </rPh>
    <rPh sb="13" eb="15">
      <t>ヘイヨウ</t>
    </rPh>
    <phoneticPr fontId="4"/>
  </si>
  <si>
    <t>単品スライド・インフレスライド併用</t>
    <rPh sb="0" eb="2">
      <t>タンピン</t>
    </rPh>
    <rPh sb="15" eb="17">
      <t>ヘイヨウ</t>
    </rPh>
    <phoneticPr fontId="4"/>
  </si>
  <si>
    <t>※総価契約単価合意方式の場合、合意前の額を記入</t>
    <rPh sb="1" eb="2">
      <t>ソウ</t>
    </rPh>
    <rPh sb="2" eb="3">
      <t>カ</t>
    </rPh>
    <rPh sb="3" eb="5">
      <t>ケイヤク</t>
    </rPh>
    <rPh sb="5" eb="7">
      <t>タンカ</t>
    </rPh>
    <rPh sb="7" eb="9">
      <t>ゴウイ</t>
    </rPh>
    <rPh sb="9" eb="11">
      <t>ホウシキ</t>
    </rPh>
    <rPh sb="12" eb="14">
      <t>バアイ</t>
    </rPh>
    <rPh sb="15" eb="17">
      <t>ゴウイ</t>
    </rPh>
    <rPh sb="17" eb="18">
      <t>マエ</t>
    </rPh>
    <rPh sb="19" eb="20">
      <t>ガク</t>
    </rPh>
    <rPh sb="21" eb="23">
      <t>キニュウ</t>
    </rPh>
    <phoneticPr fontId="3"/>
  </si>
  <si>
    <t>Ⅳ</t>
    <phoneticPr fontId="3"/>
  </si>
  <si>
    <t>1：一般道路</t>
    <rPh sb="2" eb="4">
      <t>イッパン</t>
    </rPh>
    <rPh sb="4" eb="6">
      <t>ドウロ</t>
    </rPh>
    <phoneticPr fontId="3"/>
  </si>
  <si>
    <t>2：自動車専用道路</t>
    <rPh sb="2" eb="5">
      <t>ジドウシャ</t>
    </rPh>
    <rPh sb="5" eb="7">
      <t>センヨウ</t>
    </rPh>
    <rPh sb="7" eb="9">
      <t>ドウロ</t>
    </rPh>
    <phoneticPr fontId="3"/>
  </si>
  <si>
    <t>積算に用いた緊急時補正率</t>
    <rPh sb="0" eb="2">
      <t>セキサン</t>
    </rPh>
    <rPh sb="3" eb="4">
      <t>モチ</t>
    </rPh>
    <rPh sb="6" eb="9">
      <t>キンキュウジ</t>
    </rPh>
    <rPh sb="9" eb="11">
      <t>ホセイ</t>
    </rPh>
    <rPh sb="11" eb="12">
      <t>リツ</t>
    </rPh>
    <phoneticPr fontId="4"/>
  </si>
  <si>
    <t>％）</t>
    <phoneticPr fontId="4"/>
  </si>
  <si>
    <r>
      <t xml:space="preserve">工 </t>
    </r>
    <r>
      <rPr>
        <sz val="11"/>
        <rFont val="ＭＳ Ｐゴシック"/>
        <family val="3"/>
        <charset val="128"/>
      </rPr>
      <t xml:space="preserve">  </t>
    </r>
    <r>
      <rPr>
        <sz val="11"/>
        <rFont val="ＭＳ Ｐゴシック"/>
        <family val="3"/>
        <charset val="128"/>
      </rPr>
      <t>事</t>
    </r>
    <r>
      <rPr>
        <sz val="11"/>
        <rFont val="ＭＳ Ｐゴシック"/>
        <family val="3"/>
        <charset val="128"/>
      </rPr>
      <t xml:space="preserve">   </t>
    </r>
    <r>
      <rPr>
        <sz val="11"/>
        <rFont val="ＭＳ Ｐゴシック"/>
        <family val="3"/>
        <charset val="128"/>
      </rPr>
      <t>名</t>
    </r>
    <rPh sb="0" eb="1">
      <t>コウ</t>
    </rPh>
    <rPh sb="4" eb="5">
      <t>コト</t>
    </rPh>
    <rPh sb="8" eb="9">
      <t>メイ</t>
    </rPh>
    <phoneticPr fontId="4"/>
  </si>
  <si>
    <t>発注ファイル
（積算額）</t>
    <phoneticPr fontId="4"/>
  </si>
  <si>
    <t>元請ファイル
（実績額）</t>
    <rPh sb="0" eb="2">
      <t>モトウケ</t>
    </rPh>
    <phoneticPr fontId="4"/>
  </si>
  <si>
    <t>確認内容</t>
    <rPh sb="0" eb="2">
      <t>カクニン</t>
    </rPh>
    <rPh sb="2" eb="4">
      <t>ナイヨウ</t>
    </rPh>
    <phoneticPr fontId="4"/>
  </si>
  <si>
    <t>工事請負金額</t>
    <rPh sb="0" eb="2">
      <t>コウジ</t>
    </rPh>
    <rPh sb="2" eb="4">
      <t>ウケオイ</t>
    </rPh>
    <rPh sb="4" eb="6">
      <t>キンガク</t>
    </rPh>
    <phoneticPr fontId="4"/>
  </si>
  <si>
    <t>評定点合計</t>
    <rPh sb="0" eb="2">
      <t>ヒョウテイ</t>
    </rPh>
    <rPh sb="2" eb="3">
      <t>テン</t>
    </rPh>
    <rPh sb="3" eb="5">
      <t>ゴウケイ</t>
    </rPh>
    <phoneticPr fontId="4"/>
  </si>
  <si>
    <t>1.金額は「千円」単位での入力になっているか？
2.発注ファイルの入力金額は正しいか？
3.元請ファイルの入力金額は正しいか？</t>
    <phoneticPr fontId="4"/>
  </si>
  <si>
    <t>要確認82</t>
    <phoneticPr fontId="4"/>
  </si>
  <si>
    <t>技術管理費</t>
    <rPh sb="0" eb="2">
      <t>ギジュツ</t>
    </rPh>
    <rPh sb="2" eb="5">
      <t>カンリヒ</t>
    </rPh>
    <phoneticPr fontId="4"/>
  </si>
  <si>
    <t>35％を超えるもの</t>
    <rPh sb="4" eb="5">
      <t>コ</t>
    </rPh>
    <phoneticPr fontId="4"/>
  </si>
  <si>
    <t>間接工事費</t>
  </si>
  <si>
    <t>運搬費</t>
  </si>
  <si>
    <t>準備費</t>
  </si>
  <si>
    <t>安全費</t>
  </si>
  <si>
    <t>役務費</t>
  </si>
  <si>
    <t>技術管理費</t>
  </si>
  <si>
    <t>営繕費</t>
  </si>
  <si>
    <t>その他</t>
  </si>
  <si>
    <t>共通仮設費の率分</t>
  </si>
  <si>
    <t>⑥</t>
    <phoneticPr fontId="4"/>
  </si>
  <si>
    <t>「一般事項」シートで工事請負金額を入力してください。入力することで「工事費」シートに工事価格が自動計算されます。</t>
    <rPh sb="1" eb="3">
      <t>イッパン</t>
    </rPh>
    <rPh sb="3" eb="5">
      <t>ジコウ</t>
    </rPh>
    <rPh sb="10" eb="12">
      <t>コウジ</t>
    </rPh>
    <rPh sb="12" eb="14">
      <t>ウケオイ</t>
    </rPh>
    <rPh sb="14" eb="16">
      <t>キンガク</t>
    </rPh>
    <rPh sb="26" eb="28">
      <t>ニュウリョク</t>
    </rPh>
    <rPh sb="34" eb="37">
      <t>コウジヒ</t>
    </rPh>
    <rPh sb="42" eb="44">
      <t>コウジ</t>
    </rPh>
    <rPh sb="44" eb="46">
      <t>カカク</t>
    </rPh>
    <rPh sb="47" eb="49">
      <t>ジドウ</t>
    </rPh>
    <rPh sb="49" eb="51">
      <t>ケイサン</t>
    </rPh>
    <phoneticPr fontId="4"/>
  </si>
  <si>
    <t>発注工事価格が元請工事価格より小さい
（落札率が100％以上）</t>
    <rPh sb="7" eb="9">
      <t>モトウケ</t>
    </rPh>
    <rPh sb="20" eb="22">
      <t>ラクサツ</t>
    </rPh>
    <rPh sb="22" eb="23">
      <t>リツ</t>
    </rPh>
    <rPh sb="28" eb="30">
      <t>イジョウ</t>
    </rPh>
    <phoneticPr fontId="4"/>
  </si>
  <si>
    <t>1.発注「工事費」シート：最終変更での金額入力となっているか？
2.元請「一般事項」シート：最終変更の請負金額となっているか？（請負金額から工事価格が自動計算されます）</t>
    <rPh sb="5" eb="8">
      <t>コウジヒ</t>
    </rPh>
    <rPh sb="15" eb="17">
      <t>ヘンコウ</t>
    </rPh>
    <rPh sb="19" eb="21">
      <t>キンガク</t>
    </rPh>
    <rPh sb="21" eb="23">
      <t>ニュウリョク</t>
    </rPh>
    <rPh sb="37" eb="39">
      <t>イッパン</t>
    </rPh>
    <rPh sb="39" eb="41">
      <t>ジコウ</t>
    </rPh>
    <rPh sb="46" eb="48">
      <t>サイシュウ</t>
    </rPh>
    <rPh sb="48" eb="50">
      <t>ヘンコウ</t>
    </rPh>
    <rPh sb="51" eb="53">
      <t>ウケオイ</t>
    </rPh>
    <rPh sb="53" eb="55">
      <t>キンガク</t>
    </rPh>
    <rPh sb="64" eb="66">
      <t>ウケオイ</t>
    </rPh>
    <rPh sb="66" eb="68">
      <t>キンガク</t>
    </rPh>
    <rPh sb="70" eb="72">
      <t>コウジ</t>
    </rPh>
    <rPh sb="72" eb="74">
      <t>カカク</t>
    </rPh>
    <rPh sb="75" eb="77">
      <t>ジドウ</t>
    </rPh>
    <rPh sb="77" eb="79">
      <t>ケイサン</t>
    </rPh>
    <phoneticPr fontId="4"/>
  </si>
  <si>
    <r>
      <t xml:space="preserve">受発注で直接工事費の金額差が大きい
</t>
    </r>
    <r>
      <rPr>
        <b/>
        <sz val="11"/>
        <rFont val="ＭＳ Ｐゴシック"/>
        <family val="3"/>
        <charset val="128"/>
      </rPr>
      <t>（元請ファイル実績額の過大）</t>
    </r>
    <rPh sb="0" eb="3">
      <t>ジュハッチュウ</t>
    </rPh>
    <rPh sb="4" eb="6">
      <t>チョクセツ</t>
    </rPh>
    <rPh sb="6" eb="9">
      <t>コウジヒ</t>
    </rPh>
    <rPh sb="10" eb="12">
      <t>キンガク</t>
    </rPh>
    <rPh sb="12" eb="13">
      <t>サ</t>
    </rPh>
    <rPh sb="14" eb="15">
      <t>オオ</t>
    </rPh>
    <rPh sb="19" eb="21">
      <t>モトウケ</t>
    </rPh>
    <rPh sb="25" eb="27">
      <t>ジッセキ</t>
    </rPh>
    <rPh sb="27" eb="28">
      <t>ガク</t>
    </rPh>
    <rPh sb="29" eb="31">
      <t>カダイ</t>
    </rPh>
    <phoneticPr fontId="4"/>
  </si>
  <si>
    <t>準備費</t>
    <phoneticPr fontId="4"/>
  </si>
  <si>
    <t>施工分散</t>
    <rPh sb="2" eb="4">
      <t>ブンサン</t>
    </rPh>
    <phoneticPr fontId="4"/>
  </si>
  <si>
    <r>
      <t>元請ファイルの工事価格が</t>
    </r>
    <r>
      <rPr>
        <b/>
        <sz val="11"/>
        <rFont val="ＭＳ Ｐゴシック"/>
        <family val="3"/>
        <charset val="128"/>
      </rPr>
      <t>未入力</t>
    </r>
    <r>
      <rPr>
        <sz val="11"/>
        <rFont val="ＭＳ Ｐゴシック"/>
        <family val="3"/>
        <charset val="128"/>
      </rPr>
      <t/>
    </r>
    <rPh sb="7" eb="9">
      <t>コウジ</t>
    </rPh>
    <rPh sb="9" eb="11">
      <t>カカク</t>
    </rPh>
    <phoneticPr fontId="4"/>
  </si>
  <si>
    <t>一般管理費等の前払い金支出割合</t>
    <rPh sb="0" eb="2">
      <t>イッパン</t>
    </rPh>
    <rPh sb="2" eb="5">
      <t>カンリヒ</t>
    </rPh>
    <rPh sb="5" eb="6">
      <t>トウ</t>
    </rPh>
    <rPh sb="7" eb="9">
      <t>マエバラ</t>
    </rPh>
    <rPh sb="10" eb="11">
      <t>キン</t>
    </rPh>
    <rPh sb="11" eb="13">
      <t>シシュツ</t>
    </rPh>
    <rPh sb="13" eb="15">
      <t>ワリアイ</t>
    </rPh>
    <phoneticPr fontId="4"/>
  </si>
  <si>
    <t>5％以下</t>
    <rPh sb="2" eb="4">
      <t>イカ</t>
    </rPh>
    <phoneticPr fontId="4"/>
  </si>
  <si>
    <t>5％を超え15％以下</t>
    <rPh sb="3" eb="4">
      <t>コ</t>
    </rPh>
    <rPh sb="8" eb="10">
      <t>イカ</t>
    </rPh>
    <phoneticPr fontId="4"/>
  </si>
  <si>
    <t>15％を超え25％以下</t>
    <rPh sb="4" eb="5">
      <t>コ</t>
    </rPh>
    <rPh sb="9" eb="11">
      <t>イカ</t>
    </rPh>
    <phoneticPr fontId="4"/>
  </si>
  <si>
    <t>25％を超え35％以下</t>
    <rPh sb="4" eb="5">
      <t>コ</t>
    </rPh>
    <rPh sb="9" eb="11">
      <t>イカ</t>
    </rPh>
    <phoneticPr fontId="4"/>
  </si>
  <si>
    <t>緊急工事</t>
  </si>
  <si>
    <t>区分</t>
    <phoneticPr fontId="4"/>
  </si>
  <si>
    <t>Y E S / N O</t>
    <phoneticPr fontId="4"/>
  </si>
  <si>
    <t>工事現場の50ｍ以内に人家（民家、商店、ビル等）が連なっている所があった。</t>
    <phoneticPr fontId="4"/>
  </si>
  <si>
    <t>地下埋設物の調査、移設、切り回し作業があった。</t>
    <phoneticPr fontId="4"/>
  </si>
  <si>
    <t>地元説明が何度も必要であった。</t>
    <phoneticPr fontId="4"/>
  </si>
  <si>
    <t>他官庁（警察・道路管理者等）他企業（NTT、電力会社等）との協議事項があり一般工事に比べ社員の拘束が多い工事であった。</t>
    <phoneticPr fontId="4"/>
  </si>
  <si>
    <t>除雪工事補正係数</t>
    <rPh sb="0" eb="2">
      <t>ジョセツ</t>
    </rPh>
    <rPh sb="2" eb="4">
      <t>コウジ</t>
    </rPh>
    <rPh sb="4" eb="6">
      <t>ホセイ</t>
    </rPh>
    <rPh sb="6" eb="8">
      <t>ケイスウ</t>
    </rPh>
    <phoneticPr fontId="4"/>
  </si>
  <si>
    <t>1.金額は「千円」単位での入力になっているか？
2.発注ファイルの入力金額は正しいか？
3.元請ファイルの入力金額は正しいか？
　①二重計上はないか？
　②計上漏れはないか？</t>
    <rPh sb="78" eb="80">
      <t>ケイジョウ</t>
    </rPh>
    <rPh sb="80" eb="81">
      <t>モ</t>
    </rPh>
    <phoneticPr fontId="4"/>
  </si>
  <si>
    <t>無償貸付機械等評価額</t>
    <phoneticPr fontId="4"/>
  </si>
  <si>
    <r>
      <t>発注ファイルの無償貸付機械等評価額が</t>
    </r>
    <r>
      <rPr>
        <b/>
        <sz val="10"/>
        <rFont val="ＭＳ Ｐゴシック"/>
        <family val="3"/>
        <charset val="128"/>
      </rPr>
      <t>未入力</t>
    </r>
    <phoneticPr fontId="4"/>
  </si>
  <si>
    <t>ＰＣ床版</t>
    <rPh sb="2" eb="4">
      <t>ショウバン</t>
    </rPh>
    <phoneticPr fontId="3"/>
  </si>
  <si>
    <t>コンポ橋用のＰＣ板</t>
    <rPh sb="3" eb="4">
      <t>ハシ</t>
    </rPh>
    <rPh sb="4" eb="5">
      <t>ヨウ</t>
    </rPh>
    <rPh sb="8" eb="9">
      <t>バン</t>
    </rPh>
    <phoneticPr fontId="3"/>
  </si>
  <si>
    <t>大型分割プレキャストボックスカルバート
　全て（RCﾌﾟﾚｷｬｽﾄﾎﾞｯｸｽｶﾙﾊﾞｰﾄの規格を超えるもの）</t>
    <rPh sb="0" eb="2">
      <t>オオガタ</t>
    </rPh>
    <rPh sb="2" eb="4">
      <t>ブンカツ</t>
    </rPh>
    <rPh sb="21" eb="22">
      <t>スベ</t>
    </rPh>
    <phoneticPr fontId="3"/>
  </si>
  <si>
    <t>黄色塗りつぶし部分：入力必要箇所
緑色塗りつぶし部分：黄色セルの入力に伴う自動計算（入力不可）
その他の部分：シートの書換等を防ぐ為、入力不可にしている。
パスワードが要求される場合の対処方法：
入力箇所が間違っているためであり、指定箇所（黄色塗りつぶし部分）に入力して下さい。</t>
    <phoneticPr fontId="4"/>
  </si>
  <si>
    <t>　（３）現場管理費</t>
    <phoneticPr fontId="4"/>
  </si>
  <si>
    <t>要確認20</t>
    <phoneticPr fontId="4"/>
  </si>
  <si>
    <t>要確認21</t>
    <phoneticPr fontId="4"/>
  </si>
  <si>
    <t>エラーを表しています。エラーをなくすように入力して下さい。</t>
  </si>
  <si>
    <t>注意事項</t>
    <rPh sb="0" eb="2">
      <t>チュウイ</t>
    </rPh>
    <rPh sb="2" eb="4">
      <t>ジコウ</t>
    </rPh>
    <phoneticPr fontId="4"/>
  </si>
  <si>
    <t xml:space="preserve">   =&gt;</t>
    <phoneticPr fontId="4"/>
  </si>
  <si>
    <t>施工場所コード</t>
    <phoneticPr fontId="4"/>
  </si>
  <si>
    <t>情報共有システム（ＡＳＰのみ）使用の有無</t>
    <phoneticPr fontId="4"/>
  </si>
  <si>
    <t>直接工事費</t>
    <rPh sb="0" eb="2">
      <t>チョクセツ</t>
    </rPh>
    <rPh sb="2" eb="5">
      <t>コウジヒ</t>
    </rPh>
    <phoneticPr fontId="4"/>
  </si>
  <si>
    <r>
      <t>発注ファイル及び元請ファイルの直接工事費が</t>
    </r>
    <r>
      <rPr>
        <b/>
        <sz val="11"/>
        <rFont val="ＭＳ Ｐゴシック"/>
        <family val="3"/>
        <charset val="128"/>
      </rPr>
      <t>未入力</t>
    </r>
    <r>
      <rPr>
        <sz val="11"/>
        <rFont val="ＭＳ Ｐゴシック"/>
        <family val="3"/>
        <charset val="128"/>
      </rPr>
      <t/>
    </r>
    <phoneticPr fontId="4"/>
  </si>
  <si>
    <t>総合評価　標準Ⅰ型</t>
    <rPh sb="0" eb="2">
      <t>ソウゴウ</t>
    </rPh>
    <rPh sb="2" eb="4">
      <t>ヒョウカ</t>
    </rPh>
    <rPh sb="5" eb="7">
      <t>ヒョウジュン</t>
    </rPh>
    <rPh sb="8" eb="9">
      <t>ガタ</t>
    </rPh>
    <phoneticPr fontId="4"/>
  </si>
  <si>
    <t>総合評価　標準Ⅱ型</t>
    <rPh sb="0" eb="2">
      <t>ソウゴウ</t>
    </rPh>
    <rPh sb="2" eb="4">
      <t>ヒョウカ</t>
    </rPh>
    <rPh sb="5" eb="7">
      <t>ヒョウジュン</t>
    </rPh>
    <rPh sb="8" eb="9">
      <t>ガタ</t>
    </rPh>
    <phoneticPr fontId="4"/>
  </si>
  <si>
    <t>総合評価　簡易型</t>
    <rPh sb="0" eb="2">
      <t>ソウゴウ</t>
    </rPh>
    <rPh sb="2" eb="4">
      <t>ヒョウカ</t>
    </rPh>
    <rPh sb="5" eb="7">
      <t>カンイ</t>
    </rPh>
    <rPh sb="7" eb="8">
      <t>ガタ</t>
    </rPh>
    <phoneticPr fontId="4"/>
  </si>
  <si>
    <t>未入力の件数</t>
    <rPh sb="4" eb="6">
      <t>ケンスウ</t>
    </rPh>
    <phoneticPr fontId="4"/>
  </si>
  <si>
    <t>チェック
結果</t>
    <rPh sb="5" eb="7">
      <t>ケッカ</t>
    </rPh>
    <phoneticPr fontId="4"/>
  </si>
  <si>
    <t>設定作業日数</t>
  </si>
  <si>
    <t>共通仮設費（率分）を入力して下さい</t>
    <rPh sb="0" eb="5">
      <t>キョウツウカセツヒ</t>
    </rPh>
    <rPh sb="6" eb="7">
      <t>リツ</t>
    </rPh>
    <rPh sb="7" eb="8">
      <t>ブン</t>
    </rPh>
    <phoneticPr fontId="4"/>
  </si>
  <si>
    <r>
      <t>発注ファイルの共通仮設費（率分）が</t>
    </r>
    <r>
      <rPr>
        <b/>
        <sz val="11"/>
        <rFont val="ＭＳ Ｐゴシック"/>
        <family val="3"/>
        <charset val="128"/>
      </rPr>
      <t>未入力</t>
    </r>
    <r>
      <rPr>
        <sz val="11"/>
        <rFont val="ＭＳ Ｐゴシック"/>
        <family val="3"/>
        <charset val="128"/>
      </rPr>
      <t/>
    </r>
    <rPh sb="7" eb="12">
      <t>キョウツウカセツヒ</t>
    </rPh>
    <rPh sb="13" eb="14">
      <t>リツ</t>
    </rPh>
    <rPh sb="14" eb="15">
      <t>ブン</t>
    </rPh>
    <phoneticPr fontId="4"/>
  </si>
  <si>
    <t>　　　　　例）　（３）現場管理費 ： 受注者の金額が発注者の積算に対して過大　→　確認結果 ： 工期延伸に伴う社員等従業員給料手当の増加(元請に確認）　</t>
    <rPh sb="11" eb="13">
      <t>ゲンバ</t>
    </rPh>
    <rPh sb="13" eb="16">
      <t>カンリヒ</t>
    </rPh>
    <rPh sb="19" eb="22">
      <t>ジュチュウシャ</t>
    </rPh>
    <rPh sb="23" eb="25">
      <t>キンガク</t>
    </rPh>
    <rPh sb="26" eb="29">
      <t>ハッチュウシャ</t>
    </rPh>
    <rPh sb="30" eb="32">
      <t>セキサン</t>
    </rPh>
    <rPh sb="33" eb="34">
      <t>タイ</t>
    </rPh>
    <rPh sb="36" eb="38">
      <t>カダイ</t>
    </rPh>
    <rPh sb="41" eb="43">
      <t>カクニン</t>
    </rPh>
    <rPh sb="43" eb="45">
      <t>ケッカ</t>
    </rPh>
    <rPh sb="48" eb="50">
      <t>コウキ</t>
    </rPh>
    <rPh sb="50" eb="52">
      <t>エンシン</t>
    </rPh>
    <rPh sb="53" eb="54">
      <t>トモナ</t>
    </rPh>
    <rPh sb="55" eb="57">
      <t>シャイン</t>
    </rPh>
    <rPh sb="57" eb="58">
      <t>トウ</t>
    </rPh>
    <rPh sb="58" eb="61">
      <t>ジュウギョウイン</t>
    </rPh>
    <rPh sb="61" eb="63">
      <t>キュウリョウ</t>
    </rPh>
    <rPh sb="63" eb="65">
      <t>テアテ</t>
    </rPh>
    <rPh sb="66" eb="68">
      <t>ゾウカ</t>
    </rPh>
    <rPh sb="69" eb="71">
      <t>モトウケ</t>
    </rPh>
    <rPh sb="72" eb="74">
      <t>カクニン</t>
    </rPh>
    <phoneticPr fontId="4"/>
  </si>
  <si>
    <t>港湾土木工事</t>
    <rPh sb="0" eb="2">
      <t>コウワン</t>
    </rPh>
    <rPh sb="2" eb="4">
      <t>ドボク</t>
    </rPh>
    <rPh sb="4" eb="6">
      <t>コウジ</t>
    </rPh>
    <phoneticPr fontId="4"/>
  </si>
  <si>
    <t>農林土木工事</t>
    <rPh sb="0" eb="2">
      <t>ノウリン</t>
    </rPh>
    <rPh sb="2" eb="4">
      <t>ドボク</t>
    </rPh>
    <rPh sb="4" eb="6">
      <t>コウジ</t>
    </rPh>
    <phoneticPr fontId="4"/>
  </si>
  <si>
    <t>機器単体費の計上無し(機器の支給品がある工事は除く)</t>
    <rPh sb="2" eb="4">
      <t>タンタイ</t>
    </rPh>
    <rPh sb="6" eb="8">
      <t>ケイジョウ</t>
    </rPh>
    <rPh sb="8" eb="9">
      <t>ナシ</t>
    </rPh>
    <rPh sb="11" eb="13">
      <t>キキ</t>
    </rPh>
    <rPh sb="14" eb="17">
      <t>シキュウヒン</t>
    </rPh>
    <rPh sb="20" eb="22">
      <t>コウジ</t>
    </rPh>
    <rPh sb="23" eb="24">
      <t>ノゾ</t>
    </rPh>
    <phoneticPr fontId="3"/>
  </si>
  <si>
    <t>建設</t>
    <rPh sb="0" eb="2">
      <t>ケンセツ</t>
    </rPh>
    <phoneticPr fontId="4"/>
  </si>
  <si>
    <t>上記が複合した工事</t>
    <rPh sb="0" eb="2">
      <t>ジョウキ</t>
    </rPh>
    <rPh sb="3" eb="5">
      <t>フクゴウ</t>
    </rPh>
    <phoneticPr fontId="3"/>
  </si>
  <si>
    <t>％）</t>
    <phoneticPr fontId="4"/>
  </si>
  <si>
    <t>工事請負者選定の工事種別</t>
    <rPh sb="0" eb="2">
      <t>コウジ</t>
    </rPh>
    <rPh sb="2" eb="4">
      <t>ウケオイ</t>
    </rPh>
    <rPh sb="4" eb="5">
      <t>シャ</t>
    </rPh>
    <rPh sb="5" eb="7">
      <t>センテイ</t>
    </rPh>
    <rPh sb="8" eb="10">
      <t>コウジ</t>
    </rPh>
    <rPh sb="10" eb="12">
      <t>シュベツ</t>
    </rPh>
    <phoneticPr fontId="4"/>
  </si>
  <si>
    <t>「その他」の場合の記入欄</t>
    <rPh sb="3" eb="4">
      <t>タ</t>
    </rPh>
    <rPh sb="6" eb="8">
      <t>バアイ</t>
    </rPh>
    <rPh sb="9" eb="12">
      <t>キニュウラン</t>
    </rPh>
    <phoneticPr fontId="4"/>
  </si>
  <si>
    <t>当初積算工事価格</t>
    <rPh sb="0" eb="2">
      <t>トウショ</t>
    </rPh>
    <rPh sb="2" eb="4">
      <t>セキサン</t>
    </rPh>
    <rPh sb="4" eb="6">
      <t>コウジ</t>
    </rPh>
    <rPh sb="6" eb="8">
      <t>カカク</t>
    </rPh>
    <phoneticPr fontId="4"/>
  </si>
  <si>
    <t>％</t>
    <phoneticPr fontId="4"/>
  </si>
  <si>
    <t>契約工期(当初）</t>
    <rPh sb="0" eb="2">
      <t>ケイヤク</t>
    </rPh>
    <rPh sb="2" eb="4">
      <t>コウキ</t>
    </rPh>
    <rPh sb="5" eb="7">
      <t>トウショ</t>
    </rPh>
    <phoneticPr fontId="4"/>
  </si>
  <si>
    <t>年</t>
    <rPh sb="0" eb="1">
      <t>ネン</t>
    </rPh>
    <phoneticPr fontId="3"/>
  </si>
  <si>
    <t>月</t>
    <rPh sb="0" eb="1">
      <t>ツキ</t>
    </rPh>
    <phoneticPr fontId="3"/>
  </si>
  <si>
    <t>日</t>
    <rPh sb="0" eb="1">
      <t>ヒ</t>
    </rPh>
    <phoneticPr fontId="3"/>
  </si>
  <si>
    <t>契約工期(最終）</t>
    <rPh sb="0" eb="2">
      <t>ケイヤク</t>
    </rPh>
    <rPh sb="2" eb="4">
      <t>コウキ</t>
    </rPh>
    <rPh sb="5" eb="7">
      <t>サイシュウ</t>
    </rPh>
    <phoneticPr fontId="4"/>
  </si>
  <si>
    <t>入札契約方式</t>
    <rPh sb="0" eb="2">
      <t>ニュウサツ</t>
    </rPh>
    <rPh sb="2" eb="4">
      <t>ケイヤク</t>
    </rPh>
    <rPh sb="4" eb="6">
      <t>ホウシキ</t>
    </rPh>
    <phoneticPr fontId="4"/>
  </si>
  <si>
    <t>総合評価の評価項目</t>
    <rPh sb="0" eb="2">
      <t>ソウゴウ</t>
    </rPh>
    <rPh sb="2" eb="4">
      <t>ヒョウカ</t>
    </rPh>
    <rPh sb="5" eb="7">
      <t>ヒョウカ</t>
    </rPh>
    <rPh sb="7" eb="9">
      <t>コウモク</t>
    </rPh>
    <phoneticPr fontId="4"/>
  </si>
  <si>
    <t>工事難易度</t>
    <rPh sb="0" eb="2">
      <t>コウジ</t>
    </rPh>
    <rPh sb="2" eb="5">
      <t>ナンイド</t>
    </rPh>
    <phoneticPr fontId="4"/>
  </si>
  <si>
    <t>鋼製スリット</t>
    <rPh sb="0" eb="2">
      <t>コウセイ</t>
    </rPh>
    <phoneticPr fontId="3"/>
  </si>
  <si>
    <t>不明選択</t>
    <rPh sb="0" eb="2">
      <t>フメイ</t>
    </rPh>
    <rPh sb="2" eb="4">
      <t>センタク</t>
    </rPh>
    <phoneticPr fontId="4"/>
  </si>
  <si>
    <t>Sumifのフラグ</t>
    <phoneticPr fontId="3"/>
  </si>
  <si>
    <t>契約日から着手指定日まで30日以上あった理由</t>
    <rPh sb="0" eb="3">
      <t>ケイヤクビ</t>
    </rPh>
    <rPh sb="5" eb="7">
      <t>チャクシュ</t>
    </rPh>
    <rPh sb="7" eb="10">
      <t>シテイビ</t>
    </rPh>
    <rPh sb="14" eb="15">
      <t>ニチ</t>
    </rPh>
    <rPh sb="15" eb="17">
      <t>イジョウ</t>
    </rPh>
    <rPh sb="20" eb="22">
      <t>リユウ</t>
    </rPh>
    <phoneticPr fontId="4"/>
  </si>
  <si>
    <t>直接工事費内訳及び諸経費率式に影響を与えていると考えられる二次製品等に関する調査</t>
    <phoneticPr fontId="4"/>
  </si>
  <si>
    <t>補償の有無</t>
    <rPh sb="0" eb="2">
      <t>ホショウ</t>
    </rPh>
    <rPh sb="3" eb="5">
      <t>ウム</t>
    </rPh>
    <phoneticPr fontId="4"/>
  </si>
  <si>
    <t>補償方法選択</t>
    <rPh sb="0" eb="2">
      <t>ホショウ</t>
    </rPh>
    <rPh sb="2" eb="4">
      <t>ホウホウ</t>
    </rPh>
    <rPh sb="4" eb="6">
      <t>センタク</t>
    </rPh>
    <phoneticPr fontId="4"/>
  </si>
  <si>
    <t>作業制約時間</t>
    <rPh sb="0" eb="2">
      <t>サギョウ</t>
    </rPh>
    <rPh sb="2" eb="4">
      <t>セイヤク</t>
    </rPh>
    <rPh sb="4" eb="6">
      <t>ジカン</t>
    </rPh>
    <phoneticPr fontId="4"/>
  </si>
  <si>
    <t>一般事項</t>
    <rPh sb="0" eb="2">
      <t>イッパン</t>
    </rPh>
    <rPh sb="2" eb="4">
      <t>ジコウ</t>
    </rPh>
    <phoneticPr fontId="4"/>
  </si>
  <si>
    <t>工事費</t>
    <rPh sb="0" eb="3">
      <t>コウジヒ</t>
    </rPh>
    <phoneticPr fontId="4"/>
  </si>
  <si>
    <t>発注形態</t>
    <rPh sb="0" eb="2">
      <t>ハッチュウ</t>
    </rPh>
    <rPh sb="2" eb="4">
      <t>ケイタイ</t>
    </rPh>
    <phoneticPr fontId="4"/>
  </si>
  <si>
    <t>管理区分</t>
    <rPh sb="0" eb="2">
      <t>カンリ</t>
    </rPh>
    <rPh sb="2" eb="4">
      <t>クブン</t>
    </rPh>
    <phoneticPr fontId="4"/>
  </si>
  <si>
    <t>工期</t>
    <rPh sb="0" eb="2">
      <t>コウキ</t>
    </rPh>
    <phoneticPr fontId="4"/>
  </si>
  <si>
    <t>作業不能の要因</t>
    <rPh sb="0" eb="2">
      <t>サギョウ</t>
    </rPh>
    <rPh sb="2" eb="4">
      <t>フノウ</t>
    </rPh>
    <rPh sb="5" eb="7">
      <t>ヨウイン</t>
    </rPh>
    <phoneticPr fontId="4"/>
  </si>
  <si>
    <t>施工分散</t>
    <rPh sb="0" eb="2">
      <t>セコウ</t>
    </rPh>
    <rPh sb="2" eb="4">
      <t>ブンサン</t>
    </rPh>
    <phoneticPr fontId="4"/>
  </si>
  <si>
    <t>Yes, No選択</t>
    <rPh sb="7" eb="9">
      <t>センタク</t>
    </rPh>
    <phoneticPr fontId="4"/>
  </si>
  <si>
    <t>概算概略発注</t>
    <rPh sb="0" eb="2">
      <t>ガイサン</t>
    </rPh>
    <rPh sb="2" eb="4">
      <t>ガイリャク</t>
    </rPh>
    <rPh sb="4" eb="6">
      <t>ハッチュウ</t>
    </rPh>
    <phoneticPr fontId="4"/>
  </si>
  <si>
    <t>その他</t>
    <rPh sb="0" eb="3">
      <t>ソノタ</t>
    </rPh>
    <phoneticPr fontId="4"/>
  </si>
  <si>
    <t>準備費</t>
    <rPh sb="0" eb="2">
      <t>ジュンビ</t>
    </rPh>
    <rPh sb="2" eb="3">
      <t>ヒ</t>
    </rPh>
    <phoneticPr fontId="4"/>
  </si>
  <si>
    <t>○</t>
    <phoneticPr fontId="4"/>
  </si>
  <si>
    <t>Ⅰ</t>
    <phoneticPr fontId="4"/>
  </si>
  <si>
    <t>Ⅱ</t>
    <phoneticPr fontId="4"/>
  </si>
  <si>
    <t>Ⅲ</t>
    <phoneticPr fontId="4"/>
  </si>
  <si>
    <t>Ⅳ</t>
    <phoneticPr fontId="4"/>
  </si>
  <si>
    <t>Ⅴ</t>
    <phoneticPr fontId="4"/>
  </si>
  <si>
    <t>Ⅵ</t>
    <phoneticPr fontId="4"/>
  </si>
  <si>
    <t xml:space="preserve">指名競争入札 </t>
    <phoneticPr fontId="4"/>
  </si>
  <si>
    <t>随意契約</t>
    <phoneticPr fontId="4"/>
  </si>
  <si>
    <t>060：さいたま市</t>
    <phoneticPr fontId="4"/>
  </si>
  <si>
    <t>063：新潟市</t>
    <phoneticPr fontId="4"/>
  </si>
  <si>
    <t>064：浜松市</t>
    <phoneticPr fontId="4"/>
  </si>
  <si>
    <t>インフレスライド</t>
    <phoneticPr fontId="4"/>
  </si>
  <si>
    <t>機器の製作のみの工事</t>
    <phoneticPr fontId="3"/>
  </si>
  <si>
    <t>資機材の保管</t>
    <phoneticPr fontId="4"/>
  </si>
  <si>
    <t>ＰＣスノーシェルター（ｽﾉｰｼｪﾙﾀｰ部材の製品費）</t>
    <phoneticPr fontId="4"/>
  </si>
  <si>
    <t>モニュメント（工場で製作し、現地で設置した場合）</t>
    <phoneticPr fontId="4"/>
  </si>
  <si>
    <t>３ＤMＧ（バックホウ）</t>
    <phoneticPr fontId="4"/>
  </si>
  <si>
    <t>３ＤMＧ（ブルドーザ）</t>
    <phoneticPr fontId="4"/>
  </si>
  <si>
    <t>MC（ブルドーザ）</t>
    <phoneticPr fontId="4"/>
  </si>
  <si>
    <t>MC（モータグレーダ）</t>
    <phoneticPr fontId="4"/>
  </si>
  <si>
    <t>TS出来形管理（舗装工）</t>
    <phoneticPr fontId="4"/>
  </si>
  <si>
    <t>TS出来形管理（土工）</t>
    <phoneticPr fontId="4"/>
  </si>
  <si>
    <t>ソフトウェアメーカー</t>
    <phoneticPr fontId="4"/>
  </si>
  <si>
    <t>コンサル会社</t>
    <phoneticPr fontId="4"/>
  </si>
  <si>
    <t>測量会社</t>
    <phoneticPr fontId="4"/>
  </si>
  <si>
    <t>その他</t>
    <phoneticPr fontId="4"/>
  </si>
  <si>
    <t>A-9　施工管理で使用するＯＡ機器の費用</t>
    <phoneticPr fontId="4"/>
  </si>
  <si>
    <t>外注</t>
    <phoneticPr fontId="4"/>
  </si>
  <si>
    <t>A-6　ＰＣ上部工、アンカ－工等の緊張管理、グラウト配合試験等に要した費用</t>
    <rPh sb="32" eb="33">
      <t>ヨウ</t>
    </rPh>
    <rPh sb="35" eb="37">
      <t>ヒヨウ</t>
    </rPh>
    <phoneticPr fontId="4"/>
  </si>
  <si>
    <t>A-7　トンネル工（ＮＡＴＭ）の計測Ａに要した費用</t>
    <rPh sb="20" eb="21">
      <t>ヨウ</t>
    </rPh>
    <rPh sb="23" eb="25">
      <t>ヒヨウ</t>
    </rPh>
    <phoneticPr fontId="4"/>
  </si>
  <si>
    <t>A-8　塗装膜厚施工管理に要した費用</t>
    <rPh sb="13" eb="14">
      <t>ヨウ</t>
    </rPh>
    <rPh sb="16" eb="18">
      <t>ヒヨウ</t>
    </rPh>
    <phoneticPr fontId="4"/>
  </si>
  <si>
    <t>A-10　建設発生土情報交換システムの登録に要した費用</t>
    <rPh sb="5" eb="7">
      <t>ケンセツ</t>
    </rPh>
    <rPh sb="7" eb="9">
      <t>ハッセイ</t>
    </rPh>
    <rPh sb="9" eb="10">
      <t>ド</t>
    </rPh>
    <rPh sb="10" eb="12">
      <t>ジョウホウ</t>
    </rPh>
    <rPh sb="12" eb="14">
      <t>コウカン</t>
    </rPh>
    <rPh sb="19" eb="21">
      <t>トウロク</t>
    </rPh>
    <rPh sb="22" eb="23">
      <t>ヨウ</t>
    </rPh>
    <rPh sb="25" eb="27">
      <t>ヒヨウ</t>
    </rPh>
    <phoneticPr fontId="4"/>
  </si>
  <si>
    <t>A-11　建設副産物情報交換システムの登録に要した費用</t>
    <rPh sb="5" eb="7">
      <t>ケンセツ</t>
    </rPh>
    <rPh sb="7" eb="10">
      <t>フクサンブツ</t>
    </rPh>
    <rPh sb="10" eb="12">
      <t>ジョウホウ</t>
    </rPh>
    <rPh sb="12" eb="14">
      <t>コウカン</t>
    </rPh>
    <rPh sb="19" eb="21">
      <t>トウロク</t>
    </rPh>
    <rPh sb="22" eb="23">
      <t>ヨウ</t>
    </rPh>
    <rPh sb="25" eb="27">
      <t>ヒヨウ</t>
    </rPh>
    <phoneticPr fontId="4"/>
  </si>
  <si>
    <t>　(４)機械器具等損料</t>
    <rPh sb="6" eb="8">
      <t>キグ</t>
    </rPh>
    <phoneticPr fontId="4"/>
  </si>
  <si>
    <t>黄色のｾﾙに入力して下さい。緑色のｾﾙは自動で値が入ります。</t>
    <phoneticPr fontId="4"/>
  </si>
  <si>
    <t>Ｅ</t>
    <phoneticPr fontId="4"/>
  </si>
  <si>
    <t>作業実施者</t>
    <rPh sb="0" eb="2">
      <t>サギョウ</t>
    </rPh>
    <rPh sb="2" eb="4">
      <t>ジッシ</t>
    </rPh>
    <rPh sb="4" eb="5">
      <t>シャ</t>
    </rPh>
    <phoneticPr fontId="4"/>
  </si>
  <si>
    <t>対象工種</t>
    <rPh sb="0" eb="2">
      <t>タイショウ</t>
    </rPh>
    <rPh sb="2" eb="4">
      <t>コウシュ</t>
    </rPh>
    <phoneticPr fontId="4"/>
  </si>
  <si>
    <t>A-1　品質管理基準に記載されている項目（必須及びその他）に要した費用</t>
    <rPh sb="21" eb="23">
      <t>ヒッス</t>
    </rPh>
    <rPh sb="23" eb="24">
      <t>オヨ</t>
    </rPh>
    <rPh sb="27" eb="28">
      <t>タ</t>
    </rPh>
    <rPh sb="30" eb="31">
      <t>ヨウ</t>
    </rPh>
    <rPh sb="33" eb="35">
      <t>ヒヨウ</t>
    </rPh>
    <phoneticPr fontId="4"/>
  </si>
  <si>
    <t>自社</t>
    <rPh sb="0" eb="2">
      <t>ジシャ</t>
    </rPh>
    <phoneticPr fontId="4"/>
  </si>
  <si>
    <t>有り</t>
    <rPh sb="0" eb="1">
      <t>ア</t>
    </rPh>
    <phoneticPr fontId="4"/>
  </si>
  <si>
    <t>A-2　出来形管理のための測量、図面作成、写真管理に要した費用</t>
    <rPh sb="26" eb="27">
      <t>ヨウ</t>
    </rPh>
    <rPh sb="29" eb="31">
      <t>ヒヨウ</t>
    </rPh>
    <phoneticPr fontId="4"/>
  </si>
  <si>
    <t>河川土工</t>
    <rPh sb="0" eb="2">
      <t>カセン</t>
    </rPh>
    <rPh sb="2" eb="4">
      <t>ドコウ</t>
    </rPh>
    <phoneticPr fontId="4"/>
  </si>
  <si>
    <t>無し</t>
    <rPh sb="0" eb="1">
      <t>ナ</t>
    </rPh>
    <phoneticPr fontId="4"/>
  </si>
  <si>
    <t>A-3　工程管理のための資料作成等に要した費用</t>
    <rPh sb="18" eb="19">
      <t>ヨウ</t>
    </rPh>
    <rPh sb="21" eb="23">
      <t>ヒヨウ</t>
    </rPh>
    <phoneticPr fontId="4"/>
  </si>
  <si>
    <t>A-4　完成図、マイクロフィルムの作成及び電子納品等に要した費用</t>
    <rPh sb="27" eb="28">
      <t>ヨウ</t>
    </rPh>
    <rPh sb="30" eb="32">
      <t>ヒヨウ</t>
    </rPh>
    <phoneticPr fontId="4"/>
  </si>
  <si>
    <t>A-5　建設材料の品質記録保存に要した費用</t>
    <rPh sb="16" eb="17">
      <t>ヨウ</t>
    </rPh>
    <rPh sb="19" eb="21">
      <t>ヒヨウ</t>
    </rPh>
    <phoneticPr fontId="4"/>
  </si>
  <si>
    <t>３．下請の金額確認</t>
    <rPh sb="2" eb="4">
      <t>シタウケ</t>
    </rPh>
    <rPh sb="5" eb="7">
      <t>キンガク</t>
    </rPh>
    <rPh sb="7" eb="9">
      <t>カクニン</t>
    </rPh>
    <phoneticPr fontId="4"/>
  </si>
  <si>
    <t>外注一般管理費等</t>
    <rPh sb="0" eb="2">
      <t>ガイチュウ</t>
    </rPh>
    <rPh sb="2" eb="4">
      <t>イッパン</t>
    </rPh>
    <rPh sb="4" eb="7">
      <t>カンリヒ</t>
    </rPh>
    <rPh sb="7" eb="8">
      <t>トウ</t>
    </rPh>
    <phoneticPr fontId="4"/>
  </si>
  <si>
    <t>当該二次製品材料費</t>
    <phoneticPr fontId="4"/>
  </si>
  <si>
    <t>　（５）工事一時中止に伴う増加費用
　　　　（率項目+積上げ項目）</t>
    <rPh sb="4" eb="6">
      <t>コウジ</t>
    </rPh>
    <rPh sb="6" eb="8">
      <t>イチジ</t>
    </rPh>
    <rPh sb="8" eb="10">
      <t>チュウシ</t>
    </rPh>
    <rPh sb="11" eb="12">
      <t>トモナ</t>
    </rPh>
    <rPh sb="13" eb="15">
      <t>ゾウカ</t>
    </rPh>
    <rPh sb="15" eb="17">
      <t>ヒヨウ</t>
    </rPh>
    <phoneticPr fontId="4"/>
  </si>
  <si>
    <t>工事一時中止に伴う増加費用（率項目+積上げ項目）</t>
    <phoneticPr fontId="4"/>
  </si>
  <si>
    <t>1.工事一時中止に伴う増加費用（率項目+積上げ項目）を入力して下さい
2.費用が発生しない場合は０を入力して下さい</t>
    <rPh sb="40" eb="42">
      <t>ハッセイ</t>
    </rPh>
    <phoneticPr fontId="4"/>
  </si>
  <si>
    <r>
      <t>発注ファイルの工事一時中止に伴う増加費用（率項目+積上げ項目）が</t>
    </r>
    <r>
      <rPr>
        <b/>
        <sz val="10"/>
        <rFont val="ＭＳ Ｐゴシック"/>
        <family val="3"/>
        <charset val="128"/>
      </rPr>
      <t>未入力</t>
    </r>
    <phoneticPr fontId="4"/>
  </si>
  <si>
    <t>1.発注ファイル
「工事費」シートで工事費内訳を入力して下さい。入力することで工事価格が自動計算されます。
2.元請ファイル
「一般事項」シートで工事請負金額を入力してください。入力することで「工事費」シートに工事価格が自動計算されます。</t>
    <rPh sb="2" eb="4">
      <t>ハッチュウ</t>
    </rPh>
    <rPh sb="10" eb="13">
      <t>コウジヒ</t>
    </rPh>
    <rPh sb="18" eb="21">
      <t>コウジヒ</t>
    </rPh>
    <rPh sb="32" eb="34">
      <t>ニュウリョク</t>
    </rPh>
    <rPh sb="39" eb="41">
      <t>コウジ</t>
    </rPh>
    <rPh sb="41" eb="43">
      <t>カカク</t>
    </rPh>
    <rPh sb="44" eb="46">
      <t>ジドウ</t>
    </rPh>
    <rPh sb="46" eb="48">
      <t>ケイサン</t>
    </rPh>
    <phoneticPr fontId="4"/>
  </si>
  <si>
    <t>工事情報</t>
    <rPh sb="0" eb="2">
      <t>コウジ</t>
    </rPh>
    <rPh sb="2" eb="4">
      <t>ジョウホウ</t>
    </rPh>
    <phoneticPr fontId="4"/>
  </si>
  <si>
    <t>特別区</t>
    <rPh sb="0" eb="2">
      <t>トクベツ</t>
    </rPh>
    <rPh sb="2" eb="3">
      <t>ク</t>
    </rPh>
    <phoneticPr fontId="4"/>
  </si>
  <si>
    <t>東京都</t>
    <rPh sb="0" eb="3">
      <t>トウキョウト</t>
    </rPh>
    <phoneticPr fontId="4"/>
  </si>
  <si>
    <t>要確認98</t>
    <phoneticPr fontId="4"/>
  </si>
  <si>
    <t>要確認99</t>
    <phoneticPr fontId="4"/>
  </si>
  <si>
    <t>要確認100</t>
    <phoneticPr fontId="4"/>
  </si>
  <si>
    <t>要確認101</t>
    <phoneticPr fontId="4"/>
  </si>
  <si>
    <t>要確認102</t>
    <phoneticPr fontId="4"/>
  </si>
  <si>
    <r>
      <t>要確認10</t>
    </r>
    <r>
      <rPr>
        <sz val="11"/>
        <rFont val="ＭＳ Ｐゴシック"/>
        <family val="3"/>
        <charset val="128"/>
      </rPr>
      <t>3</t>
    </r>
    <phoneticPr fontId="4"/>
  </si>
  <si>
    <t>元請ファイル</t>
    <rPh sb="0" eb="1">
      <t>モト</t>
    </rPh>
    <rPh sb="1" eb="2">
      <t>ウ</t>
    </rPh>
    <phoneticPr fontId="4"/>
  </si>
  <si>
    <t>②間接工事費</t>
    <rPh sb="1" eb="3">
      <t>カンセツ</t>
    </rPh>
    <rPh sb="3" eb="6">
      <t>コウジヒ</t>
    </rPh>
    <phoneticPr fontId="4"/>
  </si>
  <si>
    <t>施工場所コード</t>
    <rPh sb="0" eb="2">
      <t>セコウ</t>
    </rPh>
    <rPh sb="2" eb="4">
      <t>バショ</t>
    </rPh>
    <phoneticPr fontId="3"/>
  </si>
  <si>
    <t>工事場所が現道上、あるいは現道の側で、交通規制を伴う一般交通の影響を受けた。</t>
    <rPh sb="19" eb="21">
      <t>コウツウ</t>
    </rPh>
    <rPh sb="21" eb="23">
      <t>キセイ</t>
    </rPh>
    <rPh sb="24" eb="25">
      <t>トモナ</t>
    </rPh>
    <phoneticPr fontId="4"/>
  </si>
  <si>
    <t>供用形態</t>
    <rPh sb="0" eb="2">
      <t>キョウヨウ</t>
    </rPh>
    <rPh sb="2" eb="4">
      <t>ケイタイ</t>
    </rPh>
    <phoneticPr fontId="4"/>
  </si>
  <si>
    <t>YESの場合：車線の形態</t>
    <rPh sb="7" eb="9">
      <t>シャセン</t>
    </rPh>
    <rPh sb="10" eb="12">
      <t>ケイタイ</t>
    </rPh>
    <phoneticPr fontId="5"/>
  </si>
  <si>
    <t>YESの場合：工事中止命令に伴う工期延期日数</t>
    <phoneticPr fontId="5"/>
  </si>
  <si>
    <t>YESの場合：　実日数</t>
    <rPh sb="8" eb="9">
      <t>ジツ</t>
    </rPh>
    <rPh sb="9" eb="11">
      <t>ニッスウ</t>
    </rPh>
    <phoneticPr fontId="5"/>
  </si>
  <si>
    <t>１．占用許可　　　　２．使用許可　　　　　　　　　　　　　　　　　理由３：</t>
    <rPh sb="2" eb="4">
      <t>センヨウ</t>
    </rPh>
    <rPh sb="4" eb="6">
      <t>キョカ</t>
    </rPh>
    <rPh sb="12" eb="14">
      <t>シヨウ</t>
    </rPh>
    <rPh sb="14" eb="16">
      <t>キョカ</t>
    </rPh>
    <phoneticPr fontId="4"/>
  </si>
  <si>
    <t>YESの場合：説明回数</t>
    <phoneticPr fontId="5"/>
  </si>
  <si>
    <t>占用許可</t>
  </si>
  <si>
    <t>使用許可</t>
  </si>
  <si>
    <t>用地取得</t>
  </si>
  <si>
    <t>地元説明</t>
  </si>
  <si>
    <t>）</t>
  </si>
  <si>
    <t>政令指定都市</t>
    <rPh sb="0" eb="2">
      <t>セイレイ</t>
    </rPh>
    <rPh sb="2" eb="4">
      <t>シテイ</t>
    </rPh>
    <rPh sb="4" eb="6">
      <t>トシ</t>
    </rPh>
    <phoneticPr fontId="4"/>
  </si>
  <si>
    <t>工事概要</t>
    <rPh sb="0" eb="2">
      <t>コウジ</t>
    </rPh>
    <rPh sb="2" eb="4">
      <t>ガイヨウ</t>
    </rPh>
    <phoneticPr fontId="4"/>
  </si>
  <si>
    <r>
      <t>1.直接工事費及び間接工事費等に計上漏れはないか？
2.一般管理費等の項目は、工事価格から工事原価を差し引いた金額です。</t>
    </r>
    <r>
      <rPr>
        <b/>
        <sz val="10"/>
        <rFont val="ＭＳ Ｐゴシック"/>
        <family val="3"/>
        <charset val="128"/>
      </rPr>
      <t>直接工事費や間接工事費等に計上漏れがあると一般管理費等の金額が大きくなります。計上漏れがないか確認</t>
    </r>
    <r>
      <rPr>
        <sz val="10"/>
        <rFont val="ＭＳ Ｐゴシック"/>
        <family val="3"/>
        <charset val="128"/>
      </rPr>
      <t>して下さい</t>
    </r>
    <rPh sb="28" eb="30">
      <t>イッパン</t>
    </rPh>
    <rPh sb="30" eb="33">
      <t>カンリヒ</t>
    </rPh>
    <rPh sb="33" eb="34">
      <t>トウ</t>
    </rPh>
    <rPh sb="35" eb="37">
      <t>コウモク</t>
    </rPh>
    <rPh sb="45" eb="47">
      <t>コウジ</t>
    </rPh>
    <rPh sb="47" eb="49">
      <t>ゲンカ</t>
    </rPh>
    <rPh sb="50" eb="51">
      <t>サ</t>
    </rPh>
    <rPh sb="52" eb="53">
      <t>ヒ</t>
    </rPh>
    <rPh sb="55" eb="57">
      <t>キンガク</t>
    </rPh>
    <rPh sb="99" eb="101">
      <t>ケイジョウ</t>
    </rPh>
    <rPh sb="101" eb="102">
      <t>モ</t>
    </rPh>
    <rPh sb="107" eb="109">
      <t>カクニン</t>
    </rPh>
    <rPh sb="111" eb="112">
      <t>クダ</t>
    </rPh>
    <phoneticPr fontId="4"/>
  </si>
  <si>
    <t>補償費</t>
    <rPh sb="0" eb="2">
      <t>ホショウ</t>
    </rPh>
    <rPh sb="2" eb="3">
      <t>ヒ</t>
    </rPh>
    <phoneticPr fontId="4"/>
  </si>
  <si>
    <r>
      <t>発注ファイル及び元請ファイルの補償費が</t>
    </r>
    <r>
      <rPr>
        <b/>
        <sz val="11"/>
        <rFont val="ＭＳ Ｐゴシック"/>
        <family val="3"/>
        <charset val="128"/>
      </rPr>
      <t>未入力</t>
    </r>
    <r>
      <rPr>
        <sz val="11"/>
        <rFont val="ＭＳ Ｐゴシック"/>
        <family val="3"/>
        <charset val="128"/>
      </rPr>
      <t/>
    </r>
    <rPh sb="15" eb="17">
      <t>ホショウ</t>
    </rPh>
    <rPh sb="17" eb="18">
      <t>ヒ</t>
    </rPh>
    <phoneticPr fontId="4"/>
  </si>
  <si>
    <t>1.補償費を入力して下さい
2.費用が発生しない場合は、0を入力して下さい</t>
    <rPh sb="2" eb="4">
      <t>ホショウ</t>
    </rPh>
    <rPh sb="4" eb="5">
      <t>ヒ</t>
    </rPh>
    <rPh sb="16" eb="18">
      <t>ヒヨウ</t>
    </rPh>
    <rPh sb="19" eb="21">
      <t>ハッセイ</t>
    </rPh>
    <rPh sb="24" eb="26">
      <t>バアイ</t>
    </rPh>
    <rPh sb="30" eb="32">
      <t>ニュウリョク</t>
    </rPh>
    <rPh sb="34" eb="35">
      <t>クダ</t>
    </rPh>
    <phoneticPr fontId="4"/>
  </si>
  <si>
    <r>
      <t>発注ファイルの補償費が</t>
    </r>
    <r>
      <rPr>
        <b/>
        <sz val="11"/>
        <rFont val="ＭＳ Ｐゴシック"/>
        <family val="3"/>
        <charset val="128"/>
      </rPr>
      <t>未入力</t>
    </r>
    <r>
      <rPr>
        <sz val="11"/>
        <rFont val="ＭＳ Ｐゴシック"/>
        <family val="3"/>
        <charset val="128"/>
      </rPr>
      <t/>
    </r>
    <rPh sb="7" eb="9">
      <t>ホショウ</t>
    </rPh>
    <rPh sb="9" eb="10">
      <t>ヒ</t>
    </rPh>
    <phoneticPr fontId="4"/>
  </si>
  <si>
    <r>
      <t>元請ファイルの補償費が</t>
    </r>
    <r>
      <rPr>
        <b/>
        <sz val="11"/>
        <rFont val="ＭＳ Ｐゴシック"/>
        <family val="3"/>
        <charset val="128"/>
      </rPr>
      <t>未入力</t>
    </r>
    <r>
      <rPr>
        <sz val="11"/>
        <rFont val="ＭＳ Ｐゴシック"/>
        <family val="3"/>
        <charset val="128"/>
      </rPr>
      <t/>
    </r>
    <rPh sb="7" eb="9">
      <t>ホショウ</t>
    </rPh>
    <rPh sb="9" eb="10">
      <t>ヒ</t>
    </rPh>
    <phoneticPr fontId="4"/>
  </si>
  <si>
    <t>発注ファイルに費用計上があるのに、元請ファイルに実績額の計上がない</t>
    <rPh sb="17" eb="19">
      <t>モトウケ</t>
    </rPh>
    <phoneticPr fontId="4"/>
  </si>
  <si>
    <t>元請ファイルに実績費用を計上して下さい</t>
    <rPh sb="0" eb="2">
      <t>モトウケ</t>
    </rPh>
    <rPh sb="7" eb="9">
      <t>ジッセキ</t>
    </rPh>
    <rPh sb="9" eb="11">
      <t>ヒヨウ</t>
    </rPh>
    <rPh sb="12" eb="14">
      <t>ケイジョウ</t>
    </rPh>
    <rPh sb="16" eb="17">
      <t>クダ</t>
    </rPh>
    <phoneticPr fontId="4"/>
  </si>
  <si>
    <t>発注ファイルに費用計上がないのに、元請ファイルに費用計上がある</t>
    <rPh sb="17" eb="19">
      <t>モトウケ</t>
    </rPh>
    <rPh sb="24" eb="26">
      <t>ヒヨウ</t>
    </rPh>
    <phoneticPr fontId="4"/>
  </si>
  <si>
    <t>元請ファイルの計上金額は「(3)現場管理費 リ_補償費」に計上修正してください</t>
    <rPh sb="0" eb="2">
      <t>モトウケ</t>
    </rPh>
    <rPh sb="7" eb="9">
      <t>ケイジョウ</t>
    </rPh>
    <rPh sb="9" eb="11">
      <t>キンガク</t>
    </rPh>
    <rPh sb="16" eb="18">
      <t>ゲンバ</t>
    </rPh>
    <rPh sb="18" eb="21">
      <t>カンリヒ</t>
    </rPh>
    <rPh sb="24" eb="27">
      <t>ホショウヒ</t>
    </rPh>
    <rPh sb="29" eb="31">
      <t>ケイジョウ</t>
    </rPh>
    <rPh sb="31" eb="33">
      <t>シュウセイ</t>
    </rPh>
    <phoneticPr fontId="4"/>
  </si>
  <si>
    <t>要確認110</t>
    <phoneticPr fontId="4"/>
  </si>
  <si>
    <t>共通仮設費</t>
    <rPh sb="0" eb="2">
      <t>キョウツウ</t>
    </rPh>
    <rPh sb="2" eb="5">
      <t>カセツヒ</t>
    </rPh>
    <phoneticPr fontId="4"/>
  </si>
  <si>
    <t>③</t>
    <phoneticPr fontId="4"/>
  </si>
  <si>
    <t>(１)</t>
    <phoneticPr fontId="4"/>
  </si>
  <si>
    <t>直接工事費を入力して下さい</t>
    <rPh sb="10" eb="11">
      <t>クダ</t>
    </rPh>
    <phoneticPr fontId="4"/>
  </si>
  <si>
    <r>
      <t>発注ファイルの直接工事費が</t>
    </r>
    <r>
      <rPr>
        <b/>
        <sz val="11"/>
        <rFont val="ＭＳ Ｐゴシック"/>
        <family val="3"/>
        <charset val="128"/>
      </rPr>
      <t>未入力</t>
    </r>
    <r>
      <rPr>
        <sz val="11"/>
        <rFont val="ＭＳ Ｐゴシック"/>
        <family val="3"/>
        <charset val="128"/>
      </rPr>
      <t/>
    </r>
    <phoneticPr fontId="4"/>
  </si>
  <si>
    <r>
      <t>元請ファイルの直接工事費が</t>
    </r>
    <r>
      <rPr>
        <b/>
        <sz val="11"/>
        <rFont val="ＭＳ Ｐゴシック"/>
        <family val="3"/>
        <charset val="128"/>
      </rPr>
      <t>未入力</t>
    </r>
    <r>
      <rPr>
        <sz val="11"/>
        <rFont val="ＭＳ Ｐゴシック"/>
        <family val="3"/>
        <charset val="128"/>
      </rPr>
      <t/>
    </r>
    <rPh sb="0" eb="2">
      <t>モトウケ</t>
    </rPh>
    <phoneticPr fontId="4"/>
  </si>
  <si>
    <t>発注者側で積算計上がない場合は、元請ファイルに費用は計上できません。積算計上がある場合のみ元請ファイルに費用計上できます。</t>
    <rPh sb="0" eb="3">
      <t>ハッチュウシャ</t>
    </rPh>
    <rPh sb="3" eb="4">
      <t>ガワ</t>
    </rPh>
    <rPh sb="5" eb="7">
      <t>セキサン</t>
    </rPh>
    <rPh sb="7" eb="9">
      <t>ケイジョウ</t>
    </rPh>
    <rPh sb="12" eb="14">
      <t>バアイ</t>
    </rPh>
    <rPh sb="16" eb="18">
      <t>モトウケ</t>
    </rPh>
    <rPh sb="23" eb="25">
      <t>ヒヨウ</t>
    </rPh>
    <rPh sb="26" eb="28">
      <t>ケイジョウ</t>
    </rPh>
    <rPh sb="45" eb="47">
      <t>モトウケ</t>
    </rPh>
    <rPh sb="54" eb="56">
      <t>ケイジョウ</t>
    </rPh>
    <phoneticPr fontId="4"/>
  </si>
  <si>
    <r>
      <t>受発注で別途調査等工事価格の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6">
      <t>ベット</t>
    </rPh>
    <rPh sb="6" eb="9">
      <t>チョウサナド</t>
    </rPh>
    <rPh sb="9" eb="11">
      <t>コウジ</t>
    </rPh>
    <rPh sb="11" eb="13">
      <t>カカク</t>
    </rPh>
    <rPh sb="14" eb="16">
      <t>キンガク</t>
    </rPh>
    <rPh sb="16" eb="17">
      <t>サ</t>
    </rPh>
    <rPh sb="18" eb="19">
      <t>オオ</t>
    </rPh>
    <rPh sb="23" eb="25">
      <t>モトウケ</t>
    </rPh>
    <rPh sb="29" eb="31">
      <t>ジッセキ</t>
    </rPh>
    <rPh sb="31" eb="32">
      <t>ガク</t>
    </rPh>
    <rPh sb="33" eb="35">
      <t>カダイ</t>
    </rPh>
    <phoneticPr fontId="4"/>
  </si>
  <si>
    <t>要確認22</t>
    <phoneticPr fontId="4"/>
  </si>
  <si>
    <t>要確認23</t>
    <phoneticPr fontId="4"/>
  </si>
  <si>
    <t>要確認24</t>
    <phoneticPr fontId="4"/>
  </si>
  <si>
    <t>要確認25</t>
    <phoneticPr fontId="4"/>
  </si>
  <si>
    <t>要確認26</t>
    <phoneticPr fontId="4"/>
  </si>
  <si>
    <t>要確認27</t>
    <phoneticPr fontId="4"/>
  </si>
  <si>
    <t>要確認28</t>
    <phoneticPr fontId="4"/>
  </si>
  <si>
    <t>要確認29</t>
    <phoneticPr fontId="4"/>
  </si>
  <si>
    <t>要確認30</t>
    <phoneticPr fontId="4"/>
  </si>
  <si>
    <t>要確認31</t>
    <phoneticPr fontId="4"/>
  </si>
  <si>
    <t>要確認32</t>
    <phoneticPr fontId="4"/>
  </si>
  <si>
    <t>要確認33</t>
    <phoneticPr fontId="4"/>
  </si>
  <si>
    <t>要確認34</t>
    <phoneticPr fontId="4"/>
  </si>
  <si>
    <t>要確認35</t>
    <phoneticPr fontId="4"/>
  </si>
  <si>
    <t>要確認36</t>
    <phoneticPr fontId="4"/>
  </si>
  <si>
    <t>要確認37</t>
    <phoneticPr fontId="4"/>
  </si>
  <si>
    <t>要確認38</t>
    <phoneticPr fontId="4"/>
  </si>
  <si>
    <t>要確認39</t>
    <phoneticPr fontId="4"/>
  </si>
  <si>
    <t>要確認40</t>
    <phoneticPr fontId="4"/>
  </si>
  <si>
    <t>要確認41</t>
    <phoneticPr fontId="4"/>
  </si>
  <si>
    <t>要確認42</t>
    <phoneticPr fontId="4"/>
  </si>
  <si>
    <t>要確認43</t>
    <phoneticPr fontId="4"/>
  </si>
  <si>
    <t>要確認44</t>
    <phoneticPr fontId="4"/>
  </si>
  <si>
    <t>要確認45</t>
    <phoneticPr fontId="4"/>
  </si>
  <si>
    <t>要確認46</t>
    <phoneticPr fontId="4"/>
  </si>
  <si>
    <t>要確認47</t>
    <phoneticPr fontId="4"/>
  </si>
  <si>
    <t>要確認48</t>
    <phoneticPr fontId="4"/>
  </si>
  <si>
    <t>要確認49</t>
    <phoneticPr fontId="4"/>
  </si>
  <si>
    <t>要確認50</t>
    <phoneticPr fontId="4"/>
  </si>
  <si>
    <t>要確認51</t>
    <phoneticPr fontId="4"/>
  </si>
  <si>
    <t>要確認52</t>
    <phoneticPr fontId="4"/>
  </si>
  <si>
    <t>要確認53</t>
    <phoneticPr fontId="4"/>
  </si>
  <si>
    <t>要確認54</t>
    <phoneticPr fontId="4"/>
  </si>
  <si>
    <t>要確認55</t>
    <phoneticPr fontId="4"/>
  </si>
  <si>
    <t>要確認56</t>
    <phoneticPr fontId="4"/>
  </si>
  <si>
    <t>要確認57</t>
    <phoneticPr fontId="4"/>
  </si>
  <si>
    <t>要確認58</t>
    <phoneticPr fontId="4"/>
  </si>
  <si>
    <t>要確認59</t>
    <phoneticPr fontId="4"/>
  </si>
  <si>
    <t>要確認60</t>
    <phoneticPr fontId="4"/>
  </si>
  <si>
    <t>要確認61</t>
    <phoneticPr fontId="4"/>
  </si>
  <si>
    <t>要確認62</t>
    <phoneticPr fontId="4"/>
  </si>
  <si>
    <t>要確認63</t>
    <phoneticPr fontId="4"/>
  </si>
  <si>
    <t>要確認64</t>
    <phoneticPr fontId="4"/>
  </si>
  <si>
    <t>要確認65</t>
    <phoneticPr fontId="4"/>
  </si>
  <si>
    <t>要確認66</t>
    <phoneticPr fontId="4"/>
  </si>
  <si>
    <t>要確認67</t>
    <phoneticPr fontId="4"/>
  </si>
  <si>
    <t>要確認68</t>
    <phoneticPr fontId="4"/>
  </si>
  <si>
    <t>要確認69</t>
    <phoneticPr fontId="4"/>
  </si>
  <si>
    <t>要確認70</t>
    <phoneticPr fontId="4"/>
  </si>
  <si>
    <t>作業時間に時間的制約があった。（積算上、補正割増しを行った。）</t>
    <rPh sb="0" eb="2">
      <t>サギョウ</t>
    </rPh>
    <rPh sb="2" eb="4">
      <t>ジカン</t>
    </rPh>
    <rPh sb="5" eb="8">
      <t>ジカンテキ</t>
    </rPh>
    <rPh sb="8" eb="10">
      <t>セイヤク</t>
    </rPh>
    <rPh sb="16" eb="18">
      <t>セキサン</t>
    </rPh>
    <rPh sb="18" eb="19">
      <t>ジョウ</t>
    </rPh>
    <rPh sb="20" eb="22">
      <t>ホセイ</t>
    </rPh>
    <rPh sb="22" eb="23">
      <t>ワ</t>
    </rPh>
    <rPh sb="23" eb="24">
      <t>マ</t>
    </rPh>
    <rPh sb="26" eb="27">
      <t>オコナ</t>
    </rPh>
    <phoneticPr fontId="4"/>
  </si>
  <si>
    <t>YESの場合：作業制約時間</t>
    <rPh sb="7" eb="9">
      <t>サギョウ</t>
    </rPh>
    <rPh sb="9" eb="11">
      <t>セイヤク</t>
    </rPh>
    <rPh sb="11" eb="13">
      <t>ジカン</t>
    </rPh>
    <phoneticPr fontId="5"/>
  </si>
  <si>
    <t>その他の場合入力</t>
    <rPh sb="2" eb="3">
      <t>タ</t>
    </rPh>
    <rPh sb="4" eb="6">
      <t>バアイ</t>
    </rPh>
    <rPh sb="6" eb="8">
      <t>ニュウリョク</t>
    </rPh>
    <phoneticPr fontId="5"/>
  </si>
  <si>
    <t>　① 同じ対象工事の入力済み『元請CD』を入れてください。</t>
    <rPh sb="10" eb="12">
      <t>ニュウリョク</t>
    </rPh>
    <rPh sb="12" eb="13">
      <t>ズ</t>
    </rPh>
    <rPh sb="21" eb="22">
      <t>イ</t>
    </rPh>
    <phoneticPr fontId="4"/>
  </si>
  <si>
    <t>○</t>
    <phoneticPr fontId="3"/>
  </si>
  <si>
    <t>合計</t>
    <rPh sb="0" eb="2">
      <t>ゴウケイ</t>
    </rPh>
    <phoneticPr fontId="4"/>
  </si>
  <si>
    <t>消費税</t>
    <rPh sb="0" eb="3">
      <t>ショウヒゼイ</t>
    </rPh>
    <phoneticPr fontId="4"/>
  </si>
  <si>
    <t>E</t>
    <phoneticPr fontId="4"/>
  </si>
  <si>
    <t>一般管理費等の前払い金支出割合</t>
    <phoneticPr fontId="4"/>
  </si>
  <si>
    <t>昼夜間施工</t>
    <phoneticPr fontId="4"/>
  </si>
  <si>
    <t>一般管理費等</t>
  </si>
  <si>
    <t>未入力
フラグ</t>
    <rPh sb="0" eb="3">
      <t>ミニュウリョク</t>
    </rPh>
    <phoneticPr fontId="4"/>
  </si>
  <si>
    <t>入力必須</t>
    <rPh sb="0" eb="2">
      <t>ニュウリョク</t>
    </rPh>
    <rPh sb="2" eb="4">
      <t>ヒッス</t>
    </rPh>
    <phoneticPr fontId="4"/>
  </si>
  <si>
    <t>品目確認</t>
    <rPh sb="0" eb="2">
      <t>ヒンモク</t>
    </rPh>
    <rPh sb="2" eb="4">
      <t>カクニン</t>
    </rPh>
    <phoneticPr fontId="4"/>
  </si>
  <si>
    <t>未入力確認（K～P列）
○/×</t>
    <rPh sb="0" eb="3">
      <t>ミニュウリョク</t>
    </rPh>
    <rPh sb="3" eb="5">
      <t>カクニン</t>
    </rPh>
    <rPh sb="9" eb="10">
      <t>レツ</t>
    </rPh>
    <phoneticPr fontId="4"/>
  </si>
  <si>
    <t>×</t>
    <phoneticPr fontId="4"/>
  </si>
  <si>
    <t>設定休日数+</t>
    <rPh sb="0" eb="2">
      <t>セッテイ</t>
    </rPh>
    <rPh sb="2" eb="4">
      <t>キュウジツ</t>
    </rPh>
    <rPh sb="4" eb="5">
      <t>スウ</t>
    </rPh>
    <phoneticPr fontId="3"/>
  </si>
  <si>
    <t>設定休日数-</t>
    <rPh sb="0" eb="2">
      <t>セッテイ</t>
    </rPh>
    <rPh sb="2" eb="4">
      <t>キュウジツ</t>
    </rPh>
    <rPh sb="4" eb="5">
      <t>スウ</t>
    </rPh>
    <phoneticPr fontId="3"/>
  </si>
  <si>
    <t>○</t>
    <phoneticPr fontId="3"/>
  </si>
  <si>
    <t>２)</t>
    <phoneticPr fontId="4"/>
  </si>
  <si>
    <r>
      <t xml:space="preserve">機器管理費
</t>
    </r>
    <r>
      <rPr>
        <sz val="10"/>
        <rFont val="ＭＳ Ｐゴシック"/>
        <family val="3"/>
        <charset val="128"/>
      </rPr>
      <t>（電気通信設備工事の場合）</t>
    </r>
    <rPh sb="0" eb="2">
      <t>キキ</t>
    </rPh>
    <rPh sb="2" eb="5">
      <t>カンリヒ</t>
    </rPh>
    <phoneticPr fontId="4"/>
  </si>
  <si>
    <t>理由回答欄</t>
    <phoneticPr fontId="4"/>
  </si>
  <si>
    <r>
      <t>C</t>
    </r>
    <r>
      <rPr>
        <sz val="11"/>
        <rFont val="ＭＳ Ｐゴシック"/>
        <family val="3"/>
        <charset val="128"/>
      </rPr>
      <t>ountBlank</t>
    </r>
    <phoneticPr fontId="4"/>
  </si>
  <si>
    <t>未入力可
項目数</t>
    <rPh sb="0" eb="3">
      <t>ミニュウリョク</t>
    </rPh>
    <rPh sb="3" eb="4">
      <t>カ</t>
    </rPh>
    <rPh sb="5" eb="8">
      <t>コウモクスウ</t>
    </rPh>
    <phoneticPr fontId="4"/>
  </si>
  <si>
    <t>50%判定値</t>
    <rPh sb="3" eb="5">
      <t>ハンテイ</t>
    </rPh>
    <rPh sb="5" eb="6">
      <t>アタイ</t>
    </rPh>
    <phoneticPr fontId="4"/>
  </si>
  <si>
    <t>①直接工事費判定</t>
    <rPh sb="1" eb="3">
      <t>チョクセツ</t>
    </rPh>
    <rPh sb="3" eb="6">
      <t>コウジヒ</t>
    </rPh>
    <rPh sb="6" eb="8">
      <t>ハンテイ</t>
    </rPh>
    <phoneticPr fontId="3"/>
  </si>
  <si>
    <t>休日数計＋</t>
    <rPh sb="0" eb="3">
      <t>キュウジツスウ</t>
    </rPh>
    <rPh sb="3" eb="4">
      <t>ケイ</t>
    </rPh>
    <phoneticPr fontId="3"/>
  </si>
  <si>
    <t>休日数－</t>
    <rPh sb="0" eb="3">
      <t>キュウジツスウ</t>
    </rPh>
    <phoneticPr fontId="3"/>
  </si>
  <si>
    <t>単品スライド</t>
    <rPh sb="0" eb="2">
      <t>タンピン</t>
    </rPh>
    <phoneticPr fontId="4"/>
  </si>
  <si>
    <t>全体・インフレ</t>
    <rPh sb="0" eb="2">
      <t>ゼンタイ</t>
    </rPh>
    <phoneticPr fontId="4"/>
  </si>
  <si>
    <t>本シートは、入力内容を確認するシートです。
入力修正が必要な場合は、各入力シートで修正してください。</t>
    <phoneticPr fontId="4"/>
  </si>
  <si>
    <t>１．共通仮設費積算対象金額と共通仮設費率分の確認</t>
    <rPh sb="2" eb="4">
      <t>キョウツウ</t>
    </rPh>
    <rPh sb="4" eb="6">
      <t>カセツ</t>
    </rPh>
    <rPh sb="6" eb="7">
      <t>ヒ</t>
    </rPh>
    <rPh sb="7" eb="9">
      <t>セキサン</t>
    </rPh>
    <rPh sb="9" eb="11">
      <t>タイショウ</t>
    </rPh>
    <rPh sb="11" eb="13">
      <t>キンガク</t>
    </rPh>
    <rPh sb="14" eb="16">
      <t>キョウツウ</t>
    </rPh>
    <rPh sb="16" eb="18">
      <t>カセツ</t>
    </rPh>
    <rPh sb="18" eb="19">
      <t>ヒ</t>
    </rPh>
    <rPh sb="19" eb="20">
      <t>リツ</t>
    </rPh>
    <rPh sb="20" eb="21">
      <t>ブン</t>
    </rPh>
    <rPh sb="22" eb="24">
      <t>カクニン</t>
    </rPh>
    <phoneticPr fontId="4"/>
  </si>
  <si>
    <t>　　・入力金額と自動計算値が一致しているか確認してください。</t>
    <rPh sb="3" eb="5">
      <t>ニュウリョク</t>
    </rPh>
    <rPh sb="5" eb="7">
      <t>キンガク</t>
    </rPh>
    <rPh sb="8" eb="10">
      <t>ジドウ</t>
    </rPh>
    <rPh sb="10" eb="13">
      <t>ケイサンチ</t>
    </rPh>
    <rPh sb="14" eb="16">
      <t>イッチ</t>
    </rPh>
    <rPh sb="21" eb="23">
      <t>カクニン</t>
    </rPh>
    <phoneticPr fontId="4"/>
  </si>
  <si>
    <t>　　・チェック結果欄に「エラー」が表示される場合は、「エラーの確認内容」欄及び、自動計算結果（自動計算値）を参考に入力金額を</t>
    <rPh sb="7" eb="9">
      <t>ケッカ</t>
    </rPh>
    <rPh sb="9" eb="10">
      <t>ラン</t>
    </rPh>
    <rPh sb="17" eb="19">
      <t>ヒョウジ</t>
    </rPh>
    <rPh sb="22" eb="24">
      <t>バアイ</t>
    </rPh>
    <rPh sb="31" eb="33">
      <t>カクニン</t>
    </rPh>
    <rPh sb="33" eb="35">
      <t>ナイヨウ</t>
    </rPh>
    <rPh sb="36" eb="37">
      <t>ラン</t>
    </rPh>
    <rPh sb="37" eb="38">
      <t>オヨ</t>
    </rPh>
    <rPh sb="40" eb="42">
      <t>ジドウ</t>
    </rPh>
    <rPh sb="42" eb="44">
      <t>ケイサン</t>
    </rPh>
    <rPh sb="44" eb="46">
      <t>ケッカ</t>
    </rPh>
    <rPh sb="47" eb="49">
      <t>ジドウ</t>
    </rPh>
    <rPh sb="49" eb="52">
      <t>ケイサンチ</t>
    </rPh>
    <rPh sb="54" eb="56">
      <t>サンコウ</t>
    </rPh>
    <rPh sb="57" eb="59">
      <t>ニュウリョク</t>
    </rPh>
    <rPh sb="59" eb="61">
      <t>キンガク</t>
    </rPh>
    <phoneticPr fontId="4"/>
  </si>
  <si>
    <t>　　　確認してください。</t>
    <phoneticPr fontId="4"/>
  </si>
  <si>
    <t>　　・入力金額確認後、自動計算値と一致しない場合は、理由回答欄に理由を入力してください。</t>
    <rPh sb="3" eb="5">
      <t>ニュウリョク</t>
    </rPh>
    <rPh sb="5" eb="7">
      <t>キンガク</t>
    </rPh>
    <rPh sb="7" eb="9">
      <t>カクニン</t>
    </rPh>
    <rPh sb="9" eb="10">
      <t>ゴ</t>
    </rPh>
    <rPh sb="28" eb="30">
      <t>カイトウ</t>
    </rPh>
    <rPh sb="30" eb="31">
      <t>ラン</t>
    </rPh>
    <rPh sb="32" eb="34">
      <t>リユウ</t>
    </rPh>
    <phoneticPr fontId="4"/>
  </si>
  <si>
    <t>入力金額
（千円）</t>
    <rPh sb="0" eb="2">
      <t>ニュウリョク</t>
    </rPh>
    <rPh sb="2" eb="4">
      <t>キンガク</t>
    </rPh>
    <rPh sb="6" eb="8">
      <t>センエン</t>
    </rPh>
    <phoneticPr fontId="4"/>
  </si>
  <si>
    <t>自動計算値
（千円）</t>
    <rPh sb="0" eb="2">
      <t>ジドウ</t>
    </rPh>
    <rPh sb="2" eb="5">
      <t>ケイサンチ</t>
    </rPh>
    <rPh sb="7" eb="9">
      <t>センエン</t>
    </rPh>
    <phoneticPr fontId="4"/>
  </si>
  <si>
    <t>ﾁｪｯｸ結果</t>
    <rPh sb="4" eb="6">
      <t>ケッカ</t>
    </rPh>
    <phoneticPr fontId="4"/>
  </si>
  <si>
    <t>エラーの確認内容</t>
    <rPh sb="4" eb="6">
      <t>カクニン</t>
    </rPh>
    <rPh sb="6" eb="8">
      <t>ナイヨウ</t>
    </rPh>
    <phoneticPr fontId="4"/>
  </si>
  <si>
    <t>理由回答欄</t>
    <rPh sb="0" eb="2">
      <t>リユウ</t>
    </rPh>
    <rPh sb="2" eb="4">
      <t>カイトウ</t>
    </rPh>
    <rPh sb="4" eb="5">
      <t>ラン</t>
    </rPh>
    <phoneticPr fontId="4"/>
  </si>
  <si>
    <t>　共通仮設費積算対象金額</t>
    <phoneticPr fontId="4"/>
  </si>
  <si>
    <t>共通仮設費積算対象金額が未入力です。
「工事費」シートで「共通仮設費積算対象金額」を入力してください。</t>
    <rPh sb="0" eb="2">
      <t>キョウツウ</t>
    </rPh>
    <rPh sb="2" eb="5">
      <t>カセツヒ</t>
    </rPh>
    <rPh sb="5" eb="7">
      <t>セキサン</t>
    </rPh>
    <rPh sb="7" eb="9">
      <t>タイショウ</t>
    </rPh>
    <rPh sb="9" eb="11">
      <t>キンガク</t>
    </rPh>
    <rPh sb="12" eb="15">
      <t>ミニュウリョク</t>
    </rPh>
    <rPh sb="20" eb="23">
      <t>コウジヒ</t>
    </rPh>
    <rPh sb="29" eb="31">
      <t>キョウツウ</t>
    </rPh>
    <rPh sb="31" eb="34">
      <t>カセツヒ</t>
    </rPh>
    <rPh sb="34" eb="36">
      <t>セキサン</t>
    </rPh>
    <rPh sb="36" eb="38">
      <t>タイショウ</t>
    </rPh>
    <rPh sb="38" eb="40">
      <t>キンガク</t>
    </rPh>
    <rPh sb="42" eb="44">
      <t>ニュウリョク</t>
    </rPh>
    <phoneticPr fontId="4"/>
  </si>
  <si>
    <t>共通仮設費積算対象金額が「0」です。
「工事費」シートで金額を入力してください。</t>
    <rPh sb="0" eb="2">
      <t>キョウツウ</t>
    </rPh>
    <rPh sb="2" eb="5">
      <t>カセツヒ</t>
    </rPh>
    <rPh sb="5" eb="7">
      <t>セキサン</t>
    </rPh>
    <rPh sb="7" eb="9">
      <t>タイショウ</t>
    </rPh>
    <rPh sb="9" eb="11">
      <t>キンガク</t>
    </rPh>
    <rPh sb="20" eb="23">
      <t>コウジヒ</t>
    </rPh>
    <rPh sb="28" eb="30">
      <t>キンガク</t>
    </rPh>
    <rPh sb="31" eb="33">
      <t>ニュウリョク</t>
    </rPh>
    <phoneticPr fontId="4"/>
  </si>
  <si>
    <t>自動計算値と一致していません。
「直接工事費」、「支給材料費」、「無償貸与機械等評価額」、「事業損失防止施設費」、「準備費中の処分費」、「共通仮設費非対象金額」の入力金額に間違いがないか確認してください。</t>
    <rPh sb="0" eb="2">
      <t>ジドウ</t>
    </rPh>
    <rPh sb="2" eb="5">
      <t>ケイサンチ</t>
    </rPh>
    <rPh sb="6" eb="8">
      <t>イッチ</t>
    </rPh>
    <rPh sb="78" eb="79">
      <t>ガク</t>
    </rPh>
    <rPh sb="81" eb="83">
      <t>ニュウリョク</t>
    </rPh>
    <rPh sb="83" eb="85">
      <t>キンガク</t>
    </rPh>
    <rPh sb="86" eb="88">
      <t>マチガ</t>
    </rPh>
    <rPh sb="93" eb="95">
      <t>カクニン</t>
    </rPh>
    <phoneticPr fontId="4"/>
  </si>
  <si>
    <t>　共通仮設費の率分</t>
    <rPh sb="7" eb="8">
      <t>リツ</t>
    </rPh>
    <rPh sb="8" eb="9">
      <t>ブン</t>
    </rPh>
    <phoneticPr fontId="4"/>
  </si>
  <si>
    <t>共通仮設費の率分が未入力です。
「工事費」シートで「共通仮設費の率分」を入力してください。</t>
    <rPh sb="0" eb="2">
      <t>キョウツウ</t>
    </rPh>
    <rPh sb="2" eb="5">
      <t>カセツヒ</t>
    </rPh>
    <rPh sb="6" eb="7">
      <t>リツ</t>
    </rPh>
    <rPh sb="7" eb="8">
      <t>ブン</t>
    </rPh>
    <rPh sb="9" eb="12">
      <t>ミニュウリョク</t>
    </rPh>
    <rPh sb="17" eb="20">
      <t>コウジヒ</t>
    </rPh>
    <rPh sb="26" eb="28">
      <t>キョウツウ</t>
    </rPh>
    <rPh sb="28" eb="31">
      <t>カセツヒ</t>
    </rPh>
    <rPh sb="32" eb="33">
      <t>リツ</t>
    </rPh>
    <rPh sb="33" eb="34">
      <t>ブン</t>
    </rPh>
    <rPh sb="36" eb="38">
      <t>ニュウリョク</t>
    </rPh>
    <phoneticPr fontId="4"/>
  </si>
  <si>
    <t>共通仮設費の率分が「0」です。
「工事費」シートで金額を入力してください。</t>
    <rPh sb="0" eb="2">
      <t>キョウツウ</t>
    </rPh>
    <rPh sb="2" eb="5">
      <t>カセツヒ</t>
    </rPh>
    <rPh sb="6" eb="7">
      <t>リツ</t>
    </rPh>
    <rPh sb="7" eb="8">
      <t>ブン</t>
    </rPh>
    <rPh sb="17" eb="20">
      <t>コウジヒ</t>
    </rPh>
    <rPh sb="25" eb="27">
      <t>キンガク</t>
    </rPh>
    <rPh sb="28" eb="30">
      <t>ニュウリョク</t>
    </rPh>
    <phoneticPr fontId="4"/>
  </si>
  <si>
    <t>工種が未入力です。
「一般事項」シートで工種を入力してください。</t>
    <rPh sb="0" eb="2">
      <t>コウシュ</t>
    </rPh>
    <rPh sb="3" eb="6">
      <t>ミニュウリョク</t>
    </rPh>
    <rPh sb="11" eb="13">
      <t>イッパン</t>
    </rPh>
    <rPh sb="13" eb="15">
      <t>ジコウ</t>
    </rPh>
    <rPh sb="20" eb="22">
      <t>コウシュ</t>
    </rPh>
    <rPh sb="23" eb="25">
      <t>ニュウリョク</t>
    </rPh>
    <phoneticPr fontId="4"/>
  </si>
  <si>
    <t>地域特性が未入力です。
「一般事項」シートで地域特性を入力してください。</t>
    <rPh sb="0" eb="2">
      <t>チイキ</t>
    </rPh>
    <rPh sb="2" eb="4">
      <t>トクセイ</t>
    </rPh>
    <rPh sb="5" eb="8">
      <t>ミニュウリョク</t>
    </rPh>
    <rPh sb="13" eb="15">
      <t>イッパン</t>
    </rPh>
    <rPh sb="15" eb="17">
      <t>ジコウ</t>
    </rPh>
    <rPh sb="22" eb="24">
      <t>チイキ</t>
    </rPh>
    <rPh sb="24" eb="26">
      <t>トクセイ</t>
    </rPh>
    <rPh sb="27" eb="29">
      <t>ニュウリョク</t>
    </rPh>
    <phoneticPr fontId="4"/>
  </si>
  <si>
    <t>自動計算値と一致していません。
「工種コード」、「地域特性コード」、「海上輸送補正」、「共通仮設費積算対象金額」、「共通仮設費の率分」の入力金額に間違いがないか確認してください。</t>
    <rPh sb="0" eb="2">
      <t>ジドウ</t>
    </rPh>
    <rPh sb="2" eb="5">
      <t>ケイサンチ</t>
    </rPh>
    <rPh sb="6" eb="8">
      <t>イッチ</t>
    </rPh>
    <rPh sb="17" eb="19">
      <t>コウシュ</t>
    </rPh>
    <rPh sb="25" eb="27">
      <t>チイキ</t>
    </rPh>
    <rPh sb="27" eb="29">
      <t>トクセイ</t>
    </rPh>
    <rPh sb="35" eb="37">
      <t>カイジョウ</t>
    </rPh>
    <rPh sb="37" eb="39">
      <t>ユソウ</t>
    </rPh>
    <rPh sb="39" eb="41">
      <t>ホセイ</t>
    </rPh>
    <rPh sb="44" eb="46">
      <t>キョウツウ</t>
    </rPh>
    <rPh sb="46" eb="49">
      <t>カセツヒ</t>
    </rPh>
    <rPh sb="49" eb="51">
      <t>セキサン</t>
    </rPh>
    <rPh sb="51" eb="53">
      <t>タイショウ</t>
    </rPh>
    <rPh sb="53" eb="55">
      <t>キンガク</t>
    </rPh>
    <rPh sb="58" eb="60">
      <t>キョウツウ</t>
    </rPh>
    <rPh sb="60" eb="63">
      <t>カセツヒ</t>
    </rPh>
    <rPh sb="64" eb="65">
      <t>リツ</t>
    </rPh>
    <rPh sb="65" eb="66">
      <t>ブン</t>
    </rPh>
    <rPh sb="68" eb="70">
      <t>ニュウリョク</t>
    </rPh>
    <rPh sb="70" eb="72">
      <t>キンガク</t>
    </rPh>
    <rPh sb="73" eb="75">
      <t>マチガ</t>
    </rPh>
    <rPh sb="80" eb="82">
      <t>カクニン</t>
    </rPh>
    <phoneticPr fontId="4"/>
  </si>
  <si>
    <t>入力している工種には大都市補正の基準がありません。
「一般事項」シートで入力している「工種コード」及び「地域特性コード」を確認してください。</t>
    <rPh sb="0" eb="2">
      <t>ニュウリョク</t>
    </rPh>
    <rPh sb="6" eb="8">
      <t>コウシュ</t>
    </rPh>
    <rPh sb="10" eb="13">
      <t>ダイトシ</t>
    </rPh>
    <rPh sb="13" eb="15">
      <t>ホセイ</t>
    </rPh>
    <rPh sb="16" eb="18">
      <t>キジュン</t>
    </rPh>
    <rPh sb="36" eb="38">
      <t>ニュウリョク</t>
    </rPh>
    <rPh sb="49" eb="50">
      <t>オヨ</t>
    </rPh>
    <rPh sb="52" eb="54">
      <t>チイキ</t>
    </rPh>
    <rPh sb="54" eb="56">
      <t>トクセイ</t>
    </rPh>
    <rPh sb="61" eb="63">
      <t>カクニン</t>
    </rPh>
    <phoneticPr fontId="4"/>
  </si>
  <si>
    <t>※「共通仮設費積算対象金額」自動計算結果</t>
    <rPh sb="18" eb="20">
      <t>ケッカ</t>
    </rPh>
    <phoneticPr fontId="4"/>
  </si>
  <si>
    <t>　　「共通仮設費積算対象金額」自動計算値＝「直接工事費」+「支給材料費」+「無償貸与機械等評価額」+「事業損失防止施設費」</t>
    <rPh sb="15" eb="17">
      <t>ジドウ</t>
    </rPh>
    <rPh sb="17" eb="20">
      <t>ケイサンチ</t>
    </rPh>
    <phoneticPr fontId="4"/>
  </si>
  <si>
    <t>　　　　　　　　　　　　　　　　　　　　　　　　　　　　　+「準備費中の処分費」-「共通仮設費の対象額に含めない費用」</t>
    <phoneticPr fontId="4"/>
  </si>
  <si>
    <t>※「共通仮設費の率分」自動計算結果</t>
    <rPh sb="8" eb="9">
      <t>リツ</t>
    </rPh>
    <rPh sb="9" eb="10">
      <t>ブン</t>
    </rPh>
    <rPh sb="15" eb="17">
      <t>ケッカ</t>
    </rPh>
    <phoneticPr fontId="4"/>
  </si>
  <si>
    <t>入力シート</t>
    <rPh sb="0" eb="2">
      <t>ニュウリョク</t>
    </rPh>
    <phoneticPr fontId="4"/>
  </si>
  <si>
    <t>入力値</t>
    <phoneticPr fontId="4"/>
  </si>
  <si>
    <t>工種コード</t>
    <rPh sb="0" eb="2">
      <t>コウシュ</t>
    </rPh>
    <phoneticPr fontId="4"/>
  </si>
  <si>
    <t>←未入力です。「一般事項」シートで「工種」を入力してください。</t>
    <rPh sb="1" eb="4">
      <t>ミニュウリョク</t>
    </rPh>
    <rPh sb="8" eb="10">
      <t>イッパン</t>
    </rPh>
    <rPh sb="10" eb="12">
      <t>ジコウ</t>
    </rPh>
    <rPh sb="18" eb="20">
      <t>コウシュ</t>
    </rPh>
    <rPh sb="22" eb="24">
      <t>ニュウリョク</t>
    </rPh>
    <phoneticPr fontId="4"/>
  </si>
  <si>
    <t>←設計書の「積算工種区分」と入力値が一致しているか確認してください。</t>
    <rPh sb="14" eb="16">
      <t>ニュウリョク</t>
    </rPh>
    <rPh sb="16" eb="17">
      <t>チ</t>
    </rPh>
    <phoneticPr fontId="4"/>
  </si>
  <si>
    <t>地域特性コード</t>
    <phoneticPr fontId="4"/>
  </si>
  <si>
    <t>←未入力です。「一般事項」シートで「地域特性」を入力してください。</t>
    <rPh sb="1" eb="4">
      <t>ミニュウリョク</t>
    </rPh>
    <rPh sb="8" eb="10">
      <t>イッパン</t>
    </rPh>
    <rPh sb="10" eb="12">
      <t>ジコウ</t>
    </rPh>
    <rPh sb="18" eb="20">
      <t>チイキ</t>
    </rPh>
    <rPh sb="20" eb="22">
      <t>トクセイ</t>
    </rPh>
    <rPh sb="24" eb="26">
      <t>ニュウリョク</t>
    </rPh>
    <phoneticPr fontId="4"/>
  </si>
  <si>
    <t>←設計書の「施工地域区分」と入力値が一致しているか確認してください。</t>
    <rPh sb="14" eb="16">
      <t>ニュウリョク</t>
    </rPh>
    <rPh sb="16" eb="17">
      <t>チ</t>
    </rPh>
    <phoneticPr fontId="4"/>
  </si>
  <si>
    <t>除雪工事補正
　補正係数・区分</t>
    <rPh sb="0" eb="2">
      <t>ジョセツ</t>
    </rPh>
    <rPh sb="2" eb="4">
      <t>コウジ</t>
    </rPh>
    <rPh sb="4" eb="6">
      <t>ホセイ</t>
    </rPh>
    <rPh sb="8" eb="10">
      <t>ホセイ</t>
    </rPh>
    <rPh sb="10" eb="12">
      <t>ケイスウ</t>
    </rPh>
    <rPh sb="13" eb="15">
      <t>クブン</t>
    </rPh>
    <phoneticPr fontId="4"/>
  </si>
  <si>
    <t>←未入力です。「一般事項」シートで除雪工事補正の「補正係数・区分」を入力してください。</t>
    <rPh sb="1" eb="4">
      <t>ミニュウリョク</t>
    </rPh>
    <rPh sb="8" eb="10">
      <t>イッパン</t>
    </rPh>
    <rPh sb="10" eb="12">
      <t>ジコウ</t>
    </rPh>
    <rPh sb="17" eb="19">
      <t>ジョセツ</t>
    </rPh>
    <rPh sb="19" eb="21">
      <t>コウジ</t>
    </rPh>
    <rPh sb="21" eb="23">
      <t>ホセイ</t>
    </rPh>
    <rPh sb="25" eb="27">
      <t>ホセイ</t>
    </rPh>
    <rPh sb="27" eb="29">
      <t>ケイスウ</t>
    </rPh>
    <rPh sb="30" eb="32">
      <t>クブン</t>
    </rPh>
    <rPh sb="34" eb="36">
      <t>ニュウリョク</t>
    </rPh>
    <phoneticPr fontId="4"/>
  </si>
  <si>
    <t>←除雪工事補正の「補正係数・区分」が設計書と一致しているか確認してください。</t>
    <rPh sb="1" eb="3">
      <t>ジョセツ</t>
    </rPh>
    <rPh sb="3" eb="5">
      <t>コウジ</t>
    </rPh>
    <rPh sb="5" eb="7">
      <t>ホセイ</t>
    </rPh>
    <rPh sb="9" eb="11">
      <t>ホセイ</t>
    </rPh>
    <rPh sb="11" eb="13">
      <t>ケイスウ</t>
    </rPh>
    <rPh sb="14" eb="16">
      <t>クブン</t>
    </rPh>
    <phoneticPr fontId="4"/>
  </si>
  <si>
    <t>←「一般事項」シートの「除雪工事補正の有無」欄が未入力です。</t>
    <rPh sb="22" eb="23">
      <t>ラン</t>
    </rPh>
    <rPh sb="24" eb="27">
      <t>ミニュウリョク</t>
    </rPh>
    <phoneticPr fontId="4"/>
  </si>
  <si>
    <t>海上輸送補正の有無</t>
    <rPh sb="7" eb="9">
      <t>ウム</t>
    </rPh>
    <phoneticPr fontId="4"/>
  </si>
  <si>
    <t>←未入力です。「一般事項」シートで「海岸輸送補正の有無」を入力してください。</t>
    <rPh sb="1" eb="4">
      <t>ミニュウリョク</t>
    </rPh>
    <rPh sb="8" eb="10">
      <t>イッパン</t>
    </rPh>
    <rPh sb="10" eb="12">
      <t>ジコウ</t>
    </rPh>
    <rPh sb="18" eb="20">
      <t>カイガン</t>
    </rPh>
    <rPh sb="20" eb="22">
      <t>ユソウ</t>
    </rPh>
    <rPh sb="22" eb="24">
      <t>ホセイ</t>
    </rPh>
    <rPh sb="25" eb="27">
      <t>ウム</t>
    </rPh>
    <rPh sb="29" eb="31">
      <t>ニュウリョク</t>
    </rPh>
    <phoneticPr fontId="4"/>
  </si>
  <si>
    <t>←「海上輸送補正の有無」が設計書と一致しているか確認してください。</t>
    <rPh sb="9" eb="11">
      <t>ウム</t>
    </rPh>
    <phoneticPr fontId="4"/>
  </si>
  <si>
    <t>仮設営繕物貸与・敷地貸与補正
　補正係数・区分</t>
    <phoneticPr fontId="4"/>
  </si>
  <si>
    <t>←未入力です。「一般事項」シートで仮設営繕物貸与・敷地貸与補正の「補正係数・区分」を入力してください。</t>
    <rPh sb="1" eb="4">
      <t>ミニュウリョク</t>
    </rPh>
    <rPh sb="8" eb="10">
      <t>イッパン</t>
    </rPh>
    <rPh sb="10" eb="12">
      <t>ジコウ</t>
    </rPh>
    <rPh sb="33" eb="35">
      <t>ホセイ</t>
    </rPh>
    <rPh sb="35" eb="37">
      <t>ケイスウ</t>
    </rPh>
    <rPh sb="38" eb="40">
      <t>クブン</t>
    </rPh>
    <rPh sb="42" eb="44">
      <t>ニュウリョク</t>
    </rPh>
    <phoneticPr fontId="4"/>
  </si>
  <si>
    <t>←仮設営繕物貸与・敷地貸与補正の「補正係数・区分」が設計書と一致しているか確認してください。</t>
    <rPh sb="17" eb="19">
      <t>ホセイ</t>
    </rPh>
    <rPh sb="19" eb="21">
      <t>ケイスウ</t>
    </rPh>
    <rPh sb="22" eb="24">
      <t>クブン</t>
    </rPh>
    <phoneticPr fontId="4"/>
  </si>
  <si>
    <t>←「一般事項」シートの「仮設営繕物貸与・敷地貸与補正の有無」欄が未入力です。</t>
    <rPh sb="30" eb="31">
      <t>ラン</t>
    </rPh>
    <rPh sb="32" eb="35">
      <t>ミニュウリョク</t>
    </rPh>
    <phoneticPr fontId="4"/>
  </si>
  <si>
    <t>共通仮設費積算対象金額</t>
    <rPh sb="0" eb="2">
      <t>キョウツウ</t>
    </rPh>
    <rPh sb="2" eb="4">
      <t>カセツ</t>
    </rPh>
    <rPh sb="4" eb="5">
      <t>ヒ</t>
    </rPh>
    <rPh sb="5" eb="7">
      <t>セキサン</t>
    </rPh>
    <rPh sb="7" eb="9">
      <t>タイショウ</t>
    </rPh>
    <rPh sb="9" eb="11">
      <t>キンガク</t>
    </rPh>
    <phoneticPr fontId="4"/>
  </si>
  <si>
    <t>←未入力です。「工事費」シートで「共通仮設費積算対象金額」を入力してください。</t>
    <rPh sb="1" eb="4">
      <t>ミニュウリョク</t>
    </rPh>
    <rPh sb="8" eb="10">
      <t>コウジ</t>
    </rPh>
    <rPh sb="10" eb="11">
      <t>ヒ</t>
    </rPh>
    <rPh sb="30" eb="32">
      <t>ニュウリョク</t>
    </rPh>
    <phoneticPr fontId="4"/>
  </si>
  <si>
    <t>←設計書の「対象金額（非対象額は除く）」と入力値が一致しているか確認してください。</t>
    <rPh sb="1" eb="4">
      <t>セッケイショ</t>
    </rPh>
    <rPh sb="6" eb="8">
      <t>タイショウ</t>
    </rPh>
    <rPh sb="8" eb="10">
      <t>キンガク</t>
    </rPh>
    <rPh sb="11" eb="14">
      <t>ヒタイショウ</t>
    </rPh>
    <rPh sb="14" eb="15">
      <t>ガク</t>
    </rPh>
    <rPh sb="16" eb="17">
      <t>ノゾ</t>
    </rPh>
    <rPh sb="21" eb="23">
      <t>ニュウリョク</t>
    </rPh>
    <rPh sb="23" eb="24">
      <t>チ</t>
    </rPh>
    <rPh sb="25" eb="27">
      <t>イッチ</t>
    </rPh>
    <phoneticPr fontId="4"/>
  </si>
  <si>
    <t>共通仮設費の率分</t>
    <rPh sb="0" eb="2">
      <t>キョウツウ</t>
    </rPh>
    <rPh sb="2" eb="4">
      <t>カセツ</t>
    </rPh>
    <rPh sb="4" eb="5">
      <t>ヒ</t>
    </rPh>
    <rPh sb="6" eb="7">
      <t>リツ</t>
    </rPh>
    <rPh sb="7" eb="8">
      <t>ブン</t>
    </rPh>
    <phoneticPr fontId="4"/>
  </si>
  <si>
    <t>←未入力です。「工事費」シートで「共通仮設費の率分」を入力してください。</t>
    <rPh sb="1" eb="4">
      <t>ミニュウリョク</t>
    </rPh>
    <rPh sb="8" eb="11">
      <t>コウジヒ</t>
    </rPh>
    <rPh sb="27" eb="29">
      <t>ニュウリョク</t>
    </rPh>
    <phoneticPr fontId="4"/>
  </si>
  <si>
    <t>←設計書の「共通仮設費率分の金額」と入力値が一致しているか確認してください。</t>
    <rPh sb="18" eb="20">
      <t>ニュウリョク</t>
    </rPh>
    <rPh sb="20" eb="21">
      <t>チ</t>
    </rPh>
    <phoneticPr fontId="4"/>
  </si>
  <si>
    <t>ファイルの種類</t>
    <rPh sb="5" eb="7">
      <t>シュルイ</t>
    </rPh>
    <phoneticPr fontId="4"/>
  </si>
  <si>
    <t>発注</t>
    <rPh sb="0" eb="2">
      <t>ハッチュウ</t>
    </rPh>
    <phoneticPr fontId="4"/>
  </si>
  <si>
    <t>共通仮設費率（自動計算値）</t>
    <rPh sb="0" eb="2">
      <t>キョウツウ</t>
    </rPh>
    <rPh sb="2" eb="5">
      <t>カセツヒ</t>
    </rPh>
    <rPh sb="5" eb="6">
      <t>リツ</t>
    </rPh>
    <rPh sb="7" eb="9">
      <t>ジドウ</t>
    </rPh>
    <rPh sb="9" eb="12">
      <t>ケイサンチ</t>
    </rPh>
    <phoneticPr fontId="4"/>
  </si>
  <si>
    <t>配布年度</t>
    <rPh sb="0" eb="2">
      <t>ハイフ</t>
    </rPh>
    <rPh sb="2" eb="4">
      <t>ネンド</t>
    </rPh>
    <phoneticPr fontId="4"/>
  </si>
  <si>
    <t>補正係数</t>
    <rPh sb="0" eb="2">
      <t>ホセイ</t>
    </rPh>
    <rPh sb="2" eb="4">
      <t>ケイスウ</t>
    </rPh>
    <phoneticPr fontId="4"/>
  </si>
  <si>
    <t>地方港湾（２）</t>
  </si>
  <si>
    <t>海上輸送補正の有無No</t>
    <rPh sb="0" eb="2">
      <t>カイジョウ</t>
    </rPh>
    <rPh sb="2" eb="4">
      <t>ユソウ</t>
    </rPh>
    <rPh sb="4" eb="6">
      <t>ホセイ</t>
    </rPh>
    <rPh sb="7" eb="9">
      <t>ウム</t>
    </rPh>
    <phoneticPr fontId="4"/>
  </si>
  <si>
    <t>仮設営繕物貸与敷地貸与補正No</t>
    <rPh sb="0" eb="2">
      <t>カセツ</t>
    </rPh>
    <rPh sb="2" eb="4">
      <t>エイゼン</t>
    </rPh>
    <rPh sb="4" eb="5">
      <t>ブツ</t>
    </rPh>
    <rPh sb="5" eb="7">
      <t>タイヨ</t>
    </rPh>
    <rPh sb="7" eb="9">
      <t>シキチ</t>
    </rPh>
    <rPh sb="9" eb="11">
      <t>タイヨ</t>
    </rPh>
    <rPh sb="11" eb="13">
      <t>ホセイ</t>
    </rPh>
    <phoneticPr fontId="4"/>
  </si>
  <si>
    <t>海上輸送補正</t>
    <rPh sb="0" eb="2">
      <t>カイジョウ</t>
    </rPh>
    <rPh sb="2" eb="4">
      <t>ユソウ</t>
    </rPh>
    <rPh sb="4" eb="6">
      <t>ホセイ</t>
    </rPh>
    <phoneticPr fontId="4"/>
  </si>
  <si>
    <t>河川工事</t>
  </si>
  <si>
    <t>河川・道路構造物工事</t>
  </si>
  <si>
    <t>海岸工事</t>
  </si>
  <si>
    <t>道路改良工事</t>
  </si>
  <si>
    <t>鋼橋架設工事</t>
  </si>
  <si>
    <t>砂防・地すべり等工事</t>
  </si>
  <si>
    <t>公園工事</t>
  </si>
  <si>
    <t>電線共同溝工事</t>
  </si>
  <si>
    <t>情報ボックス工事</t>
  </si>
  <si>
    <t>道路維持工事</t>
  </si>
  <si>
    <t>河川維持工事</t>
  </si>
  <si>
    <t>トンネル工事</t>
  </si>
  <si>
    <t>下水道工事（１）</t>
  </si>
  <si>
    <t>下水道工事（３）</t>
  </si>
  <si>
    <t>ほ場整備工事</t>
  </si>
  <si>
    <t>農用地造成工事</t>
  </si>
  <si>
    <t>農道工事</t>
  </si>
  <si>
    <t>水路トンネル工事</t>
  </si>
  <si>
    <t>水路工事</t>
  </si>
  <si>
    <t>河川及び排水路工事</t>
  </si>
  <si>
    <t>管水路工事</t>
  </si>
  <si>
    <t>畑かん施設工事</t>
  </si>
  <si>
    <t>コンクリート補修工事</t>
    <rPh sb="6" eb="8">
      <t>ホシュウ</t>
    </rPh>
    <rPh sb="8" eb="10">
      <t>コウジ</t>
    </rPh>
    <phoneticPr fontId="4"/>
  </si>
  <si>
    <t>港湾浚渫工事</t>
  </si>
  <si>
    <t>港湾構造物工事</t>
  </si>
  <si>
    <t>空港用地造成工事</t>
  </si>
  <si>
    <t>整地</t>
  </si>
  <si>
    <t>舗装</t>
  </si>
  <si>
    <t>道路等</t>
  </si>
  <si>
    <t>排水</t>
  </si>
  <si>
    <t>複合</t>
  </si>
  <si>
    <t>一般土工</t>
  </si>
  <si>
    <t>橋梁下部</t>
  </si>
  <si>
    <t>鉄骨橋梁</t>
  </si>
  <si>
    <t>ＰＣ橋梁</t>
  </si>
  <si>
    <t>遮音壁・標識等</t>
  </si>
  <si>
    <t>維持</t>
  </si>
  <si>
    <t>トンネル</t>
  </si>
  <si>
    <t>トンネルと他工種</t>
  </si>
  <si>
    <t>確認</t>
    <rPh sb="0" eb="2">
      <t>カクニン</t>
    </rPh>
    <phoneticPr fontId="4"/>
  </si>
  <si>
    <t>KSS用の枠</t>
    <rPh sb="3" eb="4">
      <t>ヨウ</t>
    </rPh>
    <rPh sb="5" eb="6">
      <t>ワク</t>
    </rPh>
    <phoneticPr fontId="3"/>
  </si>
  <si>
    <t>仮設営繕物貸与敷地貸与補正有無</t>
    <rPh sb="0" eb="2">
      <t>カセツ</t>
    </rPh>
    <rPh sb="2" eb="4">
      <t>エイゼン</t>
    </rPh>
    <rPh sb="4" eb="5">
      <t>ブツ</t>
    </rPh>
    <rPh sb="5" eb="7">
      <t>タイヨ</t>
    </rPh>
    <rPh sb="7" eb="9">
      <t>シキチ</t>
    </rPh>
    <rPh sb="9" eb="11">
      <t>タイヨ</t>
    </rPh>
    <rPh sb="11" eb="13">
      <t>ホセイ</t>
    </rPh>
    <rPh sb="13" eb="15">
      <t>ウム</t>
    </rPh>
    <phoneticPr fontId="4"/>
  </si>
  <si>
    <t>1：係数「0.95」・宿舎のみ使用</t>
    <phoneticPr fontId="4"/>
  </si>
  <si>
    <t>2：係数「0.95」・事務所のみ使用</t>
    <phoneticPr fontId="4"/>
  </si>
  <si>
    <t>3：係数「0.95」・倉庫のみ使用</t>
    <phoneticPr fontId="4"/>
  </si>
  <si>
    <t>4：係数「0.90」・宿舎と事務所を使用</t>
    <phoneticPr fontId="4"/>
  </si>
  <si>
    <t>5：係数「0.90」・宿舎と倉庫を使用</t>
    <phoneticPr fontId="4"/>
  </si>
  <si>
    <t>6：係数「0.90」・事務所と倉庫を使用</t>
    <phoneticPr fontId="4"/>
  </si>
  <si>
    <t>7：係数「0.85」・宿舎、事務所、倉庫を使用</t>
    <phoneticPr fontId="4"/>
  </si>
  <si>
    <t>Ⅵ</t>
    <phoneticPr fontId="4"/>
  </si>
  <si>
    <t>積算方法の試行（入札不調・不落対策）</t>
    <rPh sb="0" eb="2">
      <t>セキサン</t>
    </rPh>
    <rPh sb="2" eb="4">
      <t>ホウホウ</t>
    </rPh>
    <rPh sb="5" eb="7">
      <t>シコウ</t>
    </rPh>
    <rPh sb="8" eb="10">
      <t>ニュウサツ</t>
    </rPh>
    <rPh sb="10" eb="12">
      <t>フチョウ</t>
    </rPh>
    <rPh sb="13" eb="15">
      <t>フラク</t>
    </rPh>
    <rPh sb="15" eb="17">
      <t>タイサク</t>
    </rPh>
    <phoneticPr fontId="4"/>
  </si>
  <si>
    <t>見積り活用</t>
    <rPh sb="0" eb="2">
      <t>ミツモリ</t>
    </rPh>
    <rPh sb="3" eb="5">
      <t>カツヨウ</t>
    </rPh>
    <phoneticPr fontId="4"/>
  </si>
  <si>
    <t>間接費実績変更</t>
    <rPh sb="0" eb="2">
      <t>カンセツ</t>
    </rPh>
    <rPh sb="2" eb="3">
      <t>ヒ</t>
    </rPh>
    <rPh sb="3" eb="5">
      <t>ジッセキ</t>
    </rPh>
    <rPh sb="5" eb="7">
      <t>ヘンコウ</t>
    </rPh>
    <phoneticPr fontId="4"/>
  </si>
  <si>
    <t>地域外からの労働者確保に要する間接費の設計変更</t>
    <rPh sb="0" eb="2">
      <t>チイキ</t>
    </rPh>
    <rPh sb="2" eb="3">
      <t>ガイ</t>
    </rPh>
    <rPh sb="6" eb="9">
      <t>ロウドウシャ</t>
    </rPh>
    <rPh sb="9" eb="11">
      <t>カクホ</t>
    </rPh>
    <rPh sb="12" eb="13">
      <t>ヨウ</t>
    </rPh>
    <rPh sb="15" eb="17">
      <t>カンセツ</t>
    </rPh>
    <rPh sb="17" eb="18">
      <t>ヒ</t>
    </rPh>
    <rPh sb="19" eb="21">
      <t>セッケイ</t>
    </rPh>
    <rPh sb="21" eb="23">
      <t>ヘンコウ</t>
    </rPh>
    <phoneticPr fontId="4"/>
  </si>
  <si>
    <t>日当り作業量の補正の試行</t>
    <rPh sb="0" eb="2">
      <t>ヒアタ</t>
    </rPh>
    <rPh sb="3" eb="5">
      <t>サギョウ</t>
    </rPh>
    <rPh sb="5" eb="6">
      <t>リョウ</t>
    </rPh>
    <rPh sb="7" eb="9">
      <t>ホセイ</t>
    </rPh>
    <rPh sb="10" eb="12">
      <t>シコウ</t>
    </rPh>
    <phoneticPr fontId="4"/>
  </si>
  <si>
    <t>の使用実績のある場合、デザインされた特注品のかわりに</t>
    <phoneticPr fontId="4"/>
  </si>
  <si>
    <t>※本シートは、電気通信設備工事において、ＬＥＤ照明工事を実施した場合のみご記入ください。</t>
    <rPh sb="1" eb="2">
      <t>ホン</t>
    </rPh>
    <rPh sb="7" eb="9">
      <t>デンキ</t>
    </rPh>
    <rPh sb="9" eb="11">
      <t>ツウシン</t>
    </rPh>
    <rPh sb="11" eb="13">
      <t>セツビ</t>
    </rPh>
    <rPh sb="13" eb="15">
      <t>コウジ</t>
    </rPh>
    <rPh sb="23" eb="25">
      <t>ショウメイ</t>
    </rPh>
    <rPh sb="25" eb="27">
      <t>コウジ</t>
    </rPh>
    <rPh sb="28" eb="30">
      <t>ジッシ</t>
    </rPh>
    <rPh sb="32" eb="34">
      <t>バアイ</t>
    </rPh>
    <rPh sb="37" eb="39">
      <t>キニュウ</t>
    </rPh>
    <phoneticPr fontId="4"/>
  </si>
  <si>
    <t>二次製品（ＬＥＤ照明灯具）に関する調査</t>
    <rPh sb="8" eb="10">
      <t>ショウメイ</t>
    </rPh>
    <rPh sb="10" eb="11">
      <t>トウ</t>
    </rPh>
    <rPh sb="11" eb="12">
      <t>グ</t>
    </rPh>
    <phoneticPr fontId="4"/>
  </si>
  <si>
    <t>黄色塗りつぶし部分：入力必要箇所
緑色塗りつぶし部分：黄色セルの入力に伴う自動計算（入力不可）
その他の部分：シートの書換等を防ぐ為、入力不可にしている。
パスワードが要求される場合の対処方法：
入力箇所が間違っているためであり、指定箇所（黄色塗りつぶし部分）に入力して下さい。</t>
  </si>
  <si>
    <t>１．二次製品（ＬＥＤ照明灯具）材料費</t>
    <rPh sb="10" eb="12">
      <t>ショウメイ</t>
    </rPh>
    <rPh sb="12" eb="13">
      <t>トウ</t>
    </rPh>
    <rPh sb="13" eb="14">
      <t>グ</t>
    </rPh>
    <phoneticPr fontId="4"/>
  </si>
  <si>
    <t>実際に行った積算で、どの間接費工事費率の対象として扱っているかを調査しますので、各項目について入力してください。</t>
    <rPh sb="0" eb="2">
      <t>ジッサイ</t>
    </rPh>
    <rPh sb="3" eb="4">
      <t>オコナ</t>
    </rPh>
    <rPh sb="6" eb="8">
      <t>セキサン</t>
    </rPh>
    <rPh sb="12" eb="14">
      <t>カンセツ</t>
    </rPh>
    <rPh sb="14" eb="15">
      <t>ヒ</t>
    </rPh>
    <rPh sb="15" eb="17">
      <t>コウジ</t>
    </rPh>
    <rPh sb="17" eb="18">
      <t>ヒ</t>
    </rPh>
    <rPh sb="18" eb="19">
      <t>リツ</t>
    </rPh>
    <rPh sb="20" eb="22">
      <t>タイショウ</t>
    </rPh>
    <rPh sb="25" eb="26">
      <t>アツカ</t>
    </rPh>
    <rPh sb="32" eb="34">
      <t>チョウサ</t>
    </rPh>
    <rPh sb="40" eb="41">
      <t>カク</t>
    </rPh>
    <rPh sb="41" eb="43">
      <t>コウモク</t>
    </rPh>
    <rPh sb="47" eb="49">
      <t>ニュウリョク</t>
    </rPh>
    <phoneticPr fontId="4"/>
  </si>
  <si>
    <t>※ＬＥＤ照明灯具の計上範囲は、以下のとおりとする。</t>
    <rPh sb="4" eb="6">
      <t>ショウメイ</t>
    </rPh>
    <rPh sb="6" eb="7">
      <t>トウ</t>
    </rPh>
    <rPh sb="7" eb="8">
      <t>グ</t>
    </rPh>
    <rPh sb="9" eb="11">
      <t>ケイジョウ</t>
    </rPh>
    <rPh sb="11" eb="13">
      <t>ハンイ</t>
    </rPh>
    <rPh sb="15" eb="17">
      <t>イカ</t>
    </rPh>
    <phoneticPr fontId="4"/>
  </si>
  <si>
    <t>　照明器具、ＬＥＤモジュール、ＬＥＤモジュール制御装置</t>
    <rPh sb="1" eb="3">
      <t>ショウメイ</t>
    </rPh>
    <rPh sb="3" eb="5">
      <t>キグ</t>
    </rPh>
    <rPh sb="23" eb="25">
      <t>セイギョ</t>
    </rPh>
    <rPh sb="25" eb="27">
      <t>ソウチ</t>
    </rPh>
    <phoneticPr fontId="4"/>
  </si>
  <si>
    <t>ＬＥＤ照明灯具の積算区分</t>
    <rPh sb="3" eb="5">
      <t>ショウメイ</t>
    </rPh>
    <rPh sb="5" eb="6">
      <t>アカ</t>
    </rPh>
    <rPh sb="6" eb="7">
      <t>グ</t>
    </rPh>
    <rPh sb="8" eb="10">
      <t>セキサン</t>
    </rPh>
    <rPh sb="10" eb="12">
      <t>クブン</t>
    </rPh>
    <phoneticPr fontId="4"/>
  </si>
  <si>
    <t>下記「管理費区分」番号を選択</t>
    <rPh sb="0" eb="2">
      <t>カキ</t>
    </rPh>
    <rPh sb="3" eb="6">
      <t>カンリヒ</t>
    </rPh>
    <rPh sb="6" eb="8">
      <t>クブン</t>
    </rPh>
    <rPh sb="9" eb="11">
      <t>バンゴウ</t>
    </rPh>
    <rPh sb="12" eb="14">
      <t>センタク</t>
    </rPh>
    <phoneticPr fontId="4"/>
  </si>
  <si>
    <t>工事費に含まれるＬＤＥ照明灯具の材料費</t>
    <rPh sb="0" eb="3">
      <t>コウジヒ</t>
    </rPh>
    <rPh sb="4" eb="5">
      <t>フク</t>
    </rPh>
    <rPh sb="11" eb="13">
      <t>ショウメイ</t>
    </rPh>
    <rPh sb="13" eb="14">
      <t>アカ</t>
    </rPh>
    <rPh sb="14" eb="15">
      <t>グ</t>
    </rPh>
    <rPh sb="16" eb="18">
      <t>ザイリョウ</t>
    </rPh>
    <rPh sb="18" eb="19">
      <t>ヒ</t>
    </rPh>
    <phoneticPr fontId="4"/>
  </si>
  <si>
    <t>（単位：千円）</t>
    <rPh sb="1" eb="3">
      <t>タンイ</t>
    </rPh>
    <rPh sb="4" eb="5">
      <t>セン</t>
    </rPh>
    <rPh sb="5" eb="6">
      <t>エン</t>
    </rPh>
    <phoneticPr fontId="4"/>
  </si>
  <si>
    <t>管理費区分</t>
    <rPh sb="0" eb="3">
      <t>カンリヒ</t>
    </rPh>
    <rPh sb="3" eb="5">
      <t>クブン</t>
    </rPh>
    <phoneticPr fontId="4"/>
  </si>
  <si>
    <t>全ての間接費の対象にする場合</t>
    <rPh sb="0" eb="1">
      <t>スベ</t>
    </rPh>
    <rPh sb="3" eb="5">
      <t>カンセツ</t>
    </rPh>
    <rPh sb="5" eb="6">
      <t>ヒ</t>
    </rPh>
    <rPh sb="7" eb="9">
      <t>タイショウ</t>
    </rPh>
    <rPh sb="12" eb="14">
      <t>バアイ</t>
    </rPh>
    <phoneticPr fontId="4"/>
  </si>
  <si>
    <t>現場管理費・一般管理費のみ対象とする場合</t>
    <rPh sb="0" eb="2">
      <t>ゲンバ</t>
    </rPh>
    <rPh sb="2" eb="5">
      <t>カンリヒ</t>
    </rPh>
    <rPh sb="6" eb="8">
      <t>イッパン</t>
    </rPh>
    <rPh sb="8" eb="11">
      <t>カンリヒ</t>
    </rPh>
    <rPh sb="13" eb="15">
      <t>タイショウ</t>
    </rPh>
    <rPh sb="18" eb="20">
      <t>バアイ</t>
    </rPh>
    <phoneticPr fontId="4"/>
  </si>
  <si>
    <t>一般管理費のみ対象にする場合</t>
    <rPh sb="0" eb="2">
      <t>イッパン</t>
    </rPh>
    <rPh sb="2" eb="5">
      <t>カンリヒ</t>
    </rPh>
    <rPh sb="7" eb="9">
      <t>タイショウ</t>
    </rPh>
    <rPh sb="12" eb="14">
      <t>バアイ</t>
    </rPh>
    <phoneticPr fontId="4"/>
  </si>
  <si>
    <t>全ての間接費の対象にしない場合</t>
    <rPh sb="0" eb="1">
      <t>スベ</t>
    </rPh>
    <rPh sb="3" eb="5">
      <t>カンセツ</t>
    </rPh>
    <rPh sb="5" eb="6">
      <t>ヒ</t>
    </rPh>
    <rPh sb="7" eb="9">
      <t>タイショウ</t>
    </rPh>
    <rPh sb="13" eb="15">
      <t>バアイ</t>
    </rPh>
    <phoneticPr fontId="4"/>
  </si>
  <si>
    <t>八王子市</t>
  </si>
  <si>
    <t>佐賀市</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</si>
  <si>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</si>
  <si>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</si>
  <si>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</si>
  <si>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</si>
  <si>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</si>
  <si>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</si>
  <si>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</si>
  <si>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</si>
  <si>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</si>
  <si>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</si>
  <si>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</si>
  <si>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</si>
  <si>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</si>
  <si>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</si>
  <si>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</si>
  <si>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</si>
  <si>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</si>
  <si>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</si>
  <si>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</si>
  <si>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</si>
  <si>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</si>
  <si>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</si>
  <si>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</si>
  <si>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011002</t>
  </si>
  <si>
    <t>141003</t>
  </si>
  <si>
    <t>141305</t>
  </si>
  <si>
    <t>231002</t>
  </si>
  <si>
    <t>261009</t>
  </si>
  <si>
    <t>271004</t>
  </si>
  <si>
    <t>281000</t>
  </si>
  <si>
    <t>401005</t>
  </si>
  <si>
    <t>401307</t>
  </si>
  <si>
    <t>341002</t>
  </si>
  <si>
    <t>041009</t>
  </si>
  <si>
    <t>121002</t>
  </si>
  <si>
    <t>111007</t>
  </si>
  <si>
    <t>221007</t>
  </si>
  <si>
    <t>271403</t>
  </si>
  <si>
    <t>151009</t>
  </si>
  <si>
    <t>221309</t>
  </si>
  <si>
    <t>331007</t>
  </si>
  <si>
    <t>141500</t>
  </si>
  <si>
    <t>431001</t>
  </si>
  <si>
    <t>012025</t>
  </si>
  <si>
    <t>012041</t>
  </si>
  <si>
    <t>022012</t>
  </si>
  <si>
    <t>032018</t>
  </si>
  <si>
    <t>052019</t>
  </si>
  <si>
    <t>072036</t>
  </si>
  <si>
    <t>072044</t>
  </si>
  <si>
    <t>092011</t>
  </si>
  <si>
    <t>102016</t>
  </si>
  <si>
    <t>112011</t>
  </si>
  <si>
    <t>122041</t>
  </si>
  <si>
    <t>122173</t>
  </si>
  <si>
    <t>142018</t>
  </si>
  <si>
    <t>162019</t>
  </si>
  <si>
    <t>172014</t>
  </si>
  <si>
    <t>202011</t>
  </si>
  <si>
    <t>212016</t>
  </si>
  <si>
    <t>232017</t>
  </si>
  <si>
    <t>232114</t>
  </si>
  <si>
    <t>232025</t>
  </si>
  <si>
    <t>252018</t>
  </si>
  <si>
    <t>272078</t>
  </si>
  <si>
    <t>272272</t>
  </si>
  <si>
    <t>282014</t>
  </si>
  <si>
    <t>282022</t>
  </si>
  <si>
    <t>282049</t>
  </si>
  <si>
    <t>292010</t>
  </si>
  <si>
    <t>302015</t>
  </si>
  <si>
    <t>332020</t>
  </si>
  <si>
    <t>342076</t>
  </si>
  <si>
    <t>352012</t>
  </si>
  <si>
    <t>372013</t>
  </si>
  <si>
    <t>382019</t>
  </si>
  <si>
    <t>392014</t>
  </si>
  <si>
    <t>402036</t>
  </si>
  <si>
    <t>422011</t>
  </si>
  <si>
    <t>442011</t>
  </si>
  <si>
    <t>452017</t>
  </si>
  <si>
    <t>462012</t>
  </si>
  <si>
    <t>102024</t>
  </si>
  <si>
    <t>272035</t>
  </si>
  <si>
    <t>472018</t>
  </si>
  <si>
    <t>272108</t>
  </si>
  <si>
    <t>112224</t>
  </si>
  <si>
    <t>132012</t>
  </si>
  <si>
    <t>062014</t>
  </si>
  <si>
    <t>082015</t>
  </si>
  <si>
    <t>082201</t>
  </si>
  <si>
    <t>102041</t>
  </si>
  <si>
    <t>102059</t>
  </si>
  <si>
    <t>112020</t>
  </si>
  <si>
    <t>112089</t>
  </si>
  <si>
    <t>112216</t>
  </si>
  <si>
    <t>112143</t>
  </si>
  <si>
    <t>142034</t>
  </si>
  <si>
    <t>142069</t>
  </si>
  <si>
    <t>142077</t>
  </si>
  <si>
    <t>142123</t>
  </si>
  <si>
    <t>142131</t>
  </si>
  <si>
    <t>152021</t>
  </si>
  <si>
    <t>152226</t>
  </si>
  <si>
    <t>182010</t>
  </si>
  <si>
    <t>192015</t>
  </si>
  <si>
    <t>202029</t>
  </si>
  <si>
    <t>222038</t>
  </si>
  <si>
    <t>222101</t>
  </si>
  <si>
    <t>232033</t>
  </si>
  <si>
    <t>232068</t>
  </si>
  <si>
    <t>242021</t>
  </si>
  <si>
    <t>272027</t>
  </si>
  <si>
    <t>272051</t>
  </si>
  <si>
    <t>272116</t>
  </si>
  <si>
    <t>272159</t>
  </si>
  <si>
    <t>282103</t>
  </si>
  <si>
    <t>282146</t>
  </si>
  <si>
    <t>342025</t>
  </si>
  <si>
    <t>422029</t>
  </si>
  <si>
    <t>412015</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</si>
  <si>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</si>
  <si>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</si>
  <si>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</si>
  <si>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</si>
  <si>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</si>
  <si>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</si>
  <si>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</si>
  <si>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</si>
  <si>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</si>
  <si>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</si>
  <si>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</si>
  <si>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</si>
  <si>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</si>
  <si>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</si>
  <si>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</si>
  <si>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</si>
  <si>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</si>
  <si>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</si>
  <si>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</si>
  <si>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</si>
  <si>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</si>
  <si>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</si>
  <si>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</si>
  <si>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札幌市</t>
  </si>
  <si>
    <t>横浜市</t>
  </si>
  <si>
    <t>川崎市</t>
  </si>
  <si>
    <t>名古屋市</t>
  </si>
  <si>
    <t>京都市</t>
  </si>
  <si>
    <t>大阪市</t>
  </si>
  <si>
    <t>神戸市</t>
  </si>
  <si>
    <t>北九州市</t>
  </si>
  <si>
    <t>福岡市</t>
  </si>
  <si>
    <t>広島市</t>
  </si>
  <si>
    <t>仙台市</t>
  </si>
  <si>
    <t>千葉市</t>
  </si>
  <si>
    <t>さいたま市</t>
  </si>
  <si>
    <t>静岡市</t>
  </si>
  <si>
    <t>堺市</t>
  </si>
  <si>
    <t>新潟市</t>
  </si>
  <si>
    <t>浜松市</t>
  </si>
  <si>
    <t>岡山市</t>
  </si>
  <si>
    <t>相模原市</t>
  </si>
  <si>
    <t>熊本市</t>
  </si>
  <si>
    <t>函館市</t>
  </si>
  <si>
    <t>旭川市</t>
  </si>
  <si>
    <t>青森市</t>
  </si>
  <si>
    <t>盛岡市</t>
  </si>
  <si>
    <t>秋田市</t>
  </si>
  <si>
    <t>郡山市</t>
  </si>
  <si>
    <t>いわき市</t>
  </si>
  <si>
    <t>宇都宮市</t>
  </si>
  <si>
    <t>前橋市</t>
  </si>
  <si>
    <t>川越市</t>
  </si>
  <si>
    <t>船橋市</t>
  </si>
  <si>
    <t>柏市</t>
  </si>
  <si>
    <t>横須賀市</t>
  </si>
  <si>
    <t>富山市</t>
  </si>
  <si>
    <t>金沢市</t>
  </si>
  <si>
    <t>長野市</t>
  </si>
  <si>
    <t>岐阜市</t>
  </si>
  <si>
    <t>豊橋市</t>
  </si>
  <si>
    <t>豊田市</t>
  </si>
  <si>
    <t>岡崎市</t>
  </si>
  <si>
    <t>大津市</t>
  </si>
  <si>
    <t>高槻市</t>
  </si>
  <si>
    <t>東大阪市</t>
  </si>
  <si>
    <t>姫路市</t>
  </si>
  <si>
    <t>尼崎市</t>
  </si>
  <si>
    <t>西宮市</t>
  </si>
  <si>
    <t>奈良市</t>
  </si>
  <si>
    <t>和歌山市</t>
  </si>
  <si>
    <t>倉敷市</t>
  </si>
  <si>
    <t>福山市</t>
  </si>
  <si>
    <t>下関市</t>
  </si>
  <si>
    <t>高松市</t>
  </si>
  <si>
    <t>松山市</t>
  </si>
  <si>
    <t>高知市</t>
  </si>
  <si>
    <t>久留米市</t>
  </si>
  <si>
    <t>長崎市</t>
  </si>
  <si>
    <t>大分市</t>
  </si>
  <si>
    <t>宮崎市</t>
  </si>
  <si>
    <t>鹿児島市</t>
  </si>
  <si>
    <t>高崎市</t>
  </si>
  <si>
    <t>豊中市</t>
  </si>
  <si>
    <t>那覇市</t>
  </si>
  <si>
    <t>枚方市</t>
  </si>
  <si>
    <t>越谷市</t>
  </si>
  <si>
    <t>山形市</t>
  </si>
  <si>
    <t>水戸市</t>
  </si>
  <si>
    <t>つくば市</t>
  </si>
  <si>
    <t>伊勢崎市</t>
  </si>
  <si>
    <t>太田市</t>
  </si>
  <si>
    <t>熊谷市</t>
  </si>
  <si>
    <t>所沢市</t>
  </si>
  <si>
    <t>草加市</t>
  </si>
  <si>
    <t>春日部市</t>
  </si>
  <si>
    <t>平塚市</t>
  </si>
  <si>
    <t>小田原市</t>
  </si>
  <si>
    <t>茅ヶ崎市</t>
  </si>
  <si>
    <t>厚木市</t>
  </si>
  <si>
    <t>大和市</t>
  </si>
  <si>
    <t>長岡市</t>
  </si>
  <si>
    <t>上越市</t>
  </si>
  <si>
    <t>福井市</t>
  </si>
  <si>
    <t>甲府市</t>
  </si>
  <si>
    <t>松本市</t>
  </si>
  <si>
    <t>沼津市</t>
  </si>
  <si>
    <t>富士市</t>
  </si>
  <si>
    <t>一宮市</t>
  </si>
  <si>
    <t>春日井市</t>
  </si>
  <si>
    <t>四日市市</t>
  </si>
  <si>
    <t>岸和田市</t>
  </si>
  <si>
    <t>吹田市</t>
  </si>
  <si>
    <t>茨木市</t>
  </si>
  <si>
    <t>寝屋川市</t>
  </si>
  <si>
    <t>加古川市</t>
  </si>
  <si>
    <t>宝塚市</t>
  </si>
  <si>
    <t>呉市</t>
  </si>
  <si>
    <t>佐世保市</t>
  </si>
  <si>
    <r>
      <t>　　　　・チェック結果欄に</t>
    </r>
    <r>
      <rPr>
        <b/>
        <sz val="12"/>
        <color indexed="10"/>
        <rFont val="ＭＳ Ｐゴシック"/>
        <family val="3"/>
        <charset val="128"/>
      </rPr>
      <t>「要確認」</t>
    </r>
    <r>
      <rPr>
        <b/>
        <sz val="12"/>
        <color indexed="12"/>
        <rFont val="ＭＳ Ｐゴシック"/>
        <family val="3"/>
        <charset val="128"/>
      </rPr>
      <t>が表示される場合は、「要確認一覧表」シートを参考に発注・元請ファイルの入力金額を確認してください。</t>
    </r>
    <r>
      <rPr>
        <b/>
        <sz val="12"/>
        <color rgb="FFFF0000"/>
        <rFont val="ＭＳ Ｐゴシック"/>
        <family val="3"/>
        <charset val="128"/>
      </rPr>
      <t>確認の結果、元請の計上に誤りがある場合は、「元請ファイル」の修正が必要です。</t>
    </r>
    <rPh sb="9" eb="11">
      <t>ケッカ</t>
    </rPh>
    <rPh sb="11" eb="12">
      <t>ラン</t>
    </rPh>
    <rPh sb="14" eb="15">
      <t>ヨウ</t>
    </rPh>
    <rPh sb="15" eb="17">
      <t>カクニン</t>
    </rPh>
    <rPh sb="19" eb="21">
      <t>ヒョウジ</t>
    </rPh>
    <rPh sb="24" eb="26">
      <t>バアイ</t>
    </rPh>
    <rPh sb="29" eb="30">
      <t>ヨウ</t>
    </rPh>
    <rPh sb="30" eb="32">
      <t>カクニン</t>
    </rPh>
    <phoneticPr fontId="4"/>
  </si>
  <si>
    <t>施工箇所が点在する工事積算方法の試行工事の有無</t>
    <rPh sb="0" eb="2">
      <t>セコウ</t>
    </rPh>
    <rPh sb="2" eb="4">
      <t>カショ</t>
    </rPh>
    <rPh sb="5" eb="7">
      <t>テンザイ</t>
    </rPh>
    <rPh sb="9" eb="11">
      <t>コウジ</t>
    </rPh>
    <rPh sb="11" eb="13">
      <t>セキサン</t>
    </rPh>
    <rPh sb="13" eb="15">
      <t>ホウホウ</t>
    </rPh>
    <rPh sb="16" eb="18">
      <t>シコウ</t>
    </rPh>
    <rPh sb="18" eb="20">
      <t>コウジ</t>
    </rPh>
    <rPh sb="21" eb="23">
      <t>ウム</t>
    </rPh>
    <phoneticPr fontId="4"/>
  </si>
  <si>
    <t>総合評価　施工能力評価型Ⅰ型（同時提出型）</t>
  </si>
  <si>
    <t>総合評価　施工能力評価型Ⅱ型（同時提出型）</t>
  </si>
  <si>
    <t>遠隔地からの建設資材調達に係わる設計変更</t>
    <rPh sb="0" eb="3">
      <t>エンカクチ</t>
    </rPh>
    <rPh sb="6" eb="8">
      <t>ケンセツ</t>
    </rPh>
    <rPh sb="8" eb="10">
      <t>シザイ</t>
    </rPh>
    <rPh sb="10" eb="12">
      <t>チョウタツ</t>
    </rPh>
    <rPh sb="13" eb="14">
      <t>カカ</t>
    </rPh>
    <rPh sb="16" eb="18">
      <t>セッケイ</t>
    </rPh>
    <rPh sb="18" eb="20">
      <t>ヘンコウ</t>
    </rPh>
    <phoneticPr fontId="4"/>
  </si>
  <si>
    <t>(７)</t>
    <phoneticPr fontId="4"/>
  </si>
  <si>
    <t>処分費「(７)その他のうち、処分費」</t>
    <rPh sb="0" eb="3">
      <t>ショブンヒ</t>
    </rPh>
    <rPh sb="9" eb="10">
      <t>タ</t>
    </rPh>
    <rPh sb="14" eb="17">
      <t>ショブンヒ</t>
    </rPh>
    <phoneticPr fontId="3"/>
  </si>
  <si>
    <t>ID</t>
    <phoneticPr fontId="4"/>
  </si>
  <si>
    <t>省コード</t>
  </si>
  <si>
    <t>下限</t>
    <rPh sb="0" eb="2">
      <t>カゲン</t>
    </rPh>
    <phoneticPr fontId="4"/>
  </si>
  <si>
    <t>上限</t>
    <rPh sb="0" eb="2">
      <t>ジョウゲン</t>
    </rPh>
    <phoneticPr fontId="4"/>
  </si>
  <si>
    <t>A</t>
  </si>
  <si>
    <t>ｂ</t>
  </si>
  <si>
    <t>補正率</t>
    <rPh sb="0" eb="2">
      <t>ホセイ</t>
    </rPh>
    <rPh sb="2" eb="3">
      <t>リツ</t>
    </rPh>
    <phoneticPr fontId="4"/>
  </si>
  <si>
    <t>除雪補正</t>
    <rPh sb="0" eb="2">
      <t>ジョセツ</t>
    </rPh>
    <rPh sb="2" eb="4">
      <t>ホセイ</t>
    </rPh>
    <phoneticPr fontId="4"/>
  </si>
  <si>
    <t>仮設営繕・敷地貸与補正</t>
    <rPh sb="0" eb="2">
      <t>カセツ</t>
    </rPh>
    <rPh sb="2" eb="4">
      <t>エイゼン</t>
    </rPh>
    <rPh sb="5" eb="7">
      <t>シキチ</t>
    </rPh>
    <rPh sb="7" eb="9">
      <t>タイヨ</t>
    </rPh>
    <rPh sb="9" eb="11">
      <t>ホセイ</t>
    </rPh>
    <phoneticPr fontId="4"/>
  </si>
  <si>
    <t>港湾以外</t>
    <rPh sb="0" eb="2">
      <t>コウワン</t>
    </rPh>
    <rPh sb="2" eb="4">
      <t>イガイ</t>
    </rPh>
    <phoneticPr fontId="4"/>
  </si>
  <si>
    <t>港湾</t>
    <rPh sb="0" eb="2">
      <t>コウワン</t>
    </rPh>
    <phoneticPr fontId="4"/>
  </si>
  <si>
    <t>宿舎のみ使用</t>
  </si>
  <si>
    <t>事務所のみ使用</t>
  </si>
  <si>
    <t>倉庫のみ使用</t>
  </si>
  <si>
    <t>宿舎と事務所を使用</t>
  </si>
  <si>
    <t>宿舎と倉庫を使用</t>
  </si>
  <si>
    <t>事務所と倉庫を使用</t>
  </si>
  <si>
    <t>宿舎、事務所、倉庫を使用</t>
  </si>
  <si>
    <t>仮設営繕物を貸与する場合</t>
  </si>
  <si>
    <t>無償敷地に仮設営繕物を築造する場合</t>
  </si>
  <si>
    <t>一般交通影響あり</t>
    <rPh sb="0" eb="2">
      <t>イッパン</t>
    </rPh>
    <rPh sb="2" eb="4">
      <t>コウツウ</t>
    </rPh>
    <rPh sb="4" eb="6">
      <t>エイキョウ</t>
    </rPh>
    <phoneticPr fontId="4"/>
  </si>
  <si>
    <t>一般交通影響なし</t>
    <rPh sb="0" eb="2">
      <t>イッパン</t>
    </rPh>
    <rPh sb="2" eb="4">
      <t>コウツウ</t>
    </rPh>
    <rPh sb="4" eb="6">
      <t>エイキョウ</t>
    </rPh>
    <phoneticPr fontId="4"/>
  </si>
  <si>
    <t>特定重要港湾</t>
  </si>
  <si>
    <t>重要港湾・地方港湾（１）</t>
  </si>
  <si>
    <t>ＰＣ橋工事</t>
  </si>
  <si>
    <t>共同溝等工事（１）</t>
  </si>
  <si>
    <t>共同溝等工事（２）</t>
  </si>
  <si>
    <t>光ケーブル工事(道路維持工事)</t>
  </si>
  <si>
    <t>光ケーブル工事(河川維持工事)</t>
  </si>
  <si>
    <t>海岸（港）工事</t>
  </si>
  <si>
    <t>港湾浚渫工事（維持補修）</t>
  </si>
  <si>
    <t>港湾構造物工事（維持補修）</t>
  </si>
  <si>
    <t>空港舗装工事（制限区域内夜間工事）</t>
  </si>
  <si>
    <t>空港舗装工事（制限区域内夜間工事以外）</t>
  </si>
  <si>
    <t>その他土木工事（１）</t>
  </si>
  <si>
    <t>その他土木工事（２）</t>
  </si>
  <si>
    <t>海岸（農）工事</t>
    <rPh sb="0" eb="2">
      <t>カイガン</t>
    </rPh>
    <rPh sb="3" eb="4">
      <t>ノウ</t>
    </rPh>
    <phoneticPr fontId="4"/>
  </si>
  <si>
    <t>干拓工事</t>
  </si>
  <si>
    <t>フィルダム（農）工事</t>
  </si>
  <si>
    <t>コンクリートダム（農）工事</t>
  </si>
  <si>
    <t>管更生工事（機械製管工法）</t>
  </si>
  <si>
    <t>管更生工事（人力製管工法）</t>
  </si>
  <si>
    <t>管更生工事（反転工法）</t>
  </si>
  <si>
    <t>管更生工事（形成工法）</t>
  </si>
  <si>
    <t>管更生工事（その他工法）</t>
  </si>
  <si>
    <t>塗替塗装</t>
    <rPh sb="0" eb="1">
      <t>ヌ</t>
    </rPh>
    <rPh sb="1" eb="2">
      <t>カ</t>
    </rPh>
    <rPh sb="2" eb="4">
      <t>トソウ</t>
    </rPh>
    <phoneticPr fontId="4"/>
  </si>
  <si>
    <t>防護柵</t>
  </si>
  <si>
    <t>大都市（１）</t>
    <rPh sb="0" eb="3">
      <t>ダイトシ</t>
    </rPh>
    <phoneticPr fontId="4"/>
  </si>
  <si>
    <t>大都市（２）</t>
    <rPh sb="0" eb="3">
      <t>ダイトシ</t>
    </rPh>
    <phoneticPr fontId="4"/>
  </si>
  <si>
    <t>機関</t>
    <rPh sb="0" eb="2">
      <t>キカン</t>
    </rPh>
    <phoneticPr fontId="4"/>
  </si>
  <si>
    <t>工種</t>
    <rPh sb="0" eb="2">
      <t>コウシュ</t>
    </rPh>
    <phoneticPr fontId="4"/>
  </si>
  <si>
    <t>地域補正（港湾）</t>
    <rPh sb="0" eb="2">
      <t>チイキ</t>
    </rPh>
    <rPh sb="2" eb="4">
      <t>ホセイ</t>
    </rPh>
    <rPh sb="5" eb="7">
      <t>コウワン</t>
    </rPh>
    <phoneticPr fontId="4"/>
  </si>
  <si>
    <t>舗装工事（新設）</t>
    <rPh sb="5" eb="7">
      <t>シンセツ</t>
    </rPh>
    <phoneticPr fontId="4"/>
  </si>
  <si>
    <t>復興補正</t>
    <rPh sb="0" eb="2">
      <t>フッコウ</t>
    </rPh>
    <rPh sb="2" eb="4">
      <t>ホセイ</t>
    </rPh>
    <phoneticPr fontId="4"/>
  </si>
  <si>
    <t>大都市・市街地補正係数</t>
    <rPh sb="0" eb="3">
      <t>ダイトシ</t>
    </rPh>
    <rPh sb="4" eb="7">
      <t>シガイチ</t>
    </rPh>
    <rPh sb="7" eb="9">
      <t>ホセイ</t>
    </rPh>
    <rPh sb="9" eb="11">
      <t>ケイスウ</t>
    </rPh>
    <phoneticPr fontId="4"/>
  </si>
  <si>
    <t>電気通信設備工事(河川維持工事)</t>
    <rPh sb="9" eb="11">
      <t>カセン</t>
    </rPh>
    <phoneticPr fontId="4"/>
  </si>
  <si>
    <t>施工地域区分</t>
    <rPh sb="0" eb="2">
      <t>セコウ</t>
    </rPh>
    <rPh sb="2" eb="4">
      <t>チイキ</t>
    </rPh>
    <rPh sb="4" eb="6">
      <t>クブン</t>
    </rPh>
    <phoneticPr fontId="4"/>
  </si>
  <si>
    <t>補正係数・補正率</t>
    <rPh sb="0" eb="2">
      <t>ホセイ</t>
    </rPh>
    <rPh sb="2" eb="4">
      <t>ケイスウ</t>
    </rPh>
    <rPh sb="5" eb="7">
      <t>ホセイ</t>
    </rPh>
    <rPh sb="7" eb="8">
      <t>リツ</t>
    </rPh>
    <phoneticPr fontId="4"/>
  </si>
  <si>
    <t>共通仮設費率（補正前）</t>
    <rPh sb="0" eb="2">
      <t>キョウツウ</t>
    </rPh>
    <rPh sb="2" eb="4">
      <t>カセツ</t>
    </rPh>
    <rPh sb="4" eb="5">
      <t>ヒ</t>
    </rPh>
    <rPh sb="5" eb="6">
      <t>リツ</t>
    </rPh>
    <rPh sb="7" eb="9">
      <t>ホセイ</t>
    </rPh>
    <rPh sb="9" eb="10">
      <t>マエ</t>
    </rPh>
    <phoneticPr fontId="4"/>
  </si>
  <si>
    <t>下限率</t>
    <rPh sb="0" eb="2">
      <t>カゲン</t>
    </rPh>
    <rPh sb="2" eb="3">
      <t>リツ</t>
    </rPh>
    <phoneticPr fontId="4"/>
  </si>
  <si>
    <t>上限率</t>
    <rPh sb="0" eb="2">
      <t>ジョウゲン</t>
    </rPh>
    <rPh sb="2" eb="3">
      <t>リツ</t>
    </rPh>
    <phoneticPr fontId="4"/>
  </si>
  <si>
    <t>共通仮設費対象額（千円）</t>
    <rPh sb="0" eb="2">
      <t>キョウツウ</t>
    </rPh>
    <rPh sb="2" eb="4">
      <t>カセツ</t>
    </rPh>
    <rPh sb="4" eb="5">
      <t>ヒ</t>
    </rPh>
    <rPh sb="5" eb="7">
      <t>タイショウ</t>
    </rPh>
    <rPh sb="7" eb="8">
      <t>ガク</t>
    </rPh>
    <rPh sb="9" eb="11">
      <t>センエン</t>
    </rPh>
    <phoneticPr fontId="4"/>
  </si>
  <si>
    <t>下限額（千円）</t>
    <rPh sb="0" eb="2">
      <t>カゲン</t>
    </rPh>
    <rPh sb="2" eb="3">
      <t>ガク</t>
    </rPh>
    <phoneticPr fontId="4"/>
  </si>
  <si>
    <t>上限額（千円）</t>
    <rPh sb="0" eb="2">
      <t>ジョウゲン</t>
    </rPh>
    <rPh sb="2" eb="3">
      <t>ガク</t>
    </rPh>
    <phoneticPr fontId="4"/>
  </si>
  <si>
    <t>大都市補正のケース</t>
    <rPh sb="0" eb="3">
      <t>ダイトシ</t>
    </rPh>
    <rPh sb="3" eb="5">
      <t>ホセイ</t>
    </rPh>
    <phoneticPr fontId="4"/>
  </si>
  <si>
    <t>地域補正のケース</t>
    <rPh sb="0" eb="2">
      <t>チイキ</t>
    </rPh>
    <rPh sb="2" eb="4">
      <t>ホセイ</t>
    </rPh>
    <phoneticPr fontId="4"/>
  </si>
  <si>
    <t>率</t>
    <rPh sb="0" eb="1">
      <t>リツ</t>
    </rPh>
    <phoneticPr fontId="4"/>
  </si>
  <si>
    <t>A-1</t>
    <phoneticPr fontId="4"/>
  </si>
  <si>
    <t>A-2</t>
  </si>
  <si>
    <t>A-3</t>
  </si>
  <si>
    <t>A-4</t>
  </si>
  <si>
    <t>A-5</t>
  </si>
  <si>
    <t>A-6</t>
  </si>
  <si>
    <t>B-1</t>
    <phoneticPr fontId="4"/>
  </si>
  <si>
    <t>B-2</t>
  </si>
  <si>
    <t>B-3</t>
  </si>
  <si>
    <t>B-4</t>
  </si>
  <si>
    <t>B-5</t>
  </si>
  <si>
    <t>「工種コードによる共通仮設費率（kr）」+「地域特性コードによる補正値」</t>
    <phoneticPr fontId="4"/>
  </si>
  <si>
    <t>「工種コードによる共通仮設費率（kr）」+「地域特性コードによる補正値」+「海上輸送による補正値」</t>
    <phoneticPr fontId="4"/>
  </si>
  <si>
    <t>「工種コードによる共通仮設費率(kr)」×「除雪工事補正係数」+「地域特性コードによる補正値」</t>
    <phoneticPr fontId="4"/>
  </si>
  <si>
    <t>「工種コードによる共通仮設費率(kr)」×「大都市補正係数」</t>
    <phoneticPr fontId="4"/>
  </si>
  <si>
    <t>「工種コードによる共通仮設費率(kr)」×「除雪工事補正係数」+「工種コードによる共通仮設費率(kr)」×大都市補正係数-「工種コードによる共通仮設費率(kr)」</t>
    <phoneticPr fontId="4"/>
  </si>
  <si>
    <t>「工種コードによる共通仮設費率（kr）」+「地域特性コードによる補正値」）×「営繕補正係数」</t>
    <rPh sb="39" eb="41">
      <t>エイゼン</t>
    </rPh>
    <rPh sb="41" eb="43">
      <t>ホセイ</t>
    </rPh>
    <rPh sb="43" eb="45">
      <t>ケイスウ</t>
    </rPh>
    <phoneticPr fontId="4"/>
  </si>
  <si>
    <t>(「工種コードによる共通仮設費率（kr）」+「地域特性コードによる補正値」)×「復興補正係数」</t>
    <rPh sb="40" eb="42">
      <t>フッコウ</t>
    </rPh>
    <rPh sb="42" eb="44">
      <t>ホセイ</t>
    </rPh>
    <rPh sb="44" eb="46">
      <t>ケイスウ</t>
    </rPh>
    <phoneticPr fontId="4"/>
  </si>
  <si>
    <t>(「工種コードによる共通仮設費率（kr）」+「地域特性コードによる補正値」+「海上輸送による補正値」)×「復興補正係数」</t>
    <phoneticPr fontId="4"/>
  </si>
  <si>
    <t>(「工種コードによる共通仮設費率(kr)」×「除雪工事補正係数」+「地域特性コードによる補正値」)×「復興補正係数」</t>
    <phoneticPr fontId="4"/>
  </si>
  <si>
    <t>「工種コードによる共通仮設費率(kr)」×「大都市補正係数」×「復興補正係数」</t>
    <phoneticPr fontId="4"/>
  </si>
  <si>
    <t>(「工種コードによる共通仮設費率(kr)」×「除雪工事補正係数」+「工種コードによる共通仮設費率(kr)」×大都市補正係数-「工種コードによる共通仮設費率(kr)」)×「復興補正係数」</t>
    <phoneticPr fontId="4"/>
  </si>
  <si>
    <t>ケース判定</t>
    <rPh sb="3" eb="5">
      <t>ハンテイ</t>
    </rPh>
    <phoneticPr fontId="4"/>
  </si>
  <si>
    <t>ケース詳細</t>
    <rPh sb="3" eb="5">
      <t>ショウサイ</t>
    </rPh>
    <phoneticPr fontId="4"/>
  </si>
  <si>
    <t>橋梁保全工事</t>
    <rPh sb="0" eb="2">
      <t>キョウリョウ</t>
    </rPh>
    <rPh sb="2" eb="4">
      <t>ホゼン</t>
    </rPh>
    <rPh sb="4" eb="6">
      <t>コウジ</t>
    </rPh>
    <phoneticPr fontId="4"/>
  </si>
  <si>
    <t>共通仮設費率の補正</t>
    <rPh sb="0" eb="2">
      <t>キョウツウ</t>
    </rPh>
    <rPh sb="2" eb="4">
      <t>カセツ</t>
    </rPh>
    <rPh sb="4" eb="5">
      <t>ヒ</t>
    </rPh>
    <rPh sb="5" eb="6">
      <t>リツ</t>
    </rPh>
    <rPh sb="7" eb="9">
      <t>ホセイ</t>
    </rPh>
    <phoneticPr fontId="4"/>
  </si>
  <si>
    <t>施工地域の補正</t>
    <rPh sb="0" eb="2">
      <t>セコウ</t>
    </rPh>
    <rPh sb="2" eb="4">
      <t>チイキ</t>
    </rPh>
    <rPh sb="5" eb="7">
      <t>ホセイ</t>
    </rPh>
    <phoneticPr fontId="3"/>
  </si>
  <si>
    <t>施工地域補正（共通仮設）</t>
    <rPh sb="0" eb="2">
      <t>セコウ</t>
    </rPh>
    <rPh sb="2" eb="4">
      <t>チイキ</t>
    </rPh>
    <rPh sb="4" eb="6">
      <t>ホセイ</t>
    </rPh>
    <rPh sb="7" eb="9">
      <t>キョウツウ</t>
    </rPh>
    <rPh sb="9" eb="11">
      <t>カセツ</t>
    </rPh>
    <phoneticPr fontId="4"/>
  </si>
  <si>
    <t>施工地域補正（現場管理）</t>
    <rPh sb="0" eb="2">
      <t>セコウ</t>
    </rPh>
    <rPh sb="2" eb="4">
      <t>チイキ</t>
    </rPh>
    <rPh sb="4" eb="6">
      <t>ホセイ</t>
    </rPh>
    <rPh sb="7" eb="9">
      <t>ゲンバ</t>
    </rPh>
    <rPh sb="9" eb="11">
      <t>カンリ</t>
    </rPh>
    <phoneticPr fontId="4"/>
  </si>
  <si>
    <t>地域補正</t>
    <rPh sb="0" eb="2">
      <t>チイキ</t>
    </rPh>
    <rPh sb="2" eb="4">
      <t>ホセイ</t>
    </rPh>
    <phoneticPr fontId="4"/>
  </si>
  <si>
    <t>舗装工事（修繕工事）</t>
  </si>
  <si>
    <t>下水道工事（２）「函渠、管渠等（開削）」　</t>
  </si>
  <si>
    <t>下水道工事（２）「側溝、水路等」　</t>
  </si>
  <si>
    <t>下水道工事（２）「推進（口径≦500mm）」</t>
  </si>
  <si>
    <t>下水道工事（２）「推進（500mm&lt;口径&lt;800mm）」</t>
  </si>
  <si>
    <t>下水道工事（４）管更生「製管工法（機械製管）」</t>
  </si>
  <si>
    <t>下水道工事（４）管更生「製管工法（人力製管）」</t>
  </si>
  <si>
    <t>下水道工事（４）管更生「反転工法」</t>
  </si>
  <si>
    <t>下水道工事（４）管更生「形成工法」</t>
  </si>
  <si>
    <t>下水道工事（４）管更生「その他工法」</t>
  </si>
  <si>
    <t>コンクリートダム工事(建)</t>
  </si>
  <si>
    <t>フィルダム工事(建)</t>
  </si>
  <si>
    <t>電気通信設備工事(道路維持工事)</t>
    <phoneticPr fontId="4"/>
  </si>
  <si>
    <t>海岸工事（港（維持補修））</t>
  </si>
  <si>
    <t>防舷材、電気防食工事</t>
  </si>
  <si>
    <t>河川・道路構造物工事（港）</t>
  </si>
  <si>
    <t>空港維持工事(除雪なし)</t>
  </si>
  <si>
    <t>空港維持工事(除雪あり)</t>
  </si>
  <si>
    <t>舗装（NEXCO）</t>
  </si>
  <si>
    <t>造園（NEXCO）</t>
  </si>
  <si>
    <t>Ⅴ</t>
    <phoneticPr fontId="4"/>
  </si>
  <si>
    <t>現場管理費率の補正</t>
    <rPh sb="0" eb="2">
      <t>ゲンバ</t>
    </rPh>
    <rPh sb="2" eb="4">
      <t>カンリ</t>
    </rPh>
    <rPh sb="4" eb="5">
      <t>ヒ</t>
    </rPh>
    <rPh sb="5" eb="6">
      <t>リツ</t>
    </rPh>
    <rPh sb="7" eb="9">
      <t>ホセイ</t>
    </rPh>
    <phoneticPr fontId="4"/>
  </si>
  <si>
    <t>緊急工事の場合</t>
    <rPh sb="0" eb="2">
      <t>キンキュウ</t>
    </rPh>
    <rPh sb="2" eb="4">
      <t>コウジ</t>
    </rPh>
    <rPh sb="5" eb="7">
      <t>バアイ</t>
    </rPh>
    <phoneticPr fontId="3"/>
  </si>
  <si>
    <r>
      <t>砂防・地すべり工事で堤体高20</t>
    </r>
    <r>
      <rPr>
        <sz val="11"/>
        <rFont val="ＭＳ Ｐゴシック"/>
        <family val="3"/>
        <charset val="128"/>
      </rPr>
      <t>m以上の場合</t>
    </r>
    <rPh sb="0" eb="2">
      <t>サボウ</t>
    </rPh>
    <rPh sb="3" eb="4">
      <t>ジ</t>
    </rPh>
    <rPh sb="7" eb="9">
      <t>コウジ</t>
    </rPh>
    <rPh sb="10" eb="12">
      <t>テイタイ</t>
    </rPh>
    <rPh sb="12" eb="13">
      <t>タカ</t>
    </rPh>
    <rPh sb="16" eb="18">
      <t>イジョウ</t>
    </rPh>
    <rPh sb="19" eb="21">
      <t>バアイ</t>
    </rPh>
    <phoneticPr fontId="4"/>
  </si>
  <si>
    <t>積雪寒冷地帯で施工時期が冬期となる場合</t>
    <rPh sb="0" eb="2">
      <t>セキセツ</t>
    </rPh>
    <rPh sb="2" eb="4">
      <t>カンレイ</t>
    </rPh>
    <rPh sb="4" eb="6">
      <t>チタイ</t>
    </rPh>
    <rPh sb="7" eb="9">
      <t>セコウ</t>
    </rPh>
    <rPh sb="9" eb="11">
      <t>ジキ</t>
    </rPh>
    <rPh sb="12" eb="14">
      <t>トウキ</t>
    </rPh>
    <rPh sb="17" eb="19">
      <t>バアイ</t>
    </rPh>
    <phoneticPr fontId="4"/>
  </si>
  <si>
    <t>２)</t>
  </si>
  <si>
    <t>交通誘導警備員A</t>
    <rPh sb="0" eb="2">
      <t>コウツウ</t>
    </rPh>
    <rPh sb="2" eb="4">
      <t>ユウドウ</t>
    </rPh>
    <rPh sb="4" eb="7">
      <t>ケイビイン</t>
    </rPh>
    <phoneticPr fontId="3"/>
  </si>
  <si>
    <t>交通誘導警備員B</t>
    <rPh sb="0" eb="2">
      <t>コウツウ</t>
    </rPh>
    <rPh sb="2" eb="4">
      <t>ユウドウ</t>
    </rPh>
    <rPh sb="4" eb="7">
      <t>ケイビイン</t>
    </rPh>
    <phoneticPr fontId="3"/>
  </si>
  <si>
    <t>発注者指定方式</t>
    <rPh sb="0" eb="3">
      <t>ハッチュウシャ</t>
    </rPh>
    <rPh sb="3" eb="5">
      <t>シテイ</t>
    </rPh>
    <rPh sb="5" eb="7">
      <t>ホウシキ</t>
    </rPh>
    <phoneticPr fontId="4"/>
  </si>
  <si>
    <t>Yes/No</t>
    <phoneticPr fontId="4"/>
  </si>
  <si>
    <t>Yes</t>
    <phoneticPr fontId="4"/>
  </si>
  <si>
    <t>No</t>
    <phoneticPr fontId="4"/>
  </si>
  <si>
    <t>余裕期間の方法</t>
    <rPh sb="0" eb="2">
      <t>ヨユウ</t>
    </rPh>
    <rPh sb="2" eb="4">
      <t>キカン</t>
    </rPh>
    <rPh sb="5" eb="7">
      <t>ホウホウ</t>
    </rPh>
    <phoneticPr fontId="4"/>
  </si>
  <si>
    <t>任意着手方式</t>
    <rPh sb="0" eb="2">
      <t>ニンイ</t>
    </rPh>
    <rPh sb="2" eb="4">
      <t>チャクシュ</t>
    </rPh>
    <rPh sb="4" eb="6">
      <t>ホウシキ</t>
    </rPh>
    <phoneticPr fontId="4"/>
  </si>
  <si>
    <t>フレックス方式</t>
    <rPh sb="5" eb="7">
      <t>ホウシキ</t>
    </rPh>
    <phoneticPr fontId="4"/>
  </si>
  <si>
    <t>③</t>
    <phoneticPr fontId="3"/>
  </si>
  <si>
    <t>④</t>
    <phoneticPr fontId="3"/>
  </si>
  <si>
    <t>日</t>
    <phoneticPr fontId="3"/>
  </si>
  <si>
    <t>⑨</t>
  </si>
  <si>
    <t>車線規制</t>
    <rPh sb="0" eb="2">
      <t>シャセン</t>
    </rPh>
    <rPh sb="2" eb="4">
      <t>キセイ</t>
    </rPh>
    <phoneticPr fontId="4"/>
  </si>
  <si>
    <t>全面通行止め（常時）</t>
    <rPh sb="0" eb="2">
      <t>ゼンメン</t>
    </rPh>
    <rPh sb="2" eb="4">
      <t>ツウコウ</t>
    </rPh>
    <rPh sb="4" eb="5">
      <t>ド</t>
    </rPh>
    <rPh sb="7" eb="9">
      <t>ジョウジ</t>
    </rPh>
    <phoneticPr fontId="4"/>
  </si>
  <si>
    <t>全面通行止め（一時）</t>
    <rPh sb="0" eb="2">
      <t>ゼンメン</t>
    </rPh>
    <rPh sb="2" eb="4">
      <t>ツウコウ</t>
    </rPh>
    <rPh sb="4" eb="5">
      <t>ド</t>
    </rPh>
    <rPh sb="7" eb="9">
      <t>イチジ</t>
    </rPh>
    <phoneticPr fontId="4"/>
  </si>
  <si>
    <t>片側交互通行規制</t>
    <rPh sb="0" eb="2">
      <t>カタガワ</t>
    </rPh>
    <rPh sb="2" eb="4">
      <t>コウゴ</t>
    </rPh>
    <rPh sb="4" eb="6">
      <t>ツウコウ</t>
    </rPh>
    <rPh sb="6" eb="8">
      <t>キセイ</t>
    </rPh>
    <phoneticPr fontId="4"/>
  </si>
  <si>
    <t>路肩規制</t>
    <rPh sb="0" eb="2">
      <t>ロカタ</t>
    </rPh>
    <rPh sb="2" eb="4">
      <t>キセイ</t>
    </rPh>
    <phoneticPr fontId="4"/>
  </si>
  <si>
    <t>歩道規制</t>
    <rPh sb="0" eb="2">
      <t>ホドウ</t>
    </rPh>
    <rPh sb="2" eb="4">
      <t>キセイ</t>
    </rPh>
    <phoneticPr fontId="4"/>
  </si>
  <si>
    <t>日交通量（最新センサスデータ）</t>
    <rPh sb="0" eb="1">
      <t>ニチ</t>
    </rPh>
    <rPh sb="1" eb="3">
      <t>コウツウ</t>
    </rPh>
    <rPh sb="3" eb="4">
      <t>リョウ</t>
    </rPh>
    <rPh sb="5" eb="7">
      <t>サイシン</t>
    </rPh>
    <phoneticPr fontId="4"/>
  </si>
  <si>
    <t>※代表路線の24時間交通量上下合計を入力して下さい。</t>
    <rPh sb="1" eb="3">
      <t>ダイヒョウ</t>
    </rPh>
    <rPh sb="3" eb="5">
      <t>ロセン</t>
    </rPh>
    <rPh sb="8" eb="10">
      <t>ジカン</t>
    </rPh>
    <rPh sb="10" eb="12">
      <t>コウツウ</t>
    </rPh>
    <rPh sb="12" eb="13">
      <t>リョウ</t>
    </rPh>
    <rPh sb="13" eb="15">
      <t>ジョウゲ</t>
    </rPh>
    <rPh sb="15" eb="17">
      <t>ゴウケイ</t>
    </rPh>
    <rPh sb="18" eb="20">
      <t>ニュウリョク</t>
    </rPh>
    <rPh sb="22" eb="23">
      <t>クダ</t>
    </rPh>
    <phoneticPr fontId="4"/>
  </si>
  <si>
    <t>補正値</t>
    <rPh sb="0" eb="2">
      <t>ホセイ</t>
    </rPh>
    <rPh sb="2" eb="3">
      <t>チ</t>
    </rPh>
    <phoneticPr fontId="4"/>
  </si>
  <si>
    <t>設定準備期間日数</t>
    <rPh sb="0" eb="2">
      <t>セッテイ</t>
    </rPh>
    <rPh sb="2" eb="4">
      <t>ジュンビ</t>
    </rPh>
    <rPh sb="4" eb="6">
      <t>キカン</t>
    </rPh>
    <rPh sb="6" eb="8">
      <t>ニッスウ</t>
    </rPh>
    <phoneticPr fontId="3"/>
  </si>
  <si>
    <t>整理番号</t>
  </si>
  <si>
    <t>ファイル種別</t>
    <rPh sb="4" eb="6">
      <t>シュベツ</t>
    </rPh>
    <phoneticPr fontId="65"/>
  </si>
  <si>
    <t>省庁</t>
  </si>
  <si>
    <t>局</t>
  </si>
  <si>
    <t>抽出年度
（調査票Ver）</t>
    <phoneticPr fontId="65"/>
  </si>
  <si>
    <t>工種区分</t>
  </si>
  <si>
    <t>工種区分
（詳細）</t>
  </si>
  <si>
    <t>請負金額
（百万）</t>
  </si>
  <si>
    <t>工事名</t>
  </si>
  <si>
    <t>工期</t>
  </si>
  <si>
    <t>発注者</t>
  </si>
  <si>
    <t>請負業者</t>
  </si>
  <si>
    <t>未入力件数
（発注調査票）</t>
  </si>
  <si>
    <t>エラー件数
（発注調査票）</t>
  </si>
  <si>
    <t>チェック回数
（発注調査票）</t>
  </si>
  <si>
    <t>未入力件数
（元請調査票）</t>
  </si>
  <si>
    <t>エラー件数
（元請調査票）</t>
  </si>
  <si>
    <t>自</t>
  </si>
  <si>
    <t>至</t>
  </si>
  <si>
    <t>事務所・出張所</t>
  </si>
  <si>
    <t>課名</t>
  </si>
  <si>
    <t>役職</t>
  </si>
  <si>
    <t>担当者氏名</t>
  </si>
  <si>
    <t>請負業者名</t>
  </si>
  <si>
    <t>発注</t>
    <rPh sb="0" eb="2">
      <t>ハッチュウ</t>
    </rPh>
    <phoneticPr fontId="65"/>
  </si>
  <si>
    <t>以下の条件では共通仮設費率分の入力と自動計算値が一致しない場合があります。
　①H28以前の基準による積算の場合（変数値、共通仮設費率が改訂されている場合）
　②随意契約による補正がある場合
　③複数工種による合算工事の場合
　④独自の共通仮設費率を用いている場合</t>
    <rPh sb="98" eb="100">
      <t>フクスウ</t>
    </rPh>
    <rPh sb="100" eb="102">
      <t>コウシュ</t>
    </rPh>
    <rPh sb="105" eb="107">
      <t>ガッサン</t>
    </rPh>
    <rPh sb="107" eb="109">
      <t>コウジ</t>
    </rPh>
    <rPh sb="110" eb="112">
      <t>バアイ</t>
    </rPh>
    <phoneticPr fontId="4"/>
  </si>
  <si>
    <t>Kr＝A×P ^ b
        Kr ：共通仮設費率（H28基準）
　　　　P ：対象額
　　　　A ：変数値（H28基準）
　　　　ｂ ：変数値（H28基準）</t>
  </si>
  <si>
    <t>A　快適ﾄｲﾚ費用「ト 営繕費」のうち、快適ﾄｲﾚ費用</t>
    <phoneticPr fontId="4"/>
  </si>
  <si>
    <t>設定作業不能日数</t>
    <rPh sb="0" eb="2">
      <t>セッテイ</t>
    </rPh>
    <rPh sb="2" eb="4">
      <t>サギョウ</t>
    </rPh>
    <rPh sb="4" eb="6">
      <t>フノウ</t>
    </rPh>
    <rPh sb="6" eb="8">
      <t>ニッスウ</t>
    </rPh>
    <phoneticPr fontId="3"/>
  </si>
  <si>
    <t>導入の有無</t>
    <rPh sb="0" eb="2">
      <t>ドウニュウ</t>
    </rPh>
    <rPh sb="3" eb="5">
      <t>ウム</t>
    </rPh>
    <phoneticPr fontId="4"/>
  </si>
  <si>
    <t>快適トイレの有無と導入基数</t>
    <rPh sb="0" eb="2">
      <t>カイテキ</t>
    </rPh>
    <rPh sb="6" eb="8">
      <t>ウム</t>
    </rPh>
    <rPh sb="9" eb="11">
      <t>ドウニュウ</t>
    </rPh>
    <rPh sb="11" eb="13">
      <t>キスウ</t>
    </rPh>
    <phoneticPr fontId="4"/>
  </si>
  <si>
    <t>男性用の基数</t>
    <rPh sb="0" eb="3">
      <t>ダンセイヨウ</t>
    </rPh>
    <rPh sb="4" eb="6">
      <t>キスウ</t>
    </rPh>
    <phoneticPr fontId="3"/>
  </si>
  <si>
    <t>女性用の基数</t>
    <rPh sb="0" eb="2">
      <t>ジョセイ</t>
    </rPh>
    <rPh sb="2" eb="3">
      <t>ヨウ</t>
    </rPh>
    <phoneticPr fontId="3"/>
  </si>
  <si>
    <t>１．未入力・エラーの確認</t>
    <rPh sb="2" eb="5">
      <t>ミニュウリョク</t>
    </rPh>
    <rPh sb="10" eb="12">
      <t>カクニン</t>
    </rPh>
    <phoneticPr fontId="4"/>
  </si>
  <si>
    <t>B 処分費等</t>
    <rPh sb="2" eb="5">
      <t>ショブンヒ</t>
    </rPh>
    <rPh sb="5" eb="6">
      <t>トウ</t>
    </rPh>
    <phoneticPr fontId="4"/>
  </si>
  <si>
    <t>海岸土工</t>
    <rPh sb="0" eb="2">
      <t>カイガン</t>
    </rPh>
    <rPh sb="2" eb="3">
      <t>ド</t>
    </rPh>
    <rPh sb="3" eb="4">
      <t>コウ</t>
    </rPh>
    <phoneticPr fontId="4"/>
  </si>
  <si>
    <t>砂防土工</t>
    <rPh sb="0" eb="2">
      <t>サボウ</t>
    </rPh>
    <rPh sb="2" eb="3">
      <t>ド</t>
    </rPh>
    <rPh sb="3" eb="4">
      <t>コウ</t>
    </rPh>
    <phoneticPr fontId="4"/>
  </si>
  <si>
    <t>道路土工</t>
    <rPh sb="0" eb="2">
      <t>ドウロ</t>
    </rPh>
    <rPh sb="2" eb="3">
      <t>ド</t>
    </rPh>
    <rPh sb="3" eb="4">
      <t>コウ</t>
    </rPh>
    <phoneticPr fontId="4"/>
  </si>
  <si>
    <t>発注方式</t>
    <rPh sb="0" eb="2">
      <t>ハッチュウ</t>
    </rPh>
    <rPh sb="2" eb="4">
      <t>ホウシキ</t>
    </rPh>
    <phoneticPr fontId="4"/>
  </si>
  <si>
    <t>発注方式</t>
    <rPh sb="0" eb="2">
      <t>ハッチュウ</t>
    </rPh>
    <rPh sb="2" eb="4">
      <t>ホウシキ</t>
    </rPh>
    <phoneticPr fontId="4"/>
  </si>
  <si>
    <t>発注者指定型</t>
    <rPh sb="0" eb="3">
      <t>ハッチュウシャ</t>
    </rPh>
    <rPh sb="3" eb="5">
      <t>シテイ</t>
    </rPh>
    <rPh sb="5" eb="6">
      <t>ガタ</t>
    </rPh>
    <phoneticPr fontId="4"/>
  </si>
  <si>
    <t>施工者希望Ⅰ型</t>
    <rPh sb="0" eb="2">
      <t>セコウ</t>
    </rPh>
    <rPh sb="2" eb="3">
      <t>シャ</t>
    </rPh>
    <rPh sb="3" eb="5">
      <t>キボウ</t>
    </rPh>
    <rPh sb="6" eb="7">
      <t>カタ</t>
    </rPh>
    <phoneticPr fontId="4"/>
  </si>
  <si>
    <t>施工者希望Ⅱ型</t>
    <rPh sb="0" eb="2">
      <t>セコウ</t>
    </rPh>
    <rPh sb="2" eb="3">
      <t>シャ</t>
    </rPh>
    <rPh sb="3" eb="5">
      <t>キボウ</t>
    </rPh>
    <rPh sb="6" eb="7">
      <t>カタ</t>
    </rPh>
    <phoneticPr fontId="4"/>
  </si>
  <si>
    <t>協議</t>
    <rPh sb="0" eb="2">
      <t>キョウギ</t>
    </rPh>
    <phoneticPr fontId="4"/>
  </si>
  <si>
    <t>実施したICT活用技術</t>
    <rPh sb="0" eb="2">
      <t>ジッシ</t>
    </rPh>
    <rPh sb="7" eb="9">
      <t>カツヨウ</t>
    </rPh>
    <rPh sb="9" eb="11">
      <t>ギジュツ</t>
    </rPh>
    <phoneticPr fontId="4"/>
  </si>
  <si>
    <t>○</t>
    <phoneticPr fontId="4"/>
  </si>
  <si>
    <t>※労務費の内数</t>
    <rPh sb="1" eb="3">
      <t>ロウム</t>
    </rPh>
    <rPh sb="3" eb="4">
      <t>ヒ</t>
    </rPh>
    <rPh sb="5" eb="6">
      <t>ウチ</t>
    </rPh>
    <rPh sb="6" eb="7">
      <t>スウ</t>
    </rPh>
    <phoneticPr fontId="3"/>
  </si>
  <si>
    <t>台/日</t>
    <rPh sb="0" eb="1">
      <t>ダイ</t>
    </rPh>
    <rPh sb="2" eb="3">
      <t>ニチ</t>
    </rPh>
    <phoneticPr fontId="4"/>
  </si>
  <si>
    <t>○○県○○市○○町</t>
    <rPh sb="2" eb="3">
      <t>ケン</t>
    </rPh>
    <rPh sb="5" eb="6">
      <t>シ</t>
    </rPh>
    <rPh sb="8" eb="9">
      <t>マチ</t>
    </rPh>
    <phoneticPr fontId="3"/>
  </si>
  <si>
    <t>舗装工（切削オーバーレイ工）</t>
    <rPh sb="0" eb="2">
      <t>ホソウ</t>
    </rPh>
    <rPh sb="2" eb="3">
      <t>コウ</t>
    </rPh>
    <rPh sb="4" eb="6">
      <t>セッサク</t>
    </rPh>
    <rPh sb="12" eb="13">
      <t>コウ</t>
    </rPh>
    <phoneticPr fontId="3"/>
  </si>
  <si>
    <t>市街地</t>
    <rPh sb="0" eb="3">
      <t>シガイチ</t>
    </rPh>
    <phoneticPr fontId="3"/>
  </si>
  <si>
    <t>夜間施工</t>
    <rPh sb="0" eb="2">
      <t>ヤカン</t>
    </rPh>
    <rPh sb="2" eb="4">
      <t>セコウ</t>
    </rPh>
    <phoneticPr fontId="3"/>
  </si>
  <si>
    <t>路上</t>
    <rPh sb="0" eb="2">
      <t>ロジョウ</t>
    </rPh>
    <phoneticPr fontId="3"/>
  </si>
  <si>
    <t>保管場所あり</t>
    <rPh sb="0" eb="2">
      <t>ホカン</t>
    </rPh>
    <rPh sb="2" eb="4">
      <t>バショ</t>
    </rPh>
    <phoneticPr fontId="3"/>
  </si>
  <si>
    <t>○○県○○市△△町</t>
    <rPh sb="2" eb="3">
      <t>ケン</t>
    </rPh>
    <rPh sb="5" eb="6">
      <t>シ</t>
    </rPh>
    <rPh sb="8" eb="9">
      <t>マチ</t>
    </rPh>
    <phoneticPr fontId="3"/>
  </si>
  <si>
    <t>地方部（施工場所が一般交通等の影響を受ける地区）</t>
    <rPh sb="0" eb="3">
      <t>チホウブ</t>
    </rPh>
    <rPh sb="4" eb="6">
      <t>セコウ</t>
    </rPh>
    <rPh sb="6" eb="8">
      <t>バショ</t>
    </rPh>
    <rPh sb="9" eb="11">
      <t>イッパン</t>
    </rPh>
    <rPh sb="11" eb="13">
      <t>コウツウ</t>
    </rPh>
    <rPh sb="13" eb="14">
      <t>トウ</t>
    </rPh>
    <rPh sb="15" eb="17">
      <t>エイキョウ</t>
    </rPh>
    <rPh sb="18" eb="19">
      <t>ウ</t>
    </rPh>
    <rPh sb="21" eb="23">
      <t>チク</t>
    </rPh>
    <phoneticPr fontId="3"/>
  </si>
  <si>
    <t>昼間施工</t>
    <rPh sb="0" eb="2">
      <t>チュウカン</t>
    </rPh>
    <rPh sb="2" eb="4">
      <t>セコウ</t>
    </rPh>
    <phoneticPr fontId="3"/>
  </si>
  <si>
    <t>日々運搬回送</t>
    <rPh sb="0" eb="2">
      <t>ヒビ</t>
    </rPh>
    <rPh sb="2" eb="4">
      <t>ウンパン</t>
    </rPh>
    <rPh sb="4" eb="6">
      <t>カイソウ</t>
    </rPh>
    <phoneticPr fontId="3"/>
  </si>
  <si>
    <t>○○県○○市××町</t>
    <rPh sb="2" eb="3">
      <t>ケン</t>
    </rPh>
    <rPh sb="5" eb="6">
      <t>シ</t>
    </rPh>
    <rPh sb="8" eb="9">
      <t>マチ</t>
    </rPh>
    <phoneticPr fontId="3"/>
  </si>
  <si>
    <t>橋梁ジョイント補修工</t>
    <rPh sb="0" eb="2">
      <t>キョウリョウ</t>
    </rPh>
    <rPh sb="7" eb="9">
      <t>ホシュウ</t>
    </rPh>
    <rPh sb="9" eb="10">
      <t>コウ</t>
    </rPh>
    <phoneticPr fontId="3"/>
  </si>
  <si>
    <t>山間僻地及び離島</t>
    <rPh sb="0" eb="2">
      <t>サンカン</t>
    </rPh>
    <rPh sb="2" eb="4">
      <t>ヘキチ</t>
    </rPh>
    <rPh sb="4" eb="5">
      <t>オヨ</t>
    </rPh>
    <rPh sb="6" eb="8">
      <t>リトウ</t>
    </rPh>
    <phoneticPr fontId="3"/>
  </si>
  <si>
    <t>現場環境改善費の率分</t>
    <rPh sb="0" eb="2">
      <t>ゲンバ</t>
    </rPh>
    <rPh sb="2" eb="4">
      <t>カンキョウ</t>
    </rPh>
    <rPh sb="4" eb="6">
      <t>カイゼン</t>
    </rPh>
    <phoneticPr fontId="4"/>
  </si>
  <si>
    <t>現場環境改善費の積上分</t>
    <rPh sb="0" eb="2">
      <t>ゲンバ</t>
    </rPh>
    <rPh sb="2" eb="4">
      <t>カンキョウ</t>
    </rPh>
    <rPh sb="4" eb="6">
      <t>カイゼン</t>
    </rPh>
    <phoneticPr fontId="4"/>
  </si>
  <si>
    <t>1：大都市（1）（×2.0）</t>
    <rPh sb="2" eb="5">
      <t>ダイトシ</t>
    </rPh>
    <phoneticPr fontId="4"/>
  </si>
  <si>
    <t>2：大都市（2）（×1.5）</t>
    <rPh sb="2" eb="5">
      <t>ダイトシ</t>
    </rPh>
    <phoneticPr fontId="4"/>
  </si>
  <si>
    <t>3：市街地（DID補正）（1）（×1.3）</t>
    <rPh sb="2" eb="5">
      <t>シガイチ</t>
    </rPh>
    <rPh sb="9" eb="11">
      <t>ホセイ</t>
    </rPh>
    <phoneticPr fontId="4"/>
  </si>
  <si>
    <t>4:一般交通影響有（1）（×1.3）</t>
    <rPh sb="2" eb="4">
      <t>イッパン</t>
    </rPh>
    <rPh sb="4" eb="6">
      <t>コウツウ</t>
    </rPh>
    <rPh sb="6" eb="8">
      <t>エイキョウ</t>
    </rPh>
    <rPh sb="8" eb="9">
      <t>アリ</t>
    </rPh>
    <phoneticPr fontId="4"/>
  </si>
  <si>
    <t>5:一般交通影響有（2）（×1.2）</t>
    <rPh sb="2" eb="4">
      <t>イッパン</t>
    </rPh>
    <rPh sb="4" eb="6">
      <t>コウツウ</t>
    </rPh>
    <rPh sb="6" eb="8">
      <t>エイキョウ</t>
    </rPh>
    <rPh sb="8" eb="9">
      <t>アリ</t>
    </rPh>
    <phoneticPr fontId="4"/>
  </si>
  <si>
    <t>6：市街地（DID補正）（2）（×1.2）</t>
    <rPh sb="2" eb="5">
      <t>シガイチ</t>
    </rPh>
    <rPh sb="9" eb="11">
      <t>ホセイ</t>
    </rPh>
    <phoneticPr fontId="4"/>
  </si>
  <si>
    <t>1：市街地（1.5%）</t>
  </si>
  <si>
    <t>2：山間僻地及び離島（0.5%）</t>
  </si>
  <si>
    <t>ICT土工</t>
    <rPh sb="3" eb="4">
      <t>ド</t>
    </rPh>
    <rPh sb="4" eb="5">
      <t>コウ</t>
    </rPh>
    <phoneticPr fontId="4"/>
  </si>
  <si>
    <t>道路舗装工</t>
    <rPh sb="0" eb="2">
      <t>ドウロ</t>
    </rPh>
    <rPh sb="2" eb="4">
      <t>ホソウ</t>
    </rPh>
    <rPh sb="4" eb="5">
      <t>コウ</t>
    </rPh>
    <phoneticPr fontId="4"/>
  </si>
  <si>
    <t>（20170914追記）</t>
    <rPh sb="9" eb="11">
      <t>ツイキ</t>
    </rPh>
    <phoneticPr fontId="4"/>
  </si>
  <si>
    <t>7：山間僻地及び離島（×1.3）</t>
  </si>
  <si>
    <t>8：一般交通影響無（×0.0）</t>
    <rPh sb="2" eb="4">
      <t>イッパン</t>
    </rPh>
    <rPh sb="4" eb="6">
      <t>コウツウ</t>
    </rPh>
    <rPh sb="6" eb="8">
      <t>エイキョウ</t>
    </rPh>
    <rPh sb="8" eb="9">
      <t>ナ</t>
    </rPh>
    <phoneticPr fontId="4"/>
  </si>
  <si>
    <t>中核市</t>
    <rPh sb="0" eb="2">
      <t>チュウカク</t>
    </rPh>
    <rPh sb="2" eb="3">
      <t>シ</t>
    </rPh>
    <phoneticPr fontId="5"/>
  </si>
  <si>
    <t>東京都</t>
    <rPh sb="0" eb="3">
      <t>トウキョウト</t>
    </rPh>
    <phoneticPr fontId="5"/>
  </si>
  <si>
    <t>沖縄県</t>
    <rPh sb="0" eb="3">
      <t>オキナワケン</t>
    </rPh>
    <phoneticPr fontId="5"/>
  </si>
  <si>
    <t>八戸市</t>
  </si>
  <si>
    <t>022039</t>
  </si>
  <si>
    <t>佐賀県</t>
    <rPh sb="0" eb="3">
      <t>サガケン</t>
    </rPh>
    <phoneticPr fontId="5"/>
  </si>
  <si>
    <t>その他</t>
    <rPh sb="2" eb="3">
      <t>タ</t>
    </rPh>
    <phoneticPr fontId="5"/>
  </si>
  <si>
    <t>36市</t>
    <rPh sb="2" eb="3">
      <t>シ</t>
    </rPh>
    <phoneticPr fontId="5"/>
  </si>
  <si>
    <r>
      <t>CORINS登録</t>
    </r>
    <r>
      <rPr>
        <sz val="11"/>
        <rFont val="ＭＳ Ｐゴシック"/>
        <family val="3"/>
        <charset val="128"/>
      </rPr>
      <t>番号</t>
    </r>
    <rPh sb="6" eb="8">
      <t>トウロク</t>
    </rPh>
    <rPh sb="8" eb="10">
      <t>バンゴウ</t>
    </rPh>
    <phoneticPr fontId="23"/>
  </si>
  <si>
    <t>発注年度</t>
    <rPh sb="0" eb="2">
      <t>ハッチュウ</t>
    </rPh>
    <rPh sb="2" eb="4">
      <t>ネンド</t>
    </rPh>
    <phoneticPr fontId="23"/>
  </si>
  <si>
    <t>3：地方部（一般交通等の影響を受ける場合）（1.5%）</t>
    <rPh sb="4" eb="5">
      <t>ブ</t>
    </rPh>
    <rPh sb="6" eb="8">
      <t>イッパン</t>
    </rPh>
    <rPh sb="8" eb="10">
      <t>コウツウ</t>
    </rPh>
    <rPh sb="10" eb="11">
      <t>トウ</t>
    </rPh>
    <rPh sb="12" eb="14">
      <t>エイキョウ</t>
    </rPh>
    <rPh sb="15" eb="16">
      <t>ウ</t>
    </rPh>
    <rPh sb="18" eb="20">
      <t>バアイ</t>
    </rPh>
    <phoneticPr fontId="5"/>
  </si>
  <si>
    <t>3：地方部（一般交通等の影響を受ける場合）（1.0%）</t>
    <rPh sb="4" eb="5">
      <t>ブ</t>
    </rPh>
    <rPh sb="6" eb="8">
      <t>イッパン</t>
    </rPh>
    <rPh sb="8" eb="10">
      <t>コウツウ</t>
    </rPh>
    <rPh sb="10" eb="11">
      <t>トウ</t>
    </rPh>
    <rPh sb="12" eb="14">
      <t>エイキョウ</t>
    </rPh>
    <rPh sb="15" eb="16">
      <t>ウ</t>
    </rPh>
    <rPh sb="18" eb="20">
      <t>バアイ</t>
    </rPh>
    <phoneticPr fontId="5"/>
  </si>
  <si>
    <t>山間僻地</t>
    <rPh sb="0" eb="2">
      <t>サンカン</t>
    </rPh>
    <rPh sb="2" eb="4">
      <t>ヘキチ</t>
    </rPh>
    <phoneticPr fontId="65"/>
  </si>
  <si>
    <t>離島</t>
    <rPh sb="0" eb="2">
      <t>リトウ</t>
    </rPh>
    <phoneticPr fontId="65"/>
  </si>
  <si>
    <t>復興係数による補正（熊本県）</t>
    <rPh sb="0" eb="2">
      <t>フッコウ</t>
    </rPh>
    <rPh sb="2" eb="4">
      <t>ケイスウ</t>
    </rPh>
    <rPh sb="7" eb="9">
      <t>ホセイ</t>
    </rPh>
    <rPh sb="10" eb="13">
      <t>クマモトケン</t>
    </rPh>
    <phoneticPr fontId="23"/>
  </si>
  <si>
    <t>週休２日補正</t>
    <rPh sb="0" eb="2">
      <t>シュウキュウ</t>
    </rPh>
    <rPh sb="3" eb="4">
      <t>ニチ</t>
    </rPh>
    <rPh sb="4" eb="6">
      <t>ホセイ</t>
    </rPh>
    <phoneticPr fontId="23"/>
  </si>
  <si>
    <t>復興係数による補正
（岩手県、宮城県、福島県）</t>
    <rPh sb="0" eb="2">
      <t>フッコウ</t>
    </rPh>
    <rPh sb="2" eb="4">
      <t>ケイスウ</t>
    </rPh>
    <rPh sb="7" eb="9">
      <t>ホセイ</t>
    </rPh>
    <rPh sb="11" eb="14">
      <t>イワテケン</t>
    </rPh>
    <rPh sb="15" eb="18">
      <t>ミヤギケン</t>
    </rPh>
    <rPh sb="19" eb="22">
      <t>フクシマケン</t>
    </rPh>
    <phoneticPr fontId="23"/>
  </si>
  <si>
    <t>「一般交通影響有り（１）（２）」を
選択した場合、市街地（DID地区）か</t>
    <rPh sb="1" eb="3">
      <t>イッパン</t>
    </rPh>
    <rPh sb="3" eb="5">
      <t>コウツウ</t>
    </rPh>
    <rPh sb="5" eb="7">
      <t>エイキョウ</t>
    </rPh>
    <rPh sb="7" eb="8">
      <t>ア</t>
    </rPh>
    <rPh sb="18" eb="20">
      <t>センタク</t>
    </rPh>
    <rPh sb="22" eb="24">
      <t>バアイ</t>
    </rPh>
    <rPh sb="25" eb="28">
      <t>シガイチ</t>
    </rPh>
    <rPh sb="32" eb="34">
      <t>チク</t>
    </rPh>
    <phoneticPr fontId="4"/>
  </si>
  <si>
    <t>2：補正無し</t>
    <rPh sb="2" eb="4">
      <t>ホセイ</t>
    </rPh>
    <rPh sb="4" eb="5">
      <t>ナ</t>
    </rPh>
    <phoneticPr fontId="23"/>
  </si>
  <si>
    <r>
      <t>1：補正有り(</t>
    </r>
    <r>
      <rPr>
        <sz val="10"/>
        <rFont val="ＭＳ Ｐゴシック"/>
        <family val="3"/>
        <charset val="128"/>
      </rPr>
      <t>×1.5)</t>
    </r>
    <rPh sb="2" eb="4">
      <t>ホセイ</t>
    </rPh>
    <rPh sb="4" eb="5">
      <t>ア</t>
    </rPh>
    <phoneticPr fontId="65"/>
  </si>
  <si>
    <t>東日本大震災復興補正（共通仮設）</t>
    <rPh sb="0" eb="1">
      <t>ヒガシ</t>
    </rPh>
    <rPh sb="1" eb="3">
      <t>ニホン</t>
    </rPh>
    <rPh sb="3" eb="6">
      <t>ダイシンサイ</t>
    </rPh>
    <rPh sb="6" eb="8">
      <t>フッコウ</t>
    </rPh>
    <rPh sb="8" eb="10">
      <t>ホセイ</t>
    </rPh>
    <rPh sb="11" eb="13">
      <t>キョウツウ</t>
    </rPh>
    <rPh sb="13" eb="15">
      <t>カセツ</t>
    </rPh>
    <phoneticPr fontId="4"/>
  </si>
  <si>
    <t>東日本大震災復興補正（現場管理）</t>
    <rPh sb="0" eb="1">
      <t>ヒガシ</t>
    </rPh>
    <rPh sb="1" eb="3">
      <t>ニホン</t>
    </rPh>
    <rPh sb="3" eb="6">
      <t>ダイシンサイ</t>
    </rPh>
    <rPh sb="6" eb="8">
      <t>フッコウ</t>
    </rPh>
    <rPh sb="8" eb="10">
      <t>ホセイ</t>
    </rPh>
    <rPh sb="11" eb="13">
      <t>ゲンバ</t>
    </rPh>
    <rPh sb="13" eb="15">
      <t>カンリ</t>
    </rPh>
    <phoneticPr fontId="4"/>
  </si>
  <si>
    <r>
      <t>1：補正有り(</t>
    </r>
    <r>
      <rPr>
        <sz val="10"/>
        <rFont val="ＭＳ Ｐゴシック"/>
        <family val="3"/>
        <charset val="128"/>
      </rPr>
      <t>×1.2)</t>
    </r>
    <rPh sb="2" eb="4">
      <t>ホセイ</t>
    </rPh>
    <rPh sb="4" eb="5">
      <t>ア</t>
    </rPh>
    <phoneticPr fontId="65"/>
  </si>
  <si>
    <t>その他補正有無</t>
    <rPh sb="2" eb="3">
      <t>タ</t>
    </rPh>
    <rPh sb="3" eb="5">
      <t>ホセイ</t>
    </rPh>
    <rPh sb="5" eb="7">
      <t>ウム</t>
    </rPh>
    <phoneticPr fontId="4"/>
  </si>
  <si>
    <t>1：補正有り</t>
    <rPh sb="2" eb="4">
      <t>ホセイ</t>
    </rPh>
    <rPh sb="4" eb="5">
      <t>ア</t>
    </rPh>
    <phoneticPr fontId="65"/>
  </si>
  <si>
    <t>施工箇所点在型積算</t>
    <rPh sb="0" eb="2">
      <t>セコウ</t>
    </rPh>
    <rPh sb="2" eb="4">
      <t>カショ</t>
    </rPh>
    <rPh sb="4" eb="7">
      <t>テンザイガタ</t>
    </rPh>
    <rPh sb="7" eb="9">
      <t>セキサン</t>
    </rPh>
    <phoneticPr fontId="4"/>
  </si>
  <si>
    <t>施工箇所点在型積算の適用</t>
    <rPh sb="0" eb="2">
      <t>セコウ</t>
    </rPh>
    <rPh sb="2" eb="4">
      <t>カショ</t>
    </rPh>
    <rPh sb="4" eb="7">
      <t>テンザイガタ</t>
    </rPh>
    <rPh sb="7" eb="9">
      <t>セキサン</t>
    </rPh>
    <rPh sb="10" eb="12">
      <t>テキヨウ</t>
    </rPh>
    <phoneticPr fontId="4"/>
  </si>
  <si>
    <t>適用工種判定用</t>
    <rPh sb="0" eb="2">
      <t>テキヨウ</t>
    </rPh>
    <rPh sb="2" eb="3">
      <t>コウ</t>
    </rPh>
    <rPh sb="3" eb="4">
      <t>シュ</t>
    </rPh>
    <rPh sb="4" eb="6">
      <t>ハンテイ</t>
    </rPh>
    <rPh sb="6" eb="7">
      <t>ヨウ</t>
    </rPh>
    <phoneticPr fontId="4"/>
  </si>
  <si>
    <t>※H27以前発注工事の場合</t>
    <rPh sb="4" eb="6">
      <t>イゼン</t>
    </rPh>
    <rPh sb="6" eb="8">
      <t>ハッチュウ</t>
    </rPh>
    <rPh sb="8" eb="10">
      <t>コウジ</t>
    </rPh>
    <rPh sb="11" eb="13">
      <t>バアイ</t>
    </rPh>
    <phoneticPr fontId="65"/>
  </si>
  <si>
    <t>安全費の内、交通誘導警備員の計上</t>
    <rPh sb="0" eb="2">
      <t>アンゼン</t>
    </rPh>
    <rPh sb="2" eb="3">
      <t>ヒ</t>
    </rPh>
    <rPh sb="4" eb="5">
      <t>ウチ</t>
    </rPh>
    <rPh sb="6" eb="8">
      <t>コウツウ</t>
    </rPh>
    <rPh sb="8" eb="10">
      <t>ユウドウ</t>
    </rPh>
    <rPh sb="10" eb="13">
      <t>ケイビイン</t>
    </rPh>
    <rPh sb="14" eb="16">
      <t>ケイジョウ</t>
    </rPh>
    <phoneticPr fontId="65"/>
  </si>
  <si>
    <t>積算に用いた現場管理費冬期補正率</t>
    <rPh sb="0" eb="2">
      <t>セキサン</t>
    </rPh>
    <rPh sb="3" eb="4">
      <t>モチ</t>
    </rPh>
    <rPh sb="6" eb="8">
      <t>ゲンバ</t>
    </rPh>
    <rPh sb="8" eb="11">
      <t>カンリヒ</t>
    </rPh>
    <rPh sb="11" eb="13">
      <t>トウキ</t>
    </rPh>
    <rPh sb="13" eb="15">
      <t>ホセイ</t>
    </rPh>
    <rPh sb="15" eb="16">
      <t>リツ</t>
    </rPh>
    <phoneticPr fontId="5"/>
  </si>
  <si>
    <t>発注年度</t>
    <rPh sb="0" eb="2">
      <t>ハッチュウ</t>
    </rPh>
    <rPh sb="2" eb="4">
      <t>ネンド</t>
    </rPh>
    <phoneticPr fontId="4"/>
  </si>
  <si>
    <t>ＩＣＴ活用工事に係る設計金額等調査</t>
    <rPh sb="3" eb="5">
      <t>カツヨウ</t>
    </rPh>
    <rPh sb="5" eb="7">
      <t>コウジ</t>
    </rPh>
    <rPh sb="8" eb="9">
      <t>カカ</t>
    </rPh>
    <rPh sb="10" eb="12">
      <t>セッケイ</t>
    </rPh>
    <rPh sb="12" eb="14">
      <t>キンガク</t>
    </rPh>
    <rPh sb="14" eb="15">
      <t>トウ</t>
    </rPh>
    <rPh sb="15" eb="17">
      <t>チョウサ</t>
    </rPh>
    <phoneticPr fontId="4"/>
  </si>
  <si>
    <t>※本シートは、ＩＣＴ活用工事を実施した場合のみご記入ください。</t>
    <rPh sb="1" eb="2">
      <t>ホン</t>
    </rPh>
    <rPh sb="10" eb="12">
      <t>カツヨウ</t>
    </rPh>
    <rPh sb="12" eb="14">
      <t>コウジ</t>
    </rPh>
    <rPh sb="15" eb="17">
      <t>ジッシ</t>
    </rPh>
    <rPh sb="19" eb="21">
      <t>バアイ</t>
    </rPh>
    <rPh sb="24" eb="26">
      <t>キニュウ</t>
    </rPh>
    <phoneticPr fontId="4"/>
  </si>
  <si>
    <t>その他の場合</t>
    <rPh sb="2" eb="3">
      <t>タ</t>
    </rPh>
    <rPh sb="4" eb="6">
      <t>バアイ</t>
    </rPh>
    <phoneticPr fontId="65"/>
  </si>
  <si>
    <t>ＩＣＴ活用工事の工種</t>
    <rPh sb="3" eb="5">
      <t>カツヨウ</t>
    </rPh>
    <rPh sb="5" eb="7">
      <t>コウジ</t>
    </rPh>
    <rPh sb="8" eb="10">
      <t>コウシュ</t>
    </rPh>
    <phoneticPr fontId="65"/>
  </si>
  <si>
    <t>設計金額</t>
    <rPh sb="0" eb="2">
      <t>セッケイ</t>
    </rPh>
    <rPh sb="2" eb="4">
      <t>キンガク</t>
    </rPh>
    <phoneticPr fontId="68"/>
  </si>
  <si>
    <t>直接工事費</t>
    <rPh sb="0" eb="2">
      <t>チョクセツ</t>
    </rPh>
    <rPh sb="2" eb="5">
      <t>コウジヒ</t>
    </rPh>
    <phoneticPr fontId="68"/>
  </si>
  <si>
    <t>千円</t>
    <rPh sb="0" eb="1">
      <t>セン</t>
    </rPh>
    <rPh sb="1" eb="2">
      <t>エン</t>
    </rPh>
    <phoneticPr fontId="4"/>
  </si>
  <si>
    <t>上記以外</t>
    <rPh sb="0" eb="2">
      <t>ジョウキ</t>
    </rPh>
    <rPh sb="2" eb="4">
      <t>イガイ</t>
    </rPh>
    <phoneticPr fontId="68"/>
  </si>
  <si>
    <t>合計</t>
    <rPh sb="0" eb="2">
      <t>ゴウケイ</t>
    </rPh>
    <phoneticPr fontId="68"/>
  </si>
  <si>
    <t>共通仮設費－技術管理費</t>
    <rPh sb="0" eb="2">
      <t>キョウツウ</t>
    </rPh>
    <rPh sb="2" eb="5">
      <t>カセツヒ</t>
    </rPh>
    <rPh sb="6" eb="8">
      <t>ギジュツ</t>
    </rPh>
    <rPh sb="8" eb="11">
      <t>カンリヒ</t>
    </rPh>
    <phoneticPr fontId="68"/>
  </si>
  <si>
    <t>上記以外の費目で計上</t>
    <rPh sb="0" eb="2">
      <t>ジョウキ</t>
    </rPh>
    <rPh sb="2" eb="4">
      <t>イガイ</t>
    </rPh>
    <rPh sb="5" eb="7">
      <t>ヒモク</t>
    </rPh>
    <rPh sb="8" eb="10">
      <t>ケイジョウ</t>
    </rPh>
    <phoneticPr fontId="68"/>
  </si>
  <si>
    <t>　　　計上費目（　 　　　 　　　　）</t>
    <rPh sb="3" eb="5">
      <t>ケイジョウ</t>
    </rPh>
    <rPh sb="5" eb="7">
      <t>ヒモク</t>
    </rPh>
    <phoneticPr fontId="68"/>
  </si>
  <si>
    <t>　　　計上費目（　　　　　　　　　）</t>
    <rPh sb="3" eb="5">
      <t>ケイジョウ</t>
    </rPh>
    <rPh sb="5" eb="7">
      <t>ヒモク</t>
    </rPh>
    <phoneticPr fontId="68"/>
  </si>
  <si>
    <t>ＩＣＴ活用工事に係る設計金額を記入して下さい。</t>
    <rPh sb="3" eb="5">
      <t>カツヨウ</t>
    </rPh>
    <rPh sb="5" eb="7">
      <t>コウジ</t>
    </rPh>
    <rPh sb="8" eb="9">
      <t>カカ</t>
    </rPh>
    <rPh sb="10" eb="12">
      <t>セッケイ</t>
    </rPh>
    <rPh sb="12" eb="14">
      <t>キンガク</t>
    </rPh>
    <rPh sb="15" eb="17">
      <t>キニュウ</t>
    </rPh>
    <rPh sb="19" eb="20">
      <t>クダ</t>
    </rPh>
    <phoneticPr fontId="68"/>
  </si>
  <si>
    <t>※「工事費」シートと同じく、最終設計書の一次官積の金額です。</t>
    <rPh sb="2" eb="5">
      <t>コウジヒ</t>
    </rPh>
    <rPh sb="10" eb="11">
      <t>オナ</t>
    </rPh>
    <rPh sb="14" eb="16">
      <t>サイシュウ</t>
    </rPh>
    <rPh sb="16" eb="19">
      <t>セッケイショ</t>
    </rPh>
    <rPh sb="20" eb="22">
      <t>イチジ</t>
    </rPh>
    <rPh sb="22" eb="24">
      <t>カンセキ</t>
    </rPh>
    <rPh sb="25" eb="27">
      <t>キンガク</t>
    </rPh>
    <phoneticPr fontId="68"/>
  </si>
  <si>
    <t>直接工事費合計に占めるＩＣＴ活用工事の割合</t>
    <rPh sb="0" eb="2">
      <t>チョクセツ</t>
    </rPh>
    <rPh sb="2" eb="5">
      <t>コウジヒ</t>
    </rPh>
    <rPh sb="5" eb="7">
      <t>ゴウケイ</t>
    </rPh>
    <rPh sb="8" eb="9">
      <t>シ</t>
    </rPh>
    <rPh sb="14" eb="16">
      <t>カツヨウ</t>
    </rPh>
    <rPh sb="16" eb="18">
      <t>コウジ</t>
    </rPh>
    <rPh sb="19" eb="21">
      <t>ワリアイ</t>
    </rPh>
    <phoneticPr fontId="65"/>
  </si>
  <si>
    <t>ICT種別</t>
    <rPh sb="3" eb="5">
      <t>シュベツ</t>
    </rPh>
    <phoneticPr fontId="4"/>
  </si>
  <si>
    <t>ＩＣＴ</t>
    <phoneticPr fontId="4"/>
  </si>
  <si>
    <t>Ⅶ</t>
    <phoneticPr fontId="4"/>
  </si>
  <si>
    <t>Ⅷ</t>
    <phoneticPr fontId="4"/>
  </si>
  <si>
    <t>Ⅸ</t>
    <phoneticPr fontId="4"/>
  </si>
  <si>
    <t>熊本復興補正</t>
    <rPh sb="0" eb="2">
      <t>クマモト</t>
    </rPh>
    <rPh sb="2" eb="4">
      <t>フッコウ</t>
    </rPh>
    <rPh sb="4" eb="6">
      <t>ホセイ</t>
    </rPh>
    <phoneticPr fontId="4"/>
  </si>
  <si>
    <r>
      <t>1：補正有り(</t>
    </r>
    <r>
      <rPr>
        <sz val="10"/>
        <rFont val="ＭＳ Ｐゴシック"/>
        <family val="3"/>
        <charset val="128"/>
      </rPr>
      <t>×</t>
    </r>
    <r>
      <rPr>
        <sz val="10"/>
        <rFont val="ＭＳ 明朝"/>
        <family val="1"/>
        <charset val="128"/>
      </rPr>
      <t>1.1</t>
    </r>
    <r>
      <rPr>
        <sz val="10"/>
        <rFont val="ＭＳ Ｐゴシック"/>
        <family val="3"/>
        <charset val="128"/>
      </rPr>
      <t>)</t>
    </r>
    <rPh sb="2" eb="4">
      <t>ホセイ</t>
    </rPh>
    <rPh sb="4" eb="5">
      <t>ア</t>
    </rPh>
    <phoneticPr fontId="65"/>
  </si>
  <si>
    <r>
      <t>2：補正有り(</t>
    </r>
    <r>
      <rPr>
        <sz val="10"/>
        <rFont val="ＭＳ Ｐゴシック"/>
        <family val="3"/>
        <charset val="128"/>
      </rPr>
      <t>×</t>
    </r>
    <r>
      <rPr>
        <sz val="10"/>
        <rFont val="ＭＳ 明朝"/>
        <family val="1"/>
        <charset val="128"/>
      </rPr>
      <t>1.4)</t>
    </r>
    <r>
      <rPr>
        <sz val="10"/>
        <rFont val="ＭＳ Ｐゴシック"/>
        <family val="3"/>
        <charset val="128"/>
      </rPr>
      <t/>
    </r>
    <rPh sb="2" eb="4">
      <t>ホセイ</t>
    </rPh>
    <rPh sb="4" eb="5">
      <t>ア</t>
    </rPh>
    <phoneticPr fontId="65"/>
  </si>
  <si>
    <t>3：補正無し</t>
    <rPh sb="2" eb="4">
      <t>ホセイ</t>
    </rPh>
    <rPh sb="4" eb="5">
      <t>ナ</t>
    </rPh>
    <phoneticPr fontId="23"/>
  </si>
  <si>
    <t>上記以外の補正（名称）</t>
    <rPh sb="0" eb="2">
      <t>ジョウキ</t>
    </rPh>
    <rPh sb="2" eb="4">
      <t>イガイ</t>
    </rPh>
    <rPh sb="5" eb="7">
      <t>ホセイ</t>
    </rPh>
    <rPh sb="8" eb="10">
      <t>メイショウ</t>
    </rPh>
    <phoneticPr fontId="4"/>
  </si>
  <si>
    <t>補正値（＋　％）</t>
    <rPh sb="0" eb="3">
      <t>ホセイチ</t>
    </rPh>
    <phoneticPr fontId="4"/>
  </si>
  <si>
    <t>一般競争入札（政府調達協定対象金額以上）</t>
    <phoneticPr fontId="4"/>
  </si>
  <si>
    <t>一般競争入札（政府調達協定対象金額未満）</t>
    <phoneticPr fontId="4"/>
  </si>
  <si>
    <t>設定後片付期間日数</t>
    <phoneticPr fontId="3"/>
  </si>
  <si>
    <t>①直接工事費</t>
  </si>
  <si>
    <t>C</t>
  </si>
  <si>
    <t>D</t>
  </si>
  <si>
    <t>E</t>
  </si>
  <si>
    <t>F</t>
  </si>
  <si>
    <t>G</t>
  </si>
  <si>
    <t>H</t>
  </si>
  <si>
    <t>I</t>
  </si>
  <si>
    <t>仮設材①</t>
  </si>
  <si>
    <t>仮設材②</t>
  </si>
  <si>
    <t>仮設材③</t>
  </si>
  <si>
    <t>敷鉄板①</t>
  </si>
  <si>
    <t>敷鉄板②</t>
  </si>
  <si>
    <t>敷鉄板③</t>
  </si>
  <si>
    <t>敷鉄板④</t>
  </si>
  <si>
    <t>橋梁等架設支保工</t>
  </si>
  <si>
    <t>橋梁用架設タワー等</t>
  </si>
  <si>
    <t>橋梁用仮設桁設備</t>
  </si>
  <si>
    <t>積み込み取り卸し費</t>
  </si>
  <si>
    <t>トンネル用スライドセントル</t>
  </si>
  <si>
    <t>その他②</t>
  </si>
  <si>
    <t>自走 による運搬</t>
  </si>
  <si>
    <t>日々回送による運搬</t>
  </si>
  <si>
    <t>建設機械Ⅱ</t>
  </si>
  <si>
    <t>貨物自動車等 による運搬</t>
  </si>
  <si>
    <t>準備・測量等</t>
  </si>
  <si>
    <t>事業損失防止施設費</t>
  </si>
  <si>
    <t>安全管理費</t>
  </si>
  <si>
    <t>高圧作業予防</t>
  </si>
  <si>
    <t>トンネル工事における呼吸用保護具</t>
  </si>
  <si>
    <t>土地の借上費</t>
  </si>
  <si>
    <t>電力用水等基本料</t>
  </si>
  <si>
    <t>品質管理費等</t>
  </si>
  <si>
    <t>現場条件等費用</t>
  </si>
  <si>
    <t>各種調査等</t>
  </si>
  <si>
    <t>各種台帳等</t>
  </si>
  <si>
    <t>建物費</t>
  </si>
  <si>
    <t>借上費</t>
  </si>
  <si>
    <t>3：一般道路且つ鉄道等に近接又は交差する場所</t>
    <rPh sb="2" eb="4">
      <t>イッパン</t>
    </rPh>
    <rPh sb="4" eb="6">
      <t>ドウロ</t>
    </rPh>
    <rPh sb="6" eb="7">
      <t>カ</t>
    </rPh>
    <rPh sb="8" eb="10">
      <t>テツドウ</t>
    </rPh>
    <rPh sb="10" eb="11">
      <t>ナド</t>
    </rPh>
    <rPh sb="12" eb="14">
      <t>キンセツ</t>
    </rPh>
    <rPh sb="14" eb="15">
      <t>マタ</t>
    </rPh>
    <rPh sb="16" eb="18">
      <t>コウサ</t>
    </rPh>
    <rPh sb="20" eb="22">
      <t>バショ</t>
    </rPh>
    <phoneticPr fontId="3"/>
  </si>
  <si>
    <t>4：自動車専用道路且つ鉄道等に近接又は交差する場所</t>
    <rPh sb="2" eb="5">
      <t>ジドウシャ</t>
    </rPh>
    <rPh sb="5" eb="7">
      <t>センヨウ</t>
    </rPh>
    <rPh sb="7" eb="9">
      <t>ドウロ</t>
    </rPh>
    <rPh sb="9" eb="10">
      <t>カ</t>
    </rPh>
    <rPh sb="11" eb="13">
      <t>テツドウ</t>
    </rPh>
    <rPh sb="13" eb="14">
      <t>ナド</t>
    </rPh>
    <rPh sb="15" eb="17">
      <t>キンセツ</t>
    </rPh>
    <rPh sb="17" eb="18">
      <t>マタ</t>
    </rPh>
    <rPh sb="19" eb="21">
      <t>コウサ</t>
    </rPh>
    <rPh sb="23" eb="25">
      <t>バショ</t>
    </rPh>
    <phoneticPr fontId="3"/>
  </si>
  <si>
    <t>5：上記以外の場所</t>
    <rPh sb="2" eb="4">
      <t>ジョウキ</t>
    </rPh>
    <rPh sb="4" eb="6">
      <t>イガイ</t>
    </rPh>
    <rPh sb="7" eb="9">
      <t>バショ</t>
    </rPh>
    <phoneticPr fontId="3"/>
  </si>
  <si>
    <t>施工地域（20180929更新）</t>
    <rPh sb="0" eb="2">
      <t>セコウ</t>
    </rPh>
    <rPh sb="2" eb="4">
      <t>チイキ</t>
    </rPh>
    <rPh sb="13" eb="15">
      <t>コウシン</t>
    </rPh>
    <phoneticPr fontId="4"/>
  </si>
  <si>
    <t>（20180929修正）</t>
    <rPh sb="9" eb="11">
      <t>シュウセイ</t>
    </rPh>
    <phoneticPr fontId="4"/>
  </si>
  <si>
    <t>福島市</t>
    <rPh sb="0" eb="2">
      <t>フクシマ</t>
    </rPh>
    <phoneticPr fontId="4"/>
  </si>
  <si>
    <t>川口市</t>
    <rPh sb="0" eb="2">
      <t>カワグチ</t>
    </rPh>
    <phoneticPr fontId="4"/>
  </si>
  <si>
    <t>八尾市</t>
    <rPh sb="0" eb="2">
      <t>ヤオ</t>
    </rPh>
    <phoneticPr fontId="4"/>
  </si>
  <si>
    <t>明石市</t>
    <phoneticPr fontId="4"/>
  </si>
  <si>
    <t>鳥取県</t>
    <rPh sb="0" eb="3">
      <t>トットリケン</t>
    </rPh>
    <phoneticPr fontId="4"/>
  </si>
  <si>
    <t>鳥取市</t>
    <rPh sb="0" eb="3">
      <t>トットリシ</t>
    </rPh>
    <phoneticPr fontId="4"/>
  </si>
  <si>
    <t>島根県</t>
    <rPh sb="0" eb="2">
      <t>シマネ</t>
    </rPh>
    <rPh sb="2" eb="3">
      <t>ケン</t>
    </rPh>
    <phoneticPr fontId="4"/>
  </si>
  <si>
    <t>松江市</t>
    <rPh sb="0" eb="2">
      <t>マツエ</t>
    </rPh>
    <rPh sb="2" eb="3">
      <t>シ</t>
    </rPh>
    <phoneticPr fontId="4"/>
  </si>
  <si>
    <t>54市</t>
    <rPh sb="2" eb="3">
      <t>シ</t>
    </rPh>
    <phoneticPr fontId="5"/>
  </si>
  <si>
    <t>施行時特例市</t>
    <rPh sb="0" eb="2">
      <t>セコウ</t>
    </rPh>
    <rPh sb="2" eb="3">
      <t>ジ</t>
    </rPh>
    <rPh sb="3" eb="5">
      <t>トクレイ</t>
    </rPh>
    <rPh sb="5" eb="6">
      <t>シ</t>
    </rPh>
    <phoneticPr fontId="5"/>
  </si>
  <si>
    <t>補正係数（×　）</t>
    <rPh sb="0" eb="2">
      <t>ホセイ</t>
    </rPh>
    <rPh sb="2" eb="4">
      <t>ケイスウ</t>
    </rPh>
    <phoneticPr fontId="4"/>
  </si>
  <si>
    <t>砂防堰堤高さ（基礎地盤から堤頂まで）が20ｍ以上であった。</t>
    <rPh sb="0" eb="2">
      <t>サボウ</t>
    </rPh>
    <rPh sb="2" eb="4">
      <t>エンテイ</t>
    </rPh>
    <phoneticPr fontId="4"/>
  </si>
  <si>
    <t>一般土木工事</t>
    <rPh sb="4" eb="6">
      <t>コウジ</t>
    </rPh>
    <phoneticPr fontId="4"/>
  </si>
  <si>
    <t>ｱｽﾌｧﾙﾄ舗装工事</t>
    <rPh sb="8" eb="10">
      <t>コウジ</t>
    </rPh>
    <phoneticPr fontId="4"/>
  </si>
  <si>
    <t>鋼橋上部工事</t>
    <rPh sb="4" eb="6">
      <t>コウジ</t>
    </rPh>
    <phoneticPr fontId="4"/>
  </si>
  <si>
    <t>造園工事</t>
    <rPh sb="2" eb="4">
      <t>コウジ</t>
    </rPh>
    <phoneticPr fontId="4"/>
  </si>
  <si>
    <t>セメント・コンクリート舗装工事</t>
    <rPh sb="11" eb="13">
      <t>ホソウ</t>
    </rPh>
    <rPh sb="13" eb="15">
      <t>コウジ</t>
    </rPh>
    <phoneticPr fontId="4"/>
  </si>
  <si>
    <t>ＰＣ工事</t>
    <rPh sb="2" eb="4">
      <t>コウジ</t>
    </rPh>
    <phoneticPr fontId="4"/>
  </si>
  <si>
    <t>法面処理工事</t>
    <rPh sb="4" eb="6">
      <t>コウジ</t>
    </rPh>
    <phoneticPr fontId="4"/>
  </si>
  <si>
    <t>塗装工事</t>
    <rPh sb="2" eb="4">
      <t>コウジ</t>
    </rPh>
    <phoneticPr fontId="4"/>
  </si>
  <si>
    <t>維持修繕工事</t>
    <rPh sb="4" eb="6">
      <t>コウジ</t>
    </rPh>
    <phoneticPr fontId="4"/>
  </si>
  <si>
    <t>河川しゅんせつ工事</t>
    <rPh sb="0" eb="2">
      <t>カセン</t>
    </rPh>
    <rPh sb="7" eb="9">
      <t>コウジ</t>
    </rPh>
    <phoneticPr fontId="4"/>
  </si>
  <si>
    <t>グラウト工事</t>
    <rPh sb="4" eb="6">
      <t>コウジ</t>
    </rPh>
    <phoneticPr fontId="4"/>
  </si>
  <si>
    <t>杭打工事</t>
    <rPh sb="0" eb="1">
      <t>クイ</t>
    </rPh>
    <rPh sb="1" eb="2">
      <t>ウチ</t>
    </rPh>
    <rPh sb="2" eb="4">
      <t>コウジ</t>
    </rPh>
    <phoneticPr fontId="4"/>
  </si>
  <si>
    <t>さく井工事</t>
    <rPh sb="3" eb="5">
      <t>コウジ</t>
    </rPh>
    <phoneticPr fontId="4"/>
  </si>
  <si>
    <t>電気設備工事</t>
    <rPh sb="0" eb="2">
      <t>デンキ</t>
    </rPh>
    <rPh sb="2" eb="4">
      <t>セツビ</t>
    </rPh>
    <rPh sb="4" eb="6">
      <t>コウジ</t>
    </rPh>
    <phoneticPr fontId="4"/>
  </si>
  <si>
    <t>通信設備工事</t>
    <rPh sb="0" eb="2">
      <t>ツウシン</t>
    </rPh>
    <rPh sb="2" eb="4">
      <t>セツビ</t>
    </rPh>
    <rPh sb="4" eb="6">
      <t>コウジ</t>
    </rPh>
    <phoneticPr fontId="4"/>
  </si>
  <si>
    <t>受変電設備工事</t>
    <rPh sb="0" eb="1">
      <t>ジュ</t>
    </rPh>
    <rPh sb="1" eb="2">
      <t>ヘン</t>
    </rPh>
    <rPh sb="2" eb="3">
      <t>デン</t>
    </rPh>
    <rPh sb="3" eb="5">
      <t>セツビ</t>
    </rPh>
    <rPh sb="5" eb="7">
      <t>コウジ</t>
    </rPh>
    <phoneticPr fontId="4"/>
  </si>
  <si>
    <t>暖冷房衛生設備工事</t>
    <rPh sb="0" eb="1">
      <t>ダン</t>
    </rPh>
    <rPh sb="1" eb="3">
      <t>レイボウ</t>
    </rPh>
    <rPh sb="3" eb="5">
      <t>エイセイ</t>
    </rPh>
    <rPh sb="5" eb="7">
      <t>セツビ</t>
    </rPh>
    <rPh sb="7" eb="9">
      <t>コウジ</t>
    </rPh>
    <phoneticPr fontId="4"/>
  </si>
  <si>
    <t>機械設備工事</t>
    <rPh sb="0" eb="2">
      <t>キカイ</t>
    </rPh>
    <rPh sb="2" eb="4">
      <t>セツビ</t>
    </rPh>
    <rPh sb="4" eb="6">
      <t>コウジ</t>
    </rPh>
    <phoneticPr fontId="4"/>
  </si>
  <si>
    <t>建築工事</t>
    <rPh sb="0" eb="2">
      <t>ケンチク</t>
    </rPh>
    <rPh sb="2" eb="4">
      <t>コウジ</t>
    </rPh>
    <phoneticPr fontId="4"/>
  </si>
  <si>
    <t>木造建築工事</t>
    <rPh sb="0" eb="2">
      <t>モクゾウ</t>
    </rPh>
    <rPh sb="2" eb="4">
      <t>ケンチク</t>
    </rPh>
    <rPh sb="4" eb="6">
      <t>コウジ</t>
    </rPh>
    <phoneticPr fontId="4"/>
  </si>
  <si>
    <t>プレハブ建築工事</t>
    <rPh sb="4" eb="6">
      <t>ケンチク</t>
    </rPh>
    <rPh sb="6" eb="8">
      <t>コウジ</t>
    </rPh>
    <phoneticPr fontId="4"/>
  </si>
  <si>
    <t>総価契約単価合意方式【個別】</t>
    <rPh sb="0" eb="1">
      <t>ソウ</t>
    </rPh>
    <rPh sb="1" eb="2">
      <t>カ</t>
    </rPh>
    <rPh sb="2" eb="4">
      <t>ケイヤク</t>
    </rPh>
    <rPh sb="4" eb="6">
      <t>タンカ</t>
    </rPh>
    <rPh sb="6" eb="8">
      <t>ゴウイ</t>
    </rPh>
    <rPh sb="8" eb="10">
      <t>ホウシキ</t>
    </rPh>
    <rPh sb="11" eb="13">
      <t>コベツ</t>
    </rPh>
    <phoneticPr fontId="4"/>
  </si>
  <si>
    <t>総価契約単価合意方式【包括】</t>
    <rPh sb="0" eb="1">
      <t>ソウ</t>
    </rPh>
    <rPh sb="1" eb="2">
      <t>カ</t>
    </rPh>
    <rPh sb="2" eb="4">
      <t>ケイヤク</t>
    </rPh>
    <rPh sb="4" eb="6">
      <t>タンカ</t>
    </rPh>
    <rPh sb="6" eb="8">
      <t>ゴウイ</t>
    </rPh>
    <rPh sb="8" eb="10">
      <t>ホウシキ</t>
    </rPh>
    <rPh sb="11" eb="13">
      <t>ホウカツ</t>
    </rPh>
    <phoneticPr fontId="4"/>
  </si>
  <si>
    <t>ver.</t>
    <phoneticPr fontId="4"/>
  </si>
  <si>
    <r>
      <rPr>
        <sz val="11"/>
        <rFont val="ＭＳ Ｐゴシック"/>
        <family val="3"/>
        <charset val="128"/>
      </rPr>
      <t>実施方式【総価契約単価合意方式の場合のみ記入】</t>
    </r>
    <rPh sb="0" eb="2">
      <t>ジッシ</t>
    </rPh>
    <rPh sb="2" eb="4">
      <t>ホウシキ</t>
    </rPh>
    <rPh sb="16" eb="18">
      <t>バアイ</t>
    </rPh>
    <rPh sb="20" eb="22">
      <t>キニュウ</t>
    </rPh>
    <phoneticPr fontId="4"/>
  </si>
  <si>
    <r>
      <t>支給</t>
    </r>
    <r>
      <rPr>
        <sz val="11"/>
        <rFont val="ＭＳ Ｐゴシック"/>
        <family val="3"/>
        <charset val="128"/>
      </rPr>
      <t>品費</t>
    </r>
    <rPh sb="2" eb="3">
      <t>ヒン</t>
    </rPh>
    <phoneticPr fontId="4"/>
  </si>
  <si>
    <r>
      <rPr>
        <sz val="11"/>
        <rFont val="ＭＳ Ｐゴシック"/>
        <family val="3"/>
        <charset val="128"/>
      </rPr>
      <t>土木工事標準単価及び市場単価</t>
    </r>
    <phoneticPr fontId="4"/>
  </si>
  <si>
    <t>積雪寒冷地域</t>
    <rPh sb="4" eb="6">
      <t>チイキ</t>
    </rPh>
    <phoneticPr fontId="4"/>
  </si>
  <si>
    <t>下記より規制方法を選択しﾘｽﾄで入力　　　　　　　　　　　      規制方法１：</t>
    <rPh sb="4" eb="6">
      <t>キセイ</t>
    </rPh>
    <rPh sb="6" eb="8">
      <t>ホウホウ</t>
    </rPh>
    <rPh sb="16" eb="18">
      <t>ニュウリョク</t>
    </rPh>
    <rPh sb="35" eb="37">
      <t>キセイ</t>
    </rPh>
    <rPh sb="37" eb="39">
      <t>ホウホウ</t>
    </rPh>
    <phoneticPr fontId="5"/>
  </si>
  <si>
    <t>（複数回答可）　　　　　　　　　　　　　　　　　　      　　　　　規制方法２：</t>
    <rPh sb="36" eb="38">
      <t>キセイ</t>
    </rPh>
    <rPh sb="38" eb="40">
      <t>ホウホウ</t>
    </rPh>
    <phoneticPr fontId="4"/>
  </si>
  <si>
    <t>１．全面通行止め（常時）　　２．全面通行止め（一時）　　規制方法３：</t>
    <rPh sb="2" eb="4">
      <t>ゼンメン</t>
    </rPh>
    <rPh sb="4" eb="6">
      <t>ツウコウ</t>
    </rPh>
    <rPh sb="6" eb="7">
      <t>ド</t>
    </rPh>
    <rPh sb="9" eb="11">
      <t>ジョウジ</t>
    </rPh>
    <rPh sb="16" eb="18">
      <t>ゼンメン</t>
    </rPh>
    <rPh sb="18" eb="20">
      <t>ツウコウ</t>
    </rPh>
    <rPh sb="20" eb="21">
      <t>ド</t>
    </rPh>
    <rPh sb="23" eb="25">
      <t>イチジ</t>
    </rPh>
    <rPh sb="28" eb="30">
      <t>キセイ</t>
    </rPh>
    <rPh sb="30" eb="32">
      <t>ホウホウ</t>
    </rPh>
    <phoneticPr fontId="4"/>
  </si>
  <si>
    <t>３．片側交互通行規制　　　 ４．車線規制　 　　　　　　　  規制方法４：</t>
    <rPh sb="2" eb="4">
      <t>カタガワ</t>
    </rPh>
    <rPh sb="4" eb="6">
      <t>コウゴ</t>
    </rPh>
    <rPh sb="6" eb="8">
      <t>ツウコウ</t>
    </rPh>
    <rPh sb="8" eb="10">
      <t>キセイ</t>
    </rPh>
    <rPh sb="16" eb="18">
      <t>シャセン</t>
    </rPh>
    <rPh sb="18" eb="20">
      <t>キセイ</t>
    </rPh>
    <rPh sb="31" eb="33">
      <t>キセイ</t>
    </rPh>
    <rPh sb="33" eb="35">
      <t>ホウホウ</t>
    </rPh>
    <phoneticPr fontId="4"/>
  </si>
  <si>
    <r>
      <t xml:space="preserve">５．路肩規制  </t>
    </r>
    <r>
      <rPr>
        <sz val="8"/>
        <rFont val="ＭＳ Ｐゴシック"/>
        <family val="3"/>
        <charset val="128"/>
      </rPr>
      <t xml:space="preserve">                         </t>
    </r>
    <r>
      <rPr>
        <sz val="10"/>
        <rFont val="ＭＳ Ｐゴシック"/>
        <family val="3"/>
        <charset val="128"/>
      </rPr>
      <t>６．歩道規制　　　　　　　 　　規制方法５：</t>
    </r>
    <rPh sb="2" eb="4">
      <t>ロカタ</t>
    </rPh>
    <rPh sb="4" eb="6">
      <t>キセイ</t>
    </rPh>
    <rPh sb="49" eb="51">
      <t>キセイ</t>
    </rPh>
    <rPh sb="51" eb="53">
      <t>ホウホウ</t>
    </rPh>
    <phoneticPr fontId="4"/>
  </si>
  <si>
    <t>規制方法６：</t>
    <rPh sb="0" eb="4">
      <t>キセイホウホウ</t>
    </rPh>
    <phoneticPr fontId="4"/>
  </si>
  <si>
    <t>「補正有り」とした理由を入力</t>
    <rPh sb="1" eb="3">
      <t>ホセイ</t>
    </rPh>
    <rPh sb="3" eb="4">
      <t>ア</t>
    </rPh>
    <phoneticPr fontId="5"/>
  </si>
  <si>
    <t>「補正有り」の場合：砂防堰堤高さを入力</t>
    <rPh sb="10" eb="12">
      <t>サボウ</t>
    </rPh>
    <rPh sb="12" eb="14">
      <t>エンテイ</t>
    </rPh>
    <rPh sb="14" eb="15">
      <t>タカ</t>
    </rPh>
    <phoneticPr fontId="5"/>
  </si>
  <si>
    <t>　(２)支給品費</t>
    <rPh sb="4" eb="6">
      <t>シキュウ</t>
    </rPh>
    <rPh sb="7" eb="8">
      <t>ヒ</t>
    </rPh>
    <phoneticPr fontId="4"/>
  </si>
  <si>
    <t>　(６)土木工事標準単価及び市場単価</t>
    <phoneticPr fontId="4"/>
  </si>
  <si>
    <t>支給品費</t>
    <rPh sb="0" eb="2">
      <t>シキュウ</t>
    </rPh>
    <rPh sb="2" eb="3">
      <t>シナ</t>
    </rPh>
    <rPh sb="3" eb="4">
      <t>ヒ</t>
    </rPh>
    <phoneticPr fontId="4"/>
  </si>
  <si>
    <r>
      <t>発注ファイルの支給品費が</t>
    </r>
    <r>
      <rPr>
        <b/>
        <sz val="10"/>
        <rFont val="ＭＳ Ｐゴシック"/>
        <family val="3"/>
        <charset val="128"/>
      </rPr>
      <t>未入力</t>
    </r>
    <rPh sb="9" eb="10">
      <t>シナ</t>
    </rPh>
    <phoneticPr fontId="4"/>
  </si>
  <si>
    <t>1.支給品費を入力して下さい
2.費用が発生しない場合は０を入力して下さい</t>
    <rPh sb="4" eb="5">
      <t>シナ</t>
    </rPh>
    <rPh sb="20" eb="22">
      <t>ハッセイ</t>
    </rPh>
    <phoneticPr fontId="4"/>
  </si>
  <si>
    <r>
      <t xml:space="preserve">受発注で労務費の金額差が大きい
</t>
    </r>
    <r>
      <rPr>
        <b/>
        <sz val="11"/>
        <rFont val="ＭＳ Ｐゴシック"/>
        <family val="3"/>
        <charset val="128"/>
      </rPr>
      <t>（元請ファイル実績額の過大）</t>
    </r>
    <rPh sb="0" eb="3">
      <t>ジュハッチュウ</t>
    </rPh>
    <rPh sb="4" eb="7">
      <t>ロウムヒ</t>
    </rPh>
    <rPh sb="8" eb="10">
      <t>キンガク</t>
    </rPh>
    <rPh sb="10" eb="11">
      <t>サ</t>
    </rPh>
    <rPh sb="12" eb="13">
      <t>オオ</t>
    </rPh>
    <rPh sb="17" eb="19">
      <t>モトウケ</t>
    </rPh>
    <rPh sb="23" eb="25">
      <t>ジッセキ</t>
    </rPh>
    <rPh sb="25" eb="26">
      <t>ガク</t>
    </rPh>
    <rPh sb="27" eb="29">
      <t>カダイ</t>
    </rPh>
    <phoneticPr fontId="4"/>
  </si>
  <si>
    <r>
      <t xml:space="preserve">受発注で労務費の金額差が大きい
</t>
    </r>
    <r>
      <rPr>
        <b/>
        <sz val="11"/>
        <rFont val="ＭＳ Ｐゴシック"/>
        <family val="3"/>
        <charset val="128"/>
      </rPr>
      <t>（元請ファイル実績額の過小）</t>
    </r>
    <rPh sb="0" eb="3">
      <t>ジュハッチュウ</t>
    </rPh>
    <rPh sb="4" eb="7">
      <t>ロウムヒ</t>
    </rPh>
    <rPh sb="8" eb="10">
      <t>キンガク</t>
    </rPh>
    <rPh sb="10" eb="11">
      <t>サ</t>
    </rPh>
    <rPh sb="12" eb="13">
      <t>オオ</t>
    </rPh>
    <rPh sb="17" eb="19">
      <t>モトウケ</t>
    </rPh>
    <rPh sb="23" eb="25">
      <t>ジッセキ</t>
    </rPh>
    <rPh sb="25" eb="26">
      <t>ガク</t>
    </rPh>
    <rPh sb="27" eb="29">
      <t>カショウ</t>
    </rPh>
    <phoneticPr fontId="4"/>
  </si>
  <si>
    <r>
      <t xml:space="preserve">受発注で機械器具等損料の金額差が大きい
</t>
    </r>
    <r>
      <rPr>
        <b/>
        <sz val="11"/>
        <rFont val="ＭＳ Ｐゴシック"/>
        <family val="3"/>
        <charset val="128"/>
      </rPr>
      <t>（元請ファイル実績額の過大）</t>
    </r>
    <rPh sb="0" eb="3">
      <t>ジュハッチュウ</t>
    </rPh>
    <rPh sb="4" eb="6">
      <t>キカイ</t>
    </rPh>
    <rPh sb="6" eb="9">
      <t>キグナド</t>
    </rPh>
    <rPh sb="9" eb="11">
      <t>ソンリョウ</t>
    </rPh>
    <rPh sb="12" eb="14">
      <t>キンガク</t>
    </rPh>
    <rPh sb="14" eb="15">
      <t>サ</t>
    </rPh>
    <rPh sb="16" eb="17">
      <t>オオ</t>
    </rPh>
    <rPh sb="21" eb="23">
      <t>モトウケ</t>
    </rPh>
    <rPh sb="27" eb="29">
      <t>ジッセキ</t>
    </rPh>
    <rPh sb="29" eb="30">
      <t>ガク</t>
    </rPh>
    <rPh sb="31" eb="33">
      <t>カダイ</t>
    </rPh>
    <phoneticPr fontId="4"/>
  </si>
  <si>
    <r>
      <t xml:space="preserve">受発注で機械器具等損料の金額差が大きい
</t>
    </r>
    <r>
      <rPr>
        <b/>
        <sz val="11"/>
        <rFont val="ＭＳ Ｐゴシック"/>
        <family val="3"/>
        <charset val="128"/>
      </rPr>
      <t>（元請ファイル実績額の過小）</t>
    </r>
    <rPh sb="0" eb="3">
      <t>ジュハッチュウ</t>
    </rPh>
    <rPh sb="4" eb="6">
      <t>キカイ</t>
    </rPh>
    <rPh sb="6" eb="9">
      <t>キグナド</t>
    </rPh>
    <rPh sb="9" eb="11">
      <t>ソンリョウ</t>
    </rPh>
    <rPh sb="12" eb="14">
      <t>キンガク</t>
    </rPh>
    <rPh sb="14" eb="15">
      <t>サ</t>
    </rPh>
    <rPh sb="16" eb="17">
      <t>オオ</t>
    </rPh>
    <rPh sb="21" eb="23">
      <t>モトウケ</t>
    </rPh>
    <rPh sb="27" eb="29">
      <t>ジッセキ</t>
    </rPh>
    <rPh sb="29" eb="30">
      <t>ガク</t>
    </rPh>
    <rPh sb="31" eb="33">
      <t>カショウ</t>
    </rPh>
    <phoneticPr fontId="4"/>
  </si>
  <si>
    <t>土木工事標準単価及び市場単価</t>
    <rPh sb="10" eb="12">
      <t>イチバ</t>
    </rPh>
    <rPh sb="12" eb="14">
      <t>タンカ</t>
    </rPh>
    <phoneticPr fontId="4"/>
  </si>
  <si>
    <r>
      <t>発注ファイルの土木工事標準単価及び市場単価が</t>
    </r>
    <r>
      <rPr>
        <b/>
        <sz val="10"/>
        <rFont val="ＭＳ Ｐゴシック"/>
        <family val="3"/>
        <charset val="128"/>
      </rPr>
      <t>未入力</t>
    </r>
    <rPh sb="17" eb="19">
      <t>シジョウ</t>
    </rPh>
    <rPh sb="19" eb="21">
      <t>タンカ</t>
    </rPh>
    <phoneticPr fontId="4"/>
  </si>
  <si>
    <t>1.土木工事標準単価及び市場単価を入力して下さい
2.費用が発生しない場合は０を入力して下さい</t>
    <rPh sb="12" eb="14">
      <t>シジョウ</t>
    </rPh>
    <rPh sb="14" eb="16">
      <t>タンカ</t>
    </rPh>
    <rPh sb="30" eb="32">
      <t>ハッセイ</t>
    </rPh>
    <phoneticPr fontId="4"/>
  </si>
  <si>
    <t>072010</t>
  </si>
  <si>
    <t>112038</t>
  </si>
  <si>
    <t>272124</t>
  </si>
  <si>
    <t>282031</t>
  </si>
  <si>
    <t>312011</t>
  </si>
  <si>
    <t>322016</t>
  </si>
  <si>
    <t>ICT活用工事</t>
    <rPh sb="3" eb="7">
      <t>カツヨウコウジ</t>
    </rPh>
    <phoneticPr fontId="4"/>
  </si>
  <si>
    <t>○：ICT活用工事</t>
    <rPh sb="5" eb="7">
      <t>カツヨウ</t>
    </rPh>
    <rPh sb="7" eb="9">
      <t>コウジ</t>
    </rPh>
    <phoneticPr fontId="4"/>
  </si>
  <si>
    <t>ICT活用工事以外</t>
    <rPh sb="3" eb="7">
      <t>カツヨウコウジ</t>
    </rPh>
    <rPh sb="7" eb="9">
      <t>イガイ</t>
    </rPh>
    <phoneticPr fontId="4"/>
  </si>
  <si>
    <t>復興係数による補正（広島県）</t>
    <rPh sb="0" eb="2">
      <t>フッコウ</t>
    </rPh>
    <rPh sb="2" eb="4">
      <t>ケイスウ</t>
    </rPh>
    <rPh sb="7" eb="9">
      <t>ホセイ</t>
    </rPh>
    <rPh sb="10" eb="12">
      <t>ヒロシマ</t>
    </rPh>
    <rPh sb="12" eb="13">
      <t>ケン</t>
    </rPh>
    <phoneticPr fontId="23"/>
  </si>
  <si>
    <t>*整理番号を入力して下さい。</t>
    <rPh sb="6" eb="8">
      <t>ニュウリョク</t>
    </rPh>
    <rPh sb="10" eb="11">
      <t>クダ</t>
    </rPh>
    <phoneticPr fontId="4"/>
  </si>
  <si>
    <t>広島復興補正</t>
    <rPh sb="0" eb="2">
      <t>ヒロシマ</t>
    </rPh>
    <rPh sb="2" eb="4">
      <t>フッコウ</t>
    </rPh>
    <rPh sb="4" eb="6">
      <t>ホセイ</t>
    </rPh>
    <phoneticPr fontId="4"/>
  </si>
  <si>
    <t>交通量調査基本区間番号（センサス番号）11桁</t>
    <rPh sb="0" eb="2">
      <t>コウツウ</t>
    </rPh>
    <rPh sb="2" eb="3">
      <t>リョウ</t>
    </rPh>
    <rPh sb="3" eb="5">
      <t>チョウサ</t>
    </rPh>
    <rPh sb="5" eb="7">
      <t>キホン</t>
    </rPh>
    <rPh sb="7" eb="9">
      <t>クカン</t>
    </rPh>
    <rPh sb="9" eb="11">
      <t>バンゴウ</t>
    </rPh>
    <rPh sb="16" eb="18">
      <t>バンゴウ</t>
    </rPh>
    <rPh sb="21" eb="22">
      <t>ケタ</t>
    </rPh>
    <phoneticPr fontId="4"/>
  </si>
  <si>
    <t>積算に用いた熱中対策補正率</t>
    <rPh sb="0" eb="2">
      <t>セキサン</t>
    </rPh>
    <rPh sb="3" eb="4">
      <t>モチ</t>
    </rPh>
    <rPh sb="6" eb="8">
      <t>ネッチュウ</t>
    </rPh>
    <rPh sb="8" eb="10">
      <t>タイサク</t>
    </rPh>
    <rPh sb="10" eb="12">
      <t>ホセイ</t>
    </rPh>
    <rPh sb="12" eb="13">
      <t>リツ</t>
    </rPh>
    <phoneticPr fontId="4"/>
  </si>
  <si>
    <t>熱中症対策に資する現場管理費の補正の試行による補正割増しを行った。</t>
    <rPh sb="0" eb="2">
      <t>ネッチュウ</t>
    </rPh>
    <rPh sb="2" eb="3">
      <t>ショウ</t>
    </rPh>
    <rPh sb="3" eb="5">
      <t>タイサク</t>
    </rPh>
    <rPh sb="6" eb="7">
      <t>シ</t>
    </rPh>
    <rPh sb="9" eb="11">
      <t>ゲンバ</t>
    </rPh>
    <rPh sb="11" eb="14">
      <t>カンリヒ</t>
    </rPh>
    <rPh sb="15" eb="17">
      <t>ホセイ</t>
    </rPh>
    <rPh sb="18" eb="20">
      <t>シコウ</t>
    </rPh>
    <rPh sb="23" eb="25">
      <t>ホセイ</t>
    </rPh>
    <rPh sb="25" eb="26">
      <t>ワ</t>
    </rPh>
    <rPh sb="26" eb="27">
      <t>マ</t>
    </rPh>
    <rPh sb="29" eb="30">
      <t>オコナ</t>
    </rPh>
    <phoneticPr fontId="4"/>
  </si>
  <si>
    <t>ICT舗装工</t>
    <rPh sb="3" eb="5">
      <t>ホソウ</t>
    </rPh>
    <rPh sb="5" eb="6">
      <t>コウ</t>
    </rPh>
    <phoneticPr fontId="4"/>
  </si>
  <si>
    <t>イ</t>
  </si>
  <si>
    <t>機械機具等損料</t>
  </si>
  <si>
    <t>特許使用料</t>
  </si>
  <si>
    <t>光熱電力使用料</t>
  </si>
  <si>
    <t>Ａ</t>
  </si>
  <si>
    <t>Ｂ</t>
  </si>
  <si>
    <t>ハ</t>
  </si>
  <si>
    <t>不稼働日の保安要員等の費用</t>
  </si>
  <si>
    <t>安全用品等の費用</t>
  </si>
  <si>
    <t>1)</t>
  </si>
  <si>
    <t>2)</t>
  </si>
  <si>
    <t>Ｄ</t>
  </si>
  <si>
    <t>Ｅ</t>
  </si>
  <si>
    <t>Ｃ</t>
  </si>
  <si>
    <t>宿泊費</t>
  </si>
  <si>
    <t>監督員詰所等</t>
  </si>
  <si>
    <t>労務管理費</t>
  </si>
  <si>
    <t>安全訓練等費用</t>
  </si>
  <si>
    <t>安全・衛生に要した費用</t>
  </si>
  <si>
    <t>研修訓練等に要した費用</t>
  </si>
  <si>
    <t>租税公課</t>
  </si>
  <si>
    <t>退職金</t>
  </si>
  <si>
    <t>保険料</t>
  </si>
  <si>
    <t>火災保険</t>
  </si>
  <si>
    <t>工事保険</t>
  </si>
  <si>
    <t>組立保険</t>
  </si>
  <si>
    <t>Ｆ</t>
  </si>
  <si>
    <t>労災保険料</t>
  </si>
  <si>
    <t>雇用保険料</t>
  </si>
  <si>
    <t>建退共制度掛金</t>
  </si>
  <si>
    <t>船員保険料</t>
  </si>
  <si>
    <t>福利厚生費</t>
  </si>
  <si>
    <t>リ</t>
  </si>
  <si>
    <t>ヌ</t>
  </si>
  <si>
    <t>通信交通費</t>
  </si>
  <si>
    <t>ル</t>
  </si>
  <si>
    <t>交際費</t>
  </si>
  <si>
    <t>ヲ</t>
  </si>
  <si>
    <t>ワ</t>
  </si>
  <si>
    <t>カ</t>
  </si>
  <si>
    <t>ヨ</t>
  </si>
  <si>
    <t>③</t>
  </si>
  <si>
    <t>工事請負金額</t>
  </si>
  <si>
    <t>　② シート：『元請調査票データ』に元請の調査データを貼り付けて下さい。</t>
    <rPh sb="8" eb="10">
      <t>モトウケ</t>
    </rPh>
    <rPh sb="10" eb="13">
      <t>チョウサヒョウ</t>
    </rPh>
    <rPh sb="18" eb="20">
      <t>モトウケ</t>
    </rPh>
    <rPh sb="21" eb="23">
      <t>チョウサ</t>
    </rPh>
    <rPh sb="27" eb="28">
      <t>ハ</t>
    </rPh>
    <rPh sb="29" eb="30">
      <t>ツ</t>
    </rPh>
    <rPh sb="32" eb="33">
      <t>クダ</t>
    </rPh>
    <phoneticPr fontId="4"/>
  </si>
  <si>
    <r>
      <t>・本シートは,受発注の入力金額を確認するシートです。
・入力修正が必要な場合は、工事費シート（発注ファイル）又は、元請ファイルを修正してください。
・元請ファイルを修正した場合、</t>
    </r>
    <r>
      <rPr>
        <b/>
        <sz val="11"/>
        <rFont val="ＭＳ Ｐゴシック"/>
        <family val="3"/>
        <charset val="128"/>
      </rPr>
      <t>再度、『元請調査票データ』に元請の修正後調査データを貼り付けて下さい。</t>
    </r>
    <rPh sb="75" eb="77">
      <t>モトウケ</t>
    </rPh>
    <rPh sb="82" eb="84">
      <t>シュウセイ</t>
    </rPh>
    <rPh sb="86" eb="88">
      <t>バアイ</t>
    </rPh>
    <rPh sb="89" eb="91">
      <t>サイド</t>
    </rPh>
    <rPh sb="106" eb="108">
      <t>シュウセイ</t>
    </rPh>
    <rPh sb="108" eb="109">
      <t>ゴ</t>
    </rPh>
    <phoneticPr fontId="4"/>
  </si>
  <si>
    <t>「補正有り」の場合：工期期間中の真夏日</t>
    <rPh sb="10" eb="12">
      <t>コウキ</t>
    </rPh>
    <rPh sb="12" eb="15">
      <t>キカンチュウ</t>
    </rPh>
    <rPh sb="16" eb="19">
      <t>マナツビ</t>
    </rPh>
    <phoneticPr fontId="5"/>
  </si>
  <si>
    <t>「補正有り」の場合：工期期間日数</t>
    <rPh sb="10" eb="12">
      <t>コウキ</t>
    </rPh>
    <rPh sb="12" eb="14">
      <t>キカン</t>
    </rPh>
    <rPh sb="14" eb="16">
      <t>ニッスウ</t>
    </rPh>
    <phoneticPr fontId="5"/>
  </si>
  <si>
    <t>整　理　番　号</t>
    <rPh sb="0" eb="1">
      <t>ヒトシ</t>
    </rPh>
    <rPh sb="2" eb="3">
      <t>リ</t>
    </rPh>
    <rPh sb="4" eb="5">
      <t>バン</t>
    </rPh>
    <rPh sb="6" eb="7">
      <t>ゴウ</t>
    </rPh>
    <phoneticPr fontId="3"/>
  </si>
  <si>
    <t>4：農林水産省</t>
    <phoneticPr fontId="4"/>
  </si>
  <si>
    <t>工期延期の日数（上記最終工期－当初工期）</t>
    <rPh sb="0" eb="2">
      <t>コウキ</t>
    </rPh>
    <rPh sb="2" eb="4">
      <t>エンキ</t>
    </rPh>
    <rPh sb="5" eb="7">
      <t>ニッスウ</t>
    </rPh>
    <rPh sb="8" eb="10">
      <t>ジョウキ</t>
    </rPh>
    <rPh sb="10" eb="12">
      <t>サイシュウ</t>
    </rPh>
    <rPh sb="12" eb="14">
      <t>コウキ</t>
    </rPh>
    <rPh sb="15" eb="17">
      <t>トウショ</t>
    </rPh>
    <rPh sb="17" eb="19">
      <t>コウキ</t>
    </rPh>
    <phoneticPr fontId="4"/>
  </si>
  <si>
    <t xml:space="preserve">工期延期の日数（下記合計）
</t>
    <rPh sb="0" eb="2">
      <t>コウキ</t>
    </rPh>
    <rPh sb="2" eb="4">
      <t>エンキ</t>
    </rPh>
    <rPh sb="5" eb="7">
      <t>ニッスウ</t>
    </rPh>
    <rPh sb="8" eb="10">
      <t>カキ</t>
    </rPh>
    <rPh sb="10" eb="12">
      <t>ゴウケイ</t>
    </rPh>
    <phoneticPr fontId="4"/>
  </si>
  <si>
    <t>日</t>
    <rPh sb="0" eb="1">
      <t>ニチ</t>
    </rPh>
    <phoneticPr fontId="4"/>
  </si>
  <si>
    <t>増工に伴う工事延伸日数</t>
    <rPh sb="0" eb="2">
      <t>ゾウコウ</t>
    </rPh>
    <rPh sb="3" eb="4">
      <t>トモナ</t>
    </rPh>
    <rPh sb="5" eb="7">
      <t>コウジ</t>
    </rPh>
    <rPh sb="7" eb="9">
      <t>エンシン</t>
    </rPh>
    <rPh sb="9" eb="11">
      <t>ニッスウ</t>
    </rPh>
    <phoneticPr fontId="4"/>
  </si>
  <si>
    <t>工事中止（全面中止、一時中止）に伴う工事延伸日数</t>
    <rPh sb="0" eb="2">
      <t>コウジ</t>
    </rPh>
    <rPh sb="2" eb="4">
      <t>チュウシ</t>
    </rPh>
    <rPh sb="5" eb="7">
      <t>ゼンメン</t>
    </rPh>
    <rPh sb="7" eb="9">
      <t>チュウシ</t>
    </rPh>
    <rPh sb="10" eb="12">
      <t>イチジ</t>
    </rPh>
    <rPh sb="12" eb="14">
      <t>チュウシ</t>
    </rPh>
    <rPh sb="16" eb="17">
      <t>トモナ</t>
    </rPh>
    <rPh sb="18" eb="20">
      <t>コウジ</t>
    </rPh>
    <rPh sb="20" eb="22">
      <t>エンシン</t>
    </rPh>
    <rPh sb="22" eb="24">
      <t>ニッスウ</t>
    </rPh>
    <phoneticPr fontId="4"/>
  </si>
  <si>
    <t>発注者の責</t>
    <rPh sb="0" eb="3">
      <t>ハッチュウシャ</t>
    </rPh>
    <rPh sb="4" eb="5">
      <t>セキ</t>
    </rPh>
    <phoneticPr fontId="65"/>
  </si>
  <si>
    <t>関係機関との協議</t>
    <rPh sb="0" eb="2">
      <t>カンケイ</t>
    </rPh>
    <rPh sb="2" eb="4">
      <t>キカン</t>
    </rPh>
    <rPh sb="6" eb="8">
      <t>キョウギ</t>
    </rPh>
    <phoneticPr fontId="65"/>
  </si>
  <si>
    <t>工事用地の未確保</t>
    <rPh sb="0" eb="2">
      <t>コウジ</t>
    </rPh>
    <rPh sb="2" eb="4">
      <t>ヨウチ</t>
    </rPh>
    <rPh sb="5" eb="6">
      <t>ミ</t>
    </rPh>
    <rPh sb="6" eb="8">
      <t>カクホ</t>
    </rPh>
    <phoneticPr fontId="65"/>
  </si>
  <si>
    <t>上記以外の理由による工事延伸日数</t>
    <rPh sb="0" eb="2">
      <t>ジョウキ</t>
    </rPh>
    <rPh sb="2" eb="4">
      <t>イガイ</t>
    </rPh>
    <rPh sb="5" eb="7">
      <t>リユウ</t>
    </rPh>
    <rPh sb="10" eb="14">
      <t>コウジエンシン</t>
    </rPh>
    <rPh sb="14" eb="16">
      <t>ニッスウ</t>
    </rPh>
    <phoneticPr fontId="4"/>
  </si>
  <si>
    <t>低入札工事の有無</t>
  </si>
  <si>
    <t>農道種別</t>
    <rPh sb="0" eb="2">
      <t>ノウドウ</t>
    </rPh>
    <rPh sb="2" eb="4">
      <t>シュベツ</t>
    </rPh>
    <phoneticPr fontId="4"/>
  </si>
  <si>
    <t>広域農道</t>
    <rPh sb="0" eb="2">
      <t>コウイキ</t>
    </rPh>
    <rPh sb="2" eb="4">
      <t>ノウドウ</t>
    </rPh>
    <phoneticPr fontId="3"/>
  </si>
  <si>
    <t>幹線農道</t>
  </si>
  <si>
    <t>管理用道路</t>
    <rPh sb="3" eb="5">
      <t>ドウロ</t>
    </rPh>
    <phoneticPr fontId="3"/>
  </si>
  <si>
    <t>その他道路</t>
    <rPh sb="3" eb="5">
      <t>ドウロ</t>
    </rPh>
    <phoneticPr fontId="3"/>
  </si>
  <si>
    <t>農道の種別</t>
    <rPh sb="0" eb="2">
      <t>ノウドウ</t>
    </rPh>
    <rPh sb="3" eb="5">
      <t>シュベツ</t>
    </rPh>
    <phoneticPr fontId="23"/>
  </si>
  <si>
    <t>※管更生工事の場合は、「管径」を必ず入力してください</t>
  </si>
  <si>
    <t>海上輸送補正の有無</t>
    <rPh sb="0" eb="2">
      <t>カイジョウ</t>
    </rPh>
    <rPh sb="2" eb="4">
      <t>ユソウ</t>
    </rPh>
    <rPh sb="4" eb="6">
      <t>ホセイ</t>
    </rPh>
    <rPh sb="7" eb="9">
      <t>ウム</t>
    </rPh>
    <phoneticPr fontId="4"/>
  </si>
  <si>
    <t>積雪寒冷地域で施工時期が冬期となる場合の補正の有無</t>
    <rPh sb="0" eb="2">
      <t>セキセツ</t>
    </rPh>
    <rPh sb="2" eb="4">
      <t>カンレイ</t>
    </rPh>
    <rPh sb="4" eb="6">
      <t>チイキ</t>
    </rPh>
    <rPh sb="7" eb="9">
      <t>セコウ</t>
    </rPh>
    <rPh sb="9" eb="11">
      <t>ジキ</t>
    </rPh>
    <rPh sb="12" eb="14">
      <t>トウキ</t>
    </rPh>
    <rPh sb="17" eb="19">
      <t>バアイ</t>
    </rPh>
    <rPh sb="20" eb="22">
      <t>ホセイ</t>
    </rPh>
    <rPh sb="23" eb="25">
      <t>ウム</t>
    </rPh>
    <phoneticPr fontId="4"/>
  </si>
  <si>
    <t>補正値（％）</t>
    <rPh sb="0" eb="3">
      <t>ホセイチ</t>
    </rPh>
    <phoneticPr fontId="4"/>
  </si>
  <si>
    <t>情報共有システム</t>
    <rPh sb="0" eb="2">
      <t>ジョウホウ</t>
    </rPh>
    <rPh sb="2" eb="4">
      <t>キョウユウ</t>
    </rPh>
    <phoneticPr fontId="4"/>
  </si>
  <si>
    <t>情報共有システム使用の有無</t>
    <rPh sb="0" eb="2">
      <t>ジョウホウ</t>
    </rPh>
    <rPh sb="2" eb="4">
      <t>キョウユウ</t>
    </rPh>
    <rPh sb="8" eb="10">
      <t>シヨウ</t>
    </rPh>
    <rPh sb="11" eb="13">
      <t>ウム</t>
    </rPh>
    <phoneticPr fontId="4"/>
  </si>
  <si>
    <t>中山間地域の有無</t>
    <rPh sb="0" eb="1">
      <t>チュウ</t>
    </rPh>
    <rPh sb="1" eb="3">
      <t>サンカン</t>
    </rPh>
    <rPh sb="3" eb="5">
      <t>チイキ</t>
    </rPh>
    <rPh sb="6" eb="8">
      <t>ウム</t>
    </rPh>
    <phoneticPr fontId="23"/>
  </si>
  <si>
    <t>共通仮設費の対象額に含めない費用内訳</t>
    <rPh sb="0" eb="2">
      <t>キョウツウ</t>
    </rPh>
    <rPh sb="2" eb="4">
      <t>カセツ</t>
    </rPh>
    <rPh sb="4" eb="5">
      <t>ヒ</t>
    </rPh>
    <rPh sb="6" eb="8">
      <t>タイショウ</t>
    </rPh>
    <rPh sb="8" eb="9">
      <t>ガク</t>
    </rPh>
    <rPh sb="10" eb="11">
      <t>フク</t>
    </rPh>
    <rPh sb="15" eb="16">
      <t>ヨウ</t>
    </rPh>
    <phoneticPr fontId="4"/>
  </si>
  <si>
    <t xml:space="preserve">共通仮設費の対象に含めない費用がある場合は、金額及び管理費区分を必ず入力してください。 </t>
    <rPh sb="0" eb="2">
      <t>キョウツウ</t>
    </rPh>
    <rPh sb="2" eb="4">
      <t>カセツ</t>
    </rPh>
    <rPh sb="4" eb="5">
      <t>ヒ</t>
    </rPh>
    <rPh sb="6" eb="8">
      <t>タイショウ</t>
    </rPh>
    <rPh sb="9" eb="10">
      <t>フク</t>
    </rPh>
    <rPh sb="13" eb="15">
      <t>ヒヨウ</t>
    </rPh>
    <rPh sb="18" eb="20">
      <t>バアイ</t>
    </rPh>
    <rPh sb="22" eb="24">
      <t>キンガク</t>
    </rPh>
    <rPh sb="24" eb="25">
      <t>オヨ</t>
    </rPh>
    <rPh sb="26" eb="29">
      <t>カンリヒ</t>
    </rPh>
    <rPh sb="29" eb="31">
      <t>クブン</t>
    </rPh>
    <rPh sb="32" eb="33">
      <t>カナラ</t>
    </rPh>
    <rPh sb="34" eb="36">
      <t>ニュウリョク</t>
    </rPh>
    <phoneticPr fontId="4"/>
  </si>
  <si>
    <t xml:space="preserve">共通仮設費の対象に含めない費用がある場合は、金額を必ず入力してください。 </t>
    <rPh sb="0" eb="2">
      <t>キョウツウ</t>
    </rPh>
    <rPh sb="2" eb="4">
      <t>カセツ</t>
    </rPh>
    <rPh sb="4" eb="5">
      <t>ヒ</t>
    </rPh>
    <rPh sb="6" eb="8">
      <t>タイショウ</t>
    </rPh>
    <rPh sb="9" eb="10">
      <t>フク</t>
    </rPh>
    <rPh sb="13" eb="15">
      <t>ヒヨウ</t>
    </rPh>
    <rPh sb="18" eb="20">
      <t>バアイ</t>
    </rPh>
    <rPh sb="22" eb="24">
      <t>キンガク</t>
    </rPh>
    <rPh sb="25" eb="26">
      <t>カナラ</t>
    </rPh>
    <rPh sb="27" eb="29">
      <t>ニュウリョク</t>
    </rPh>
    <phoneticPr fontId="4"/>
  </si>
  <si>
    <t>　管理費
区分</t>
    <phoneticPr fontId="3"/>
  </si>
  <si>
    <t>概　　要</t>
    <rPh sb="0" eb="1">
      <t>オオムネ</t>
    </rPh>
    <rPh sb="3" eb="4">
      <t>ヨウ</t>
    </rPh>
    <phoneticPr fontId="3"/>
  </si>
  <si>
    <t>現場管理費、一般管理費のみ対象とする場合</t>
    <rPh sb="18" eb="20">
      <t>バアイ</t>
    </rPh>
    <phoneticPr fontId="3"/>
  </si>
  <si>
    <t>工場管理費・一般管理費のみ対象とし、間接労務費の対象にしない場合（鋼桁、門扉等の工場製作に関わる製作工数単位以外の費用</t>
    <rPh sb="0" eb="2">
      <t>コウジョウ</t>
    </rPh>
    <rPh sb="2" eb="5">
      <t>カンリヒ</t>
    </rPh>
    <rPh sb="6" eb="8">
      <t>イッパン</t>
    </rPh>
    <rPh sb="8" eb="11">
      <t>カンリヒ</t>
    </rPh>
    <rPh sb="13" eb="15">
      <t>タイショウ</t>
    </rPh>
    <rPh sb="18" eb="20">
      <t>カンセツ</t>
    </rPh>
    <rPh sb="20" eb="23">
      <t>ロウムヒ</t>
    </rPh>
    <rPh sb="24" eb="26">
      <t>タイショウ</t>
    </rPh>
    <rPh sb="30" eb="32">
      <t>バアイ</t>
    </rPh>
    <rPh sb="33" eb="34">
      <t>コウ</t>
    </rPh>
    <rPh sb="34" eb="35">
      <t>ケタ</t>
    </rPh>
    <rPh sb="36" eb="38">
      <t>モンピ</t>
    </rPh>
    <rPh sb="38" eb="39">
      <t>トウ</t>
    </rPh>
    <rPh sb="40" eb="42">
      <t>コウジョウ</t>
    </rPh>
    <rPh sb="42" eb="44">
      <t>セイサク</t>
    </rPh>
    <rPh sb="45" eb="46">
      <t>カカ</t>
    </rPh>
    <rPh sb="48" eb="50">
      <t>セイサク</t>
    </rPh>
    <rPh sb="50" eb="52">
      <t>コウスウ</t>
    </rPh>
    <rPh sb="52" eb="54">
      <t>タンイ</t>
    </rPh>
    <rPh sb="54" eb="56">
      <t>イガイ</t>
    </rPh>
    <rPh sb="57" eb="59">
      <t>ヒヨウ</t>
    </rPh>
    <phoneticPr fontId="3"/>
  </si>
  <si>
    <t>一般管理費のみ対象にする場合</t>
    <rPh sb="12" eb="14">
      <t>バアイ</t>
    </rPh>
    <phoneticPr fontId="3"/>
  </si>
  <si>
    <t>間接労務費、工場管理費、一般管理費のみ対象にする場合（製作工数に関わるもの）</t>
    <rPh sb="0" eb="2">
      <t>カンセツ</t>
    </rPh>
    <rPh sb="2" eb="5">
      <t>ロウムヒ</t>
    </rPh>
    <rPh sb="6" eb="8">
      <t>コウジョウ</t>
    </rPh>
    <rPh sb="8" eb="11">
      <t>カンリヒ</t>
    </rPh>
    <rPh sb="12" eb="14">
      <t>イッパン</t>
    </rPh>
    <rPh sb="14" eb="17">
      <t>カンリヒ</t>
    </rPh>
    <rPh sb="19" eb="21">
      <t>タイショウ</t>
    </rPh>
    <rPh sb="24" eb="26">
      <t>バアイ</t>
    </rPh>
    <rPh sb="27" eb="29">
      <t>セイサク</t>
    </rPh>
    <rPh sb="29" eb="31">
      <t>コウスウ</t>
    </rPh>
    <rPh sb="32" eb="33">
      <t>カカ</t>
    </rPh>
    <phoneticPr fontId="3"/>
  </si>
  <si>
    <t>技術者間接費対象労務費</t>
    <rPh sb="0" eb="3">
      <t>ギジュツシャ</t>
    </rPh>
    <rPh sb="3" eb="6">
      <t>カンセツヒ</t>
    </rPh>
    <rPh sb="6" eb="8">
      <t>タイショウ</t>
    </rPh>
    <rPh sb="8" eb="11">
      <t>ロウムヒ</t>
    </rPh>
    <phoneticPr fontId="3"/>
  </si>
  <si>
    <t>全ての間接費の対象にしない場合</t>
    <rPh sb="0" eb="1">
      <t>スベ</t>
    </rPh>
    <rPh sb="3" eb="6">
      <t>カンセツヒ</t>
    </rPh>
    <rPh sb="7" eb="9">
      <t>タイショウ</t>
    </rPh>
    <rPh sb="13" eb="15">
      <t>バアイ</t>
    </rPh>
    <phoneticPr fontId="3"/>
  </si>
  <si>
    <t>処分費等に対象にする場合</t>
    <rPh sb="0" eb="3">
      <t>ショブンヒ</t>
    </rPh>
    <rPh sb="3" eb="4">
      <t>トウ</t>
    </rPh>
    <rPh sb="5" eb="7">
      <t>タイショウ</t>
    </rPh>
    <rPh sb="10" eb="12">
      <t>バアイ</t>
    </rPh>
    <phoneticPr fontId="3"/>
  </si>
  <si>
    <t>共通仮設費の対象に含めない品目</t>
    <rPh sb="0" eb="2">
      <t>キョウツウ</t>
    </rPh>
    <rPh sb="2" eb="4">
      <t>カセツ</t>
    </rPh>
    <rPh sb="4" eb="5">
      <t>ヒ</t>
    </rPh>
    <rPh sb="6" eb="8">
      <t>タイショウ</t>
    </rPh>
    <rPh sb="9" eb="10">
      <t>フク</t>
    </rPh>
    <rPh sb="13" eb="14">
      <t>シナ</t>
    </rPh>
    <rPh sb="14" eb="15">
      <t>ヒモク</t>
    </rPh>
    <phoneticPr fontId="4"/>
  </si>
  <si>
    <t>金　額（千円）</t>
    <rPh sb="4" eb="6">
      <t>センエン</t>
    </rPh>
    <phoneticPr fontId="4"/>
  </si>
  <si>
    <t>簡易組立式橋梁の購入費</t>
    <rPh sb="0" eb="2">
      <t>カンイ</t>
    </rPh>
    <rPh sb="2" eb="4">
      <t>クミタ</t>
    </rPh>
    <rPh sb="4" eb="5">
      <t>シキ</t>
    </rPh>
    <rPh sb="5" eb="7">
      <t>キョウリョウ</t>
    </rPh>
    <rPh sb="8" eb="10">
      <t>コウニュウ</t>
    </rPh>
    <phoneticPr fontId="4"/>
  </si>
  <si>
    <t>プレキャストＰＣ桁の購入費</t>
    <rPh sb="8" eb="9">
      <t>ケタ</t>
    </rPh>
    <rPh sb="10" eb="12">
      <t>コウニュウ</t>
    </rPh>
    <phoneticPr fontId="4"/>
  </si>
  <si>
    <t>プレキャストＰＣ床板の購入費</t>
    <rPh sb="8" eb="10">
      <t>ショウバン</t>
    </rPh>
    <rPh sb="11" eb="13">
      <t>コウニュウ</t>
    </rPh>
    <phoneticPr fontId="4"/>
  </si>
  <si>
    <t>ポンプの購入費</t>
    <rPh sb="4" eb="6">
      <t>コウニュウ</t>
    </rPh>
    <phoneticPr fontId="4"/>
  </si>
  <si>
    <t>グレーチング床版の購入費</t>
    <rPh sb="6" eb="7">
      <t>ユカ</t>
    </rPh>
    <rPh sb="7" eb="8">
      <t>バン</t>
    </rPh>
    <rPh sb="9" eb="11">
      <t>コウニュウ</t>
    </rPh>
    <phoneticPr fontId="4"/>
  </si>
  <si>
    <t>合成床版製品の購入費</t>
    <rPh sb="0" eb="2">
      <t>ゴウセイ</t>
    </rPh>
    <rPh sb="2" eb="3">
      <t>ユカ</t>
    </rPh>
    <rPh sb="3" eb="4">
      <t>バン</t>
    </rPh>
    <rPh sb="4" eb="6">
      <t>セイヒン</t>
    </rPh>
    <rPh sb="7" eb="9">
      <t>コウニュウ</t>
    </rPh>
    <phoneticPr fontId="4"/>
  </si>
  <si>
    <t>大型遊具（設計製作品）の購入費</t>
    <rPh sb="0" eb="2">
      <t>オオガタ</t>
    </rPh>
    <rPh sb="2" eb="4">
      <t>ユウグ</t>
    </rPh>
    <rPh sb="5" eb="7">
      <t>セッケイ</t>
    </rPh>
    <rPh sb="7" eb="8">
      <t>セイ</t>
    </rPh>
    <rPh sb="8" eb="10">
      <t>サクヒン</t>
    </rPh>
    <rPh sb="12" eb="14">
      <t>コウニュウ</t>
    </rPh>
    <phoneticPr fontId="4"/>
  </si>
  <si>
    <t>大型標識柱
　（ｵｰﾊﾞｰﾍｯﾄﾞ柱、ｵｰﾊﾞｰﾊﾝｸﾞ柱）の製作費を含む材料費）</t>
    <rPh sb="0" eb="2">
      <t>オオガタ</t>
    </rPh>
    <rPh sb="2" eb="4">
      <t>ヒョウシキ</t>
    </rPh>
    <rPh sb="4" eb="5">
      <t>チュウ</t>
    </rPh>
    <rPh sb="17" eb="18">
      <t>チュウ</t>
    </rPh>
    <rPh sb="28" eb="29">
      <t>チュウ</t>
    </rPh>
    <rPh sb="31" eb="33">
      <t>セイサク</t>
    </rPh>
    <rPh sb="33" eb="34">
      <t>セイサクヒ</t>
    </rPh>
    <rPh sb="35" eb="36">
      <t>フク</t>
    </rPh>
    <rPh sb="37" eb="40">
      <t>ザイリョウヒ</t>
    </rPh>
    <phoneticPr fontId="4"/>
  </si>
  <si>
    <t>光ケーブルの購入費</t>
    <rPh sb="0" eb="1">
      <t>ヒカリ</t>
    </rPh>
    <rPh sb="6" eb="9">
      <t>コウニュウヒ</t>
    </rPh>
    <phoneticPr fontId="4"/>
  </si>
  <si>
    <t>処分費等（3％または3000万円を超える額）</t>
    <phoneticPr fontId="3"/>
  </si>
  <si>
    <t>その他の場合の具体的な内容を入力</t>
    <rPh sb="0" eb="3">
      <t>ソノタ</t>
    </rPh>
    <rPh sb="4" eb="6">
      <t>バアイ</t>
    </rPh>
    <rPh sb="14" eb="16">
      <t>ニュウリョク</t>
    </rPh>
    <phoneticPr fontId="3"/>
  </si>
  <si>
    <t>合　　計</t>
    <rPh sb="0" eb="4">
      <t>ゴウケイ</t>
    </rPh>
    <phoneticPr fontId="4"/>
  </si>
  <si>
    <t>更生用管材料</t>
    <rPh sb="0" eb="2">
      <t>コウセイ</t>
    </rPh>
    <rPh sb="2" eb="3">
      <t>ヨウ</t>
    </rPh>
    <rPh sb="3" eb="4">
      <t>カン</t>
    </rPh>
    <rPh sb="4" eb="6">
      <t>ザイリョウ</t>
    </rPh>
    <phoneticPr fontId="3"/>
  </si>
  <si>
    <t>※「管更生工事」の場合に入力してください</t>
    <rPh sb="2" eb="3">
      <t>カン</t>
    </rPh>
    <rPh sb="3" eb="5">
      <t>コウセイ</t>
    </rPh>
    <rPh sb="5" eb="7">
      <t>コウジ</t>
    </rPh>
    <rPh sb="9" eb="11">
      <t>バアイ</t>
    </rPh>
    <rPh sb="12" eb="14">
      <t>ニュウリョク</t>
    </rPh>
    <phoneticPr fontId="4"/>
  </si>
  <si>
    <r>
      <t>材料費のうち、更生用管材料について入力してください。
ただし、</t>
    </r>
    <r>
      <rPr>
        <b/>
        <sz val="10"/>
        <rFont val="ＭＳ Ｐゴシック"/>
        <family val="3"/>
        <charset val="128"/>
      </rPr>
      <t>裏込め材料等は含めない</t>
    </r>
    <r>
      <rPr>
        <sz val="10"/>
        <rFont val="ＭＳ Ｐゴシック"/>
        <family val="3"/>
        <charset val="128"/>
      </rPr>
      <t>でください。</t>
    </r>
    <rPh sb="8" eb="9">
      <t>イ</t>
    </rPh>
    <rPh sb="31" eb="32">
      <t>ウラ</t>
    </rPh>
    <rPh sb="32" eb="33">
      <t>コ</t>
    </rPh>
    <rPh sb="34" eb="36">
      <t>ザイリョウ</t>
    </rPh>
    <rPh sb="36" eb="37">
      <t>トウ</t>
    </rPh>
    <rPh sb="38" eb="39">
      <t>フク</t>
    </rPh>
    <phoneticPr fontId="4"/>
  </si>
  <si>
    <t>更生用管材料</t>
    <phoneticPr fontId="4"/>
  </si>
  <si>
    <t>管径(mm)</t>
    <rPh sb="0" eb="1">
      <t>カン</t>
    </rPh>
    <rPh sb="1" eb="2">
      <t>ケイ</t>
    </rPh>
    <phoneticPr fontId="4"/>
  </si>
  <si>
    <t>数　量</t>
    <rPh sb="0" eb="1">
      <t>カズ</t>
    </rPh>
    <rPh sb="2" eb="3">
      <t>リョウ</t>
    </rPh>
    <phoneticPr fontId="4"/>
  </si>
  <si>
    <t>金額（千円）</t>
    <rPh sb="0" eb="1">
      <t>キン</t>
    </rPh>
    <rPh sb="1" eb="2">
      <t>ガク</t>
    </rPh>
    <rPh sb="3" eb="5">
      <t>センエン</t>
    </rPh>
    <phoneticPr fontId="4"/>
  </si>
  <si>
    <t>入力判定</t>
    <rPh sb="0" eb="2">
      <t>ニュウリョク</t>
    </rPh>
    <rPh sb="2" eb="4">
      <t>ハンテイ</t>
    </rPh>
    <phoneticPr fontId="3"/>
  </si>
  <si>
    <t>硬質塩化ビニル樹脂</t>
    <rPh sb="0" eb="2">
      <t>コウシツ</t>
    </rPh>
    <rPh sb="2" eb="4">
      <t>エンカ</t>
    </rPh>
    <rPh sb="7" eb="9">
      <t>ジュシ</t>
    </rPh>
    <phoneticPr fontId="4"/>
  </si>
  <si>
    <t>特殊ガラス繊維</t>
    <rPh sb="0" eb="2">
      <t>トクシュ</t>
    </rPh>
    <rPh sb="5" eb="7">
      <t>センイ</t>
    </rPh>
    <phoneticPr fontId="4"/>
  </si>
  <si>
    <t>ポリエステル繊維</t>
    <rPh sb="6" eb="8">
      <t>センイ</t>
    </rPh>
    <phoneticPr fontId="4"/>
  </si>
  <si>
    <t>不飽和ポリエステル樹脂</t>
    <rPh sb="0" eb="3">
      <t>フホウワ</t>
    </rPh>
    <rPh sb="9" eb="11">
      <t>ジュシ</t>
    </rPh>
    <phoneticPr fontId="4"/>
  </si>
  <si>
    <t>熱硬化性ポリエステル樹脂を含浸させた材料</t>
    <rPh sb="0" eb="1">
      <t>ネツ</t>
    </rPh>
    <rPh sb="1" eb="3">
      <t>コウカ</t>
    </rPh>
    <rPh sb="3" eb="4">
      <t>セイ</t>
    </rPh>
    <rPh sb="10" eb="12">
      <t>ジュシ</t>
    </rPh>
    <rPh sb="13" eb="14">
      <t>ガン</t>
    </rPh>
    <rPh sb="14" eb="15">
      <t>ヒタ</t>
    </rPh>
    <rPh sb="18" eb="20">
      <t>ザイリョウ</t>
    </rPh>
    <phoneticPr fontId="4"/>
  </si>
  <si>
    <t>硬化性樹脂を含浸させた材料</t>
    <rPh sb="0" eb="3">
      <t>コウカセイ</t>
    </rPh>
    <rPh sb="3" eb="5">
      <t>ジュシ</t>
    </rPh>
    <phoneticPr fontId="4"/>
  </si>
  <si>
    <t>ガラス繊維を含有したＦＲＰ管</t>
    <rPh sb="3" eb="5">
      <t>センイ</t>
    </rPh>
    <rPh sb="6" eb="8">
      <t>ガンユウ</t>
    </rPh>
    <rPh sb="13" eb="14">
      <t>カン</t>
    </rPh>
    <phoneticPr fontId="4"/>
  </si>
  <si>
    <t>※上記以外</t>
    <rPh sb="1" eb="3">
      <t>ジョウキ</t>
    </rPh>
    <rPh sb="3" eb="5">
      <t>イガイ</t>
    </rPh>
    <phoneticPr fontId="4"/>
  </si>
  <si>
    <t>合　　　計</t>
    <rPh sb="0" eb="1">
      <t>ゴウ</t>
    </rPh>
    <rPh sb="4" eb="5">
      <t>ケイ</t>
    </rPh>
    <phoneticPr fontId="4"/>
  </si>
  <si>
    <t>※上記以外の管更生材料使用の場合は、右欄の黄色セルに管材料名を入力してください。</t>
    <rPh sb="1" eb="3">
      <t>ジョウキ</t>
    </rPh>
    <rPh sb="3" eb="5">
      <t>イガイ</t>
    </rPh>
    <rPh sb="6" eb="7">
      <t>カン</t>
    </rPh>
    <rPh sb="7" eb="9">
      <t>コウセイ</t>
    </rPh>
    <rPh sb="9" eb="11">
      <t>ザイリョウ</t>
    </rPh>
    <rPh sb="11" eb="13">
      <t>シヨウ</t>
    </rPh>
    <rPh sb="14" eb="16">
      <t>バアイ</t>
    </rPh>
    <rPh sb="18" eb="19">
      <t>ミギ</t>
    </rPh>
    <rPh sb="19" eb="20">
      <t>ラン</t>
    </rPh>
    <rPh sb="21" eb="23">
      <t>キイロ</t>
    </rPh>
    <rPh sb="26" eb="27">
      <t>カン</t>
    </rPh>
    <rPh sb="27" eb="30">
      <t>ザイリョウメイ</t>
    </rPh>
    <rPh sb="31" eb="33">
      <t>ニュウリョク</t>
    </rPh>
    <phoneticPr fontId="3"/>
  </si>
  <si>
    <t>黄色塗りつぶし部分：入力必要箇所
緑色塗りつぶし部分：黄色セルの入力に伴う自動計算（入力不可）
その他の部分：シートの書換等を防ぐ為、入力不可にしている。
パスワードが要求される場合の対処方法：
　入力箇所が間違っているためであり、指定箇所（黄色塗りつぶし部分）に入力して下さい。</t>
  </si>
  <si>
    <t>(1)共通仮設費</t>
  </si>
  <si>
    <t>共通仮設費</t>
  </si>
  <si>
    <t>機器間接費</t>
  </si>
  <si>
    <t>共通仮設費積算対象金額</t>
  </si>
  <si>
    <t>直工+支給材+無償機械+事業損+準備費の処分費</t>
  </si>
  <si>
    <t>⑩</t>
    <phoneticPr fontId="3"/>
  </si>
  <si>
    <t>余裕期間</t>
    <rPh sb="0" eb="2">
      <t>ヨユウ</t>
    </rPh>
    <rPh sb="2" eb="4">
      <t>キカン</t>
    </rPh>
    <phoneticPr fontId="3"/>
  </si>
  <si>
    <t>301：東北農政局</t>
  </si>
  <si>
    <t>302：関東農政局</t>
  </si>
  <si>
    <t>303：北陸農政局</t>
  </si>
  <si>
    <t>304：東海農政局</t>
  </si>
  <si>
    <t>305：近畿農政局</t>
  </si>
  <si>
    <t>306：中国四国農政局</t>
  </si>
  <si>
    <t>307：九州農政局</t>
  </si>
  <si>
    <t>308：前橋営林局</t>
  </si>
  <si>
    <t>309：長野営林局</t>
  </si>
  <si>
    <t>310：東京営林局</t>
  </si>
  <si>
    <t>費　　目</t>
  </si>
  <si>
    <t>元請実績額</t>
  </si>
  <si>
    <t>入力金額</t>
  </si>
  <si>
    <t>工事請負金額（消費税込）</t>
  </si>
  <si>
    <t>消費税相当額</t>
  </si>
  <si>
    <t>直接工事費</t>
  </si>
  <si>
    <t>(１)</t>
  </si>
  <si>
    <t>労務費等</t>
  </si>
  <si>
    <t>交通誘導警備員A</t>
  </si>
  <si>
    <t>交通誘導警備員B</t>
  </si>
  <si>
    <t>(３)</t>
  </si>
  <si>
    <t>(４)</t>
  </si>
  <si>
    <t>貸与機械等現場修理・管理費(官貸与)</t>
  </si>
  <si>
    <t>直接経費</t>
  </si>
  <si>
    <t>(６)</t>
  </si>
  <si>
    <t>特殊経費</t>
  </si>
  <si>
    <t>処分費</t>
  </si>
  <si>
    <t>上・下水道料金</t>
  </si>
  <si>
    <t>有料道路利用料</t>
  </si>
  <si>
    <t>機器材</t>
  </si>
  <si>
    <t>自動車航送船使用料</t>
  </si>
  <si>
    <t>その他①</t>
  </si>
  <si>
    <t>建設機械Ⅰ</t>
  </si>
  <si>
    <t>3)</t>
  </si>
  <si>
    <t>4)</t>
  </si>
  <si>
    <t>現場内小運搬</t>
  </si>
  <si>
    <t>現場内小運搬（内分解組立費）</t>
  </si>
  <si>
    <t>安全留意度
「建設工事公衆災害防止対策要綱」について選択</t>
  </si>
  <si>
    <t>工事区域内全般の安全管理上の監視、あるいは連絡等に要した費用</t>
  </si>
  <si>
    <t>標示板、標識、保安燈、防護柵、バリケード、架空線等事故防止対策簡易ゲート、照明等の安全施設類の設置、撤去、補修に要した費用及び使用期間中の損料</t>
  </si>
  <si>
    <t>夜間工事その他、照明が必要な作業を行う場合における照明に要した費用</t>
  </si>
  <si>
    <t>5)</t>
  </si>
  <si>
    <t>酸素欠乏症の予防に要した費用</t>
  </si>
  <si>
    <t>6)</t>
  </si>
  <si>
    <t>河川、海岸工事における救命艇に要した費用</t>
  </si>
  <si>
    <t>7)</t>
  </si>
  <si>
    <t>粉塵作業の予防に要した費用</t>
  </si>
  <si>
    <t>8)</t>
  </si>
  <si>
    <t>長大トンネル等における防火安全対策に要した費用（工事用連絡設備費含む）</t>
  </si>
  <si>
    <t>9)</t>
  </si>
  <si>
    <t>10)</t>
  </si>
  <si>
    <t>11)</t>
  </si>
  <si>
    <t>「山岳トンネル工事の切羽における肌落ち災害防止対策に係るガイドライン」における設備的防護対策に要した費用</t>
  </si>
  <si>
    <t>交通誘導警備員等</t>
  </si>
  <si>
    <t>交通誘導警備員Ａ</t>
  </si>
  <si>
    <t>交通誘導警備員Ｂ</t>
  </si>
  <si>
    <t>鉄道空港安全管理</t>
  </si>
  <si>
    <t>航路安全標識・警戒船</t>
  </si>
  <si>
    <t>ダム発破・監視費</t>
  </si>
  <si>
    <t>塗料かき落とし作業における呼吸用保護具</t>
  </si>
  <si>
    <t>特殊な品質管理</t>
  </si>
  <si>
    <t>ICT建設機械</t>
  </si>
  <si>
    <t>労働者送迎費</t>
  </si>
  <si>
    <t>現場環境改善費</t>
  </si>
  <si>
    <t>仮設備関係</t>
  </si>
  <si>
    <t>営繕関係</t>
  </si>
  <si>
    <t>安全関係</t>
  </si>
  <si>
    <t>地域連携</t>
  </si>
  <si>
    <t>現場管理費</t>
  </si>
  <si>
    <t>社員等従業員給料手当</t>
  </si>
  <si>
    <t>自動車保険</t>
  </si>
  <si>
    <t>その他労災保険（法定外を含む）</t>
  </si>
  <si>
    <t>その他損害保険</t>
  </si>
  <si>
    <t>法定福利費</t>
  </si>
  <si>
    <t>健康保険料(介護保険料含む)</t>
  </si>
  <si>
    <t>厚生年金保険料(児童手当拠出金含む)</t>
  </si>
  <si>
    <t>事務用品費</t>
  </si>
  <si>
    <t>動力・用水光熱費</t>
  </si>
  <si>
    <t>工事実績登録費</t>
  </si>
  <si>
    <t>公共事業労務費調査</t>
  </si>
  <si>
    <t>タ</t>
  </si>
  <si>
    <t>外注経費</t>
  </si>
  <si>
    <t>技術者間接費
（電気通信設備工事の場合）</t>
  </si>
  <si>
    <t>機器管理費
（電気通信設備工事の場合）</t>
  </si>
  <si>
    <t>外注費</t>
  </si>
  <si>
    <t>④</t>
  </si>
  <si>
    <t>鋼橋等工場製作費
（電気通信設備工事の場合は、機器単体費）</t>
  </si>
  <si>
    <t>別途調査等工事価格</t>
  </si>
  <si>
    <t>調査票未入力の件数</t>
  </si>
  <si>
    <t>調査票エラーの件数</t>
  </si>
  <si>
    <t>下請会社名</t>
  </si>
  <si>
    <t>下請工事価格</t>
  </si>
  <si>
    <t>外注一般管理費等</t>
  </si>
  <si>
    <t>ソ</t>
  </si>
  <si>
    <t>労務者宿舎の敷地の借上げに要した地代及び建物を建築する代わりに貸ビル、マンション、民家等を長期借上げに要した費用</t>
  </si>
  <si>
    <t>現場事務所、試験室、倉庫、材料保管場所等の敷地の借上げに要した地代及び建物を建築する代わりに貸ビル、マンション、民家等を長期借上げに要した費用</t>
  </si>
  <si>
    <t>その他（天候デリバティブ費用）</t>
  </si>
  <si>
    <t>熱中症対策に資する現場管理費の補正の試行による補正の有無</t>
    <rPh sb="0" eb="2">
      <t>ネッチュウ</t>
    </rPh>
    <rPh sb="2" eb="3">
      <t>ショウ</t>
    </rPh>
    <rPh sb="3" eb="5">
      <t>タイサク</t>
    </rPh>
    <rPh sb="6" eb="7">
      <t>シ</t>
    </rPh>
    <rPh sb="9" eb="11">
      <t>ゲンバ</t>
    </rPh>
    <rPh sb="11" eb="14">
      <t>カンリヒ</t>
    </rPh>
    <rPh sb="15" eb="17">
      <t>ホセイ</t>
    </rPh>
    <rPh sb="18" eb="20">
      <t>シコウ</t>
    </rPh>
    <rPh sb="23" eb="25">
      <t>ホセイ</t>
    </rPh>
    <rPh sb="26" eb="28">
      <t>ウム</t>
    </rPh>
    <phoneticPr fontId="3"/>
  </si>
  <si>
    <t>「補正有り」の場合：冬期の施工期間</t>
    <rPh sb="1" eb="3">
      <t>ホセイ</t>
    </rPh>
    <rPh sb="3" eb="4">
      <t>ア</t>
    </rPh>
    <phoneticPr fontId="5"/>
  </si>
  <si>
    <t>　　３）現場環境改善費（率分+積上げ）</t>
    <rPh sb="4" eb="6">
      <t>ゲンバ</t>
    </rPh>
    <rPh sb="6" eb="8">
      <t>カンキョウ</t>
    </rPh>
    <rPh sb="8" eb="10">
      <t>カイゼン</t>
    </rPh>
    <rPh sb="10" eb="11">
      <t>ヒ</t>
    </rPh>
    <rPh sb="12" eb="13">
      <t>リツ</t>
    </rPh>
    <rPh sb="13" eb="14">
      <t>ブン</t>
    </rPh>
    <rPh sb="15" eb="17">
      <t>ツミア</t>
    </rPh>
    <phoneticPr fontId="4"/>
  </si>
  <si>
    <t>-</t>
  </si>
  <si>
    <t>積上</t>
    <rPh sb="0" eb="2">
      <t>ツミジョウ</t>
    </rPh>
    <phoneticPr fontId="4"/>
  </si>
  <si>
    <t>外国人労働者の技能実習に要した費用</t>
  </si>
  <si>
    <t>2017年度</t>
    <rPh sb="4" eb="6">
      <t>ネンド</t>
    </rPh>
    <phoneticPr fontId="23"/>
  </si>
  <si>
    <t>2016年度以前</t>
    <rPh sb="4" eb="6">
      <t>ネンド</t>
    </rPh>
    <rPh sb="6" eb="8">
      <t>イゼン</t>
    </rPh>
    <phoneticPr fontId="5"/>
  </si>
  <si>
    <t>1：一般交通影響有り（1）（×1.3）</t>
    <rPh sb="2" eb="4">
      <t>イッパン</t>
    </rPh>
    <rPh sb="4" eb="6">
      <t>コウツウ</t>
    </rPh>
    <rPh sb="6" eb="8">
      <t>エイキョウ</t>
    </rPh>
    <rPh sb="8" eb="9">
      <t>アリ</t>
    </rPh>
    <phoneticPr fontId="4"/>
  </si>
  <si>
    <t>2：一般交通影響有り（2）（×1.2）</t>
    <rPh sb="2" eb="4">
      <t>イッパン</t>
    </rPh>
    <rPh sb="4" eb="6">
      <t>コウツウ</t>
    </rPh>
    <rPh sb="6" eb="8">
      <t>エイキョウ</t>
    </rPh>
    <rPh sb="8" eb="9">
      <t>アリ</t>
    </rPh>
    <phoneticPr fontId="4"/>
  </si>
  <si>
    <t>3：市街地（DID補正）（×1.2）</t>
    <rPh sb="2" eb="5">
      <t>シガイチ</t>
    </rPh>
    <rPh sb="9" eb="11">
      <t>ホセイ</t>
    </rPh>
    <phoneticPr fontId="4"/>
  </si>
  <si>
    <t>4：山間僻地及び離島（×1.3）</t>
    <phoneticPr fontId="4"/>
  </si>
  <si>
    <t>4：地方部（一般交通等の影響を受けない場合）</t>
    <rPh sb="4" eb="5">
      <t>ブ</t>
    </rPh>
    <rPh sb="6" eb="8">
      <t>イッパン</t>
    </rPh>
    <rPh sb="8" eb="10">
      <t>コウツウ</t>
    </rPh>
    <rPh sb="10" eb="11">
      <t>トウ</t>
    </rPh>
    <rPh sb="12" eb="14">
      <t>エイキョウ</t>
    </rPh>
    <rPh sb="15" eb="16">
      <t>ウ</t>
    </rPh>
    <rPh sb="19" eb="21">
      <t>バアイ</t>
    </rPh>
    <phoneticPr fontId="5"/>
  </si>
  <si>
    <t>1：一般交通影響有り（1）（×1.1）</t>
    <rPh sb="2" eb="4">
      <t>イッパン</t>
    </rPh>
    <rPh sb="4" eb="6">
      <t>コウツウ</t>
    </rPh>
    <rPh sb="6" eb="8">
      <t>エイキョウ</t>
    </rPh>
    <rPh sb="8" eb="9">
      <t>アリ</t>
    </rPh>
    <phoneticPr fontId="4"/>
  </si>
  <si>
    <t>2：一般交通影響有り（2）（×1.1）</t>
    <rPh sb="2" eb="4">
      <t>イッパン</t>
    </rPh>
    <rPh sb="4" eb="6">
      <t>コウツウ</t>
    </rPh>
    <rPh sb="6" eb="8">
      <t>エイキョウ</t>
    </rPh>
    <rPh sb="8" eb="9">
      <t>アリ</t>
    </rPh>
    <phoneticPr fontId="4"/>
  </si>
  <si>
    <t>3：市街地（DID補正）（×1.1）</t>
    <rPh sb="2" eb="5">
      <t>シガイチ</t>
    </rPh>
    <rPh sb="9" eb="11">
      <t>ホセイ</t>
    </rPh>
    <phoneticPr fontId="4"/>
  </si>
  <si>
    <t>4：山間僻地及び離島（×1.0）</t>
    <phoneticPr fontId="4"/>
  </si>
  <si>
    <t>1:一般交通影響有り（1）</t>
    <rPh sb="2" eb="4">
      <t>イッパン</t>
    </rPh>
    <rPh sb="4" eb="6">
      <t>コウツウ</t>
    </rPh>
    <rPh sb="6" eb="8">
      <t>エイキョウ</t>
    </rPh>
    <rPh sb="8" eb="9">
      <t>アリ</t>
    </rPh>
    <phoneticPr fontId="4"/>
  </si>
  <si>
    <t>2:一般交通影響有り（2）</t>
    <rPh sb="2" eb="4">
      <t>イッパン</t>
    </rPh>
    <rPh sb="4" eb="6">
      <t>コウツウ</t>
    </rPh>
    <rPh sb="6" eb="8">
      <t>エイキョウ</t>
    </rPh>
    <rPh sb="8" eb="9">
      <t>アリ</t>
    </rPh>
    <phoneticPr fontId="4"/>
  </si>
  <si>
    <t>3：市街地（DID補正）</t>
    <rPh sb="2" eb="5">
      <t>シガイチ</t>
    </rPh>
    <rPh sb="9" eb="11">
      <t>ホセイ</t>
    </rPh>
    <phoneticPr fontId="4"/>
  </si>
  <si>
    <t>4：山間僻地及び離島</t>
    <phoneticPr fontId="4"/>
  </si>
  <si>
    <t>5：一般交通影響無し</t>
    <rPh sb="2" eb="4">
      <t>イッパン</t>
    </rPh>
    <rPh sb="4" eb="6">
      <t>コウツウ</t>
    </rPh>
    <rPh sb="6" eb="8">
      <t>エイキョウ</t>
    </rPh>
    <rPh sb="8" eb="9">
      <t>ナ</t>
    </rPh>
    <phoneticPr fontId="4"/>
  </si>
  <si>
    <t>5：補正無し</t>
    <rPh sb="2" eb="4">
      <t>ホセイ</t>
    </rPh>
    <rPh sb="4" eb="5">
      <t>ナ</t>
    </rPh>
    <phoneticPr fontId="4"/>
  </si>
  <si>
    <t>2：補正無し</t>
    <rPh sb="2" eb="4">
      <t>ホセイ</t>
    </rPh>
    <rPh sb="4" eb="5">
      <t>ナ</t>
    </rPh>
    <phoneticPr fontId="3"/>
  </si>
  <si>
    <t>※中山間地域の工事の場合は、「有り」を必ず入力してください（中山間地域については別紙を参照）</t>
    <rPh sb="1" eb="2">
      <t>チュウ</t>
    </rPh>
    <rPh sb="2" eb="4">
      <t>サンカン</t>
    </rPh>
    <rPh sb="4" eb="6">
      <t>チイキ</t>
    </rPh>
    <rPh sb="7" eb="9">
      <t>コウジ</t>
    </rPh>
    <rPh sb="15" eb="16">
      <t>ア</t>
    </rPh>
    <rPh sb="30" eb="31">
      <t>チュウ</t>
    </rPh>
    <rPh sb="31" eb="33">
      <t>サンカン</t>
    </rPh>
    <rPh sb="33" eb="35">
      <t>チイキ</t>
    </rPh>
    <rPh sb="40" eb="42">
      <t>ベッシ</t>
    </rPh>
    <rPh sb="43" eb="45">
      <t>サンショウ</t>
    </rPh>
    <phoneticPr fontId="3"/>
  </si>
  <si>
    <t>表 6　工種分類別コード</t>
  </si>
  <si>
    <t>コード</t>
  </si>
  <si>
    <t>工種内容</t>
  </si>
  <si>
    <t>農地の区画整理（道路、用排水路施設を併せて行うもの及び暗渠排水工事、客土工事を単独で行うものを含む）工事</t>
  </si>
  <si>
    <t>農用地造成（道路用排水路施設を併せて行うものを含む）工事</t>
  </si>
  <si>
    <t>道路の新設・改修工事（舗装工事を含む）であって、次に掲げる工事</t>
  </si>
  <si>
    <r>
      <t>道路の新設・改修工事（</t>
    </r>
    <r>
      <rPr>
        <u/>
        <sz val="11"/>
        <color rgb="FF000000"/>
        <rFont val="ＭＳ 明朝"/>
        <family val="1"/>
        <charset val="128"/>
      </rPr>
      <t>舗装工事</t>
    </r>
    <r>
      <rPr>
        <u/>
        <sz val="8"/>
        <color rgb="FF000000"/>
        <rFont val="ＭＳ 明朝"/>
        <family val="1"/>
        <charset val="128"/>
      </rPr>
      <t>※</t>
    </r>
    <r>
      <rPr>
        <u/>
        <sz val="8"/>
        <color rgb="FF000000"/>
        <rFont val="Century"/>
        <family val="1"/>
      </rPr>
      <t>1</t>
    </r>
    <r>
      <rPr>
        <sz val="11"/>
        <color rgb="FF000000"/>
        <rFont val="ＭＳ 明朝"/>
        <family val="1"/>
        <charset val="128"/>
      </rPr>
      <t>のみ（その他工事を含まない））</t>
    </r>
  </si>
  <si>
    <r>
      <t>道路の新設・改修工事（</t>
    </r>
    <r>
      <rPr>
        <u/>
        <sz val="11"/>
        <color rgb="FF000000"/>
        <rFont val="ＭＳ 明朝"/>
        <family val="1"/>
        <charset val="128"/>
      </rPr>
      <t>舗装工事</t>
    </r>
    <r>
      <rPr>
        <u/>
        <sz val="8"/>
        <color rgb="FF000000"/>
        <rFont val="ＭＳ 明朝"/>
        <family val="1"/>
        <charset val="128"/>
      </rPr>
      <t>※</t>
    </r>
    <r>
      <rPr>
        <u/>
        <sz val="8"/>
        <color rgb="FF000000"/>
        <rFont val="Century"/>
        <family val="1"/>
      </rPr>
      <t>1</t>
    </r>
    <r>
      <rPr>
        <sz val="11"/>
        <color rgb="FF000000"/>
        <rFont val="ＭＳ 明朝"/>
        <family val="1"/>
        <charset val="128"/>
      </rPr>
      <t>が</t>
    </r>
    <r>
      <rPr>
        <u/>
        <sz val="11"/>
        <color rgb="FF000000"/>
        <rFont val="ＭＳ 明朝"/>
        <family val="1"/>
        <charset val="128"/>
      </rPr>
      <t>主体的</t>
    </r>
    <r>
      <rPr>
        <u/>
        <sz val="8"/>
        <color rgb="FF000000"/>
        <rFont val="ＭＳ 明朝"/>
        <family val="1"/>
        <charset val="128"/>
      </rPr>
      <t>※</t>
    </r>
    <r>
      <rPr>
        <u/>
        <sz val="8"/>
        <color rgb="FF000000"/>
        <rFont val="Century"/>
        <family val="1"/>
      </rPr>
      <t>3</t>
    </r>
    <r>
      <rPr>
        <sz val="11"/>
        <color rgb="FF000000"/>
        <rFont val="ＭＳ 明朝"/>
        <family val="1"/>
        <charset val="128"/>
      </rPr>
      <t>で、その他工事を含む）</t>
    </r>
  </si>
  <si>
    <r>
      <t>道路の新設・改修工事（</t>
    </r>
    <r>
      <rPr>
        <u/>
        <sz val="11"/>
        <color rgb="FF000000"/>
        <rFont val="ＭＳ 明朝"/>
        <family val="1"/>
        <charset val="128"/>
      </rPr>
      <t>道路改良・造成工事</t>
    </r>
    <r>
      <rPr>
        <u/>
        <sz val="8"/>
        <color rgb="FF000000"/>
        <rFont val="ＭＳ 明朝"/>
        <family val="1"/>
        <charset val="128"/>
      </rPr>
      <t>※</t>
    </r>
    <r>
      <rPr>
        <u/>
        <sz val="8"/>
        <color rgb="FF000000"/>
        <rFont val="Century"/>
        <family val="1"/>
      </rPr>
      <t>2</t>
    </r>
    <r>
      <rPr>
        <sz val="11"/>
        <color rgb="FF000000"/>
        <rFont val="ＭＳ 明朝"/>
        <family val="1"/>
        <charset val="128"/>
      </rPr>
      <t>のみ（その他工事を含まない））</t>
    </r>
  </si>
  <si>
    <r>
      <t>道路の新設・改修工事（</t>
    </r>
    <r>
      <rPr>
        <u/>
        <sz val="11"/>
        <color rgb="FF000000"/>
        <rFont val="ＭＳ 明朝"/>
        <family val="1"/>
        <charset val="128"/>
      </rPr>
      <t>道路改良・造成工事</t>
    </r>
    <r>
      <rPr>
        <u/>
        <sz val="8"/>
        <color rgb="FF000000"/>
        <rFont val="ＭＳ 明朝"/>
        <family val="1"/>
        <charset val="128"/>
      </rPr>
      <t>※</t>
    </r>
    <r>
      <rPr>
        <u/>
        <sz val="8"/>
        <color rgb="FF000000"/>
        <rFont val="Century"/>
        <family val="1"/>
      </rPr>
      <t>2</t>
    </r>
    <r>
      <rPr>
        <sz val="11"/>
        <color rgb="FF000000"/>
        <rFont val="ＭＳ 明朝"/>
        <family val="1"/>
        <charset val="128"/>
      </rPr>
      <t>が</t>
    </r>
    <r>
      <rPr>
        <u/>
        <sz val="11"/>
        <color rgb="FF000000"/>
        <rFont val="ＭＳ 明朝"/>
        <family val="1"/>
        <charset val="128"/>
      </rPr>
      <t>主体的</t>
    </r>
    <r>
      <rPr>
        <u/>
        <sz val="8"/>
        <color rgb="FF000000"/>
        <rFont val="ＭＳ 明朝"/>
        <family val="1"/>
        <charset val="128"/>
      </rPr>
      <t>※</t>
    </r>
    <r>
      <rPr>
        <u/>
        <sz val="8"/>
        <color rgb="FF000000"/>
        <rFont val="Century"/>
        <family val="1"/>
      </rPr>
      <t>3</t>
    </r>
    <r>
      <rPr>
        <sz val="11"/>
        <color rgb="FF000000"/>
        <rFont val="ＭＳ 明朝"/>
        <family val="1"/>
        <charset val="128"/>
      </rPr>
      <t>で、その他工事を含む）</t>
    </r>
  </si>
  <si>
    <t>※1：「舗装工事」とは舗装の新設、修繕工事にあって次に掲げる工事をいう</t>
  </si>
  <si>
    <t>セメントコンクリート舗装工、アスファルト舗装工、セメント安定処理路盤工、アスファルト安定処理路盤工、砕石路盤工、凍上抑制層工、コンクリートブロック舗装工、路上再生処理工、切削オーバーレイ工及びこれらに類する工事</t>
  </si>
  <si>
    <t>※2：「道路改良・造成工事」とは道路の改良及び造成工事にあって、次に掲げる工事をいう</t>
  </si>
  <si>
    <t>※3：「主体的」とは金額ベース（直接工事費・事業損失防止施設費）で主体になること</t>
  </si>
  <si>
    <t>新設・改修及びこれに附帯する構造物工事。なお、シールド工法又は作業員が内部で作業する推進工法による工事及びこれに類する工事を含む</t>
  </si>
  <si>
    <t>用水路及び用排水兼用水路の新設・改修工事（サイホン工事、排水路の三面張水路及び既製品水路（既製品の大型フリューム等）を含む）でこれと同時に施工される付帯構造物工事</t>
  </si>
  <si>
    <t>河川工事にあって、次に掲げる工事</t>
  </si>
  <si>
    <t>築堤工、掘削工、浚渫工、護岸工、特殊堤工、根固工、水制工、水路工、河床高水敷整正工、堤防地盤処理工、河川構造物グラウト工、光ケーブル配管工等の補修及びこれらに類する工事</t>
  </si>
  <si>
    <t>ただし、河川高潮対策区間の河川工事については、「海岸工事」とする</t>
  </si>
  <si>
    <t>排水路の工事で掘削、築堤、護岸、根固め及びこれらに類するものを行う工事</t>
  </si>
  <si>
    <t>柵渠、連節ブロック、張ブロック、鋼矢板、コンクリート矢板を用いた用水路・用排兼用水路及び土水路で排水路に類似する工事</t>
  </si>
  <si>
    <t>既製管及びこれに類する既製品（既製品のボックスカルバート等）を用いる水路工事。ただし、畑かん施設工事並びに推進工法（作業員が内部で作業する推進工法）及びこれに類する工事は除く。</t>
  </si>
  <si>
    <t>樹枝状・管網方式及びこれに類するパイプライン施設のパイプラインの布設及び附帯構造物工事</t>
  </si>
  <si>
    <t>ポンプ浚渫船、グラブ浚渫船、バケット船等を用いて行う干拓工事及び埋立工事（陸地の用土を用いて行う干拓及び埋立工事は対象としない）</t>
  </si>
  <si>
    <t>その他土木工事（1）</t>
  </si>
  <si>
    <t>コンクリート構造物を主体とする工事であって、次に掲げる工事</t>
  </si>
  <si>
    <t>樋門（管）</t>
  </si>
  <si>
    <t>水路橋（上部・下部）</t>
  </si>
  <si>
    <t>貯水槽</t>
  </si>
  <si>
    <t>橋梁（上部・下部）</t>
  </si>
  <si>
    <t>頭首工</t>
  </si>
  <si>
    <t>用排水機場（下部・基礎）</t>
  </si>
  <si>
    <t>その他土木工事（2）</t>
  </si>
  <si>
    <t>他のいずれにも該当しない工事で、次に類するものを行う工事</t>
  </si>
  <si>
    <t>沈砂池</t>
  </si>
  <si>
    <t>ダム等の補修</t>
  </si>
  <si>
    <t>工事用ボーリング・グラウト</t>
  </si>
  <si>
    <t>地すべり防止工</t>
  </si>
  <si>
    <t>ため池</t>
  </si>
  <si>
    <t>フィルダム工事</t>
  </si>
  <si>
    <t>フィルタイプで本体を主体とする工事</t>
  </si>
  <si>
    <t>コンクリートダム本体を主体とする工事（砂防ダムは対象としない）</t>
  </si>
  <si>
    <t>海岸工事であって、次に掲げる工事</t>
  </si>
  <si>
    <t>堤防工、突堤工、離岸堤工、消波根固工、護岸工、樋門（管）工、河口浚渫、水（閘）門工、養浜工、堤防地盤処理工及びこれらに類する工事</t>
  </si>
  <si>
    <t>河川高潮対策区間の河川工事であって、次に掲げる工事</t>
  </si>
  <si>
    <t>築堤工、掘削工、浚渫工、護岸工、特殊堤工、根固工、水制工、水路工、河床高水敷整正工、堤防地盤処理工、河川構造物グラウト工、樋門（管）工、水（閘）門工、光ケーブル配管工、護岸工等の補修及びこれらに類する工事</t>
  </si>
  <si>
    <t>管更生工事</t>
  </si>
  <si>
    <t>機械製管工法</t>
  </si>
  <si>
    <t>人力製管工法</t>
  </si>
  <si>
    <t>反転工法</t>
  </si>
  <si>
    <t>形成工法</t>
  </si>
  <si>
    <t>その他工法（上記以外の工法）</t>
  </si>
  <si>
    <t>コンクリートの補修工事であって、次に掲げる工事</t>
  </si>
  <si>
    <t>ただし、管水路内工事及びダム等の補修を除く。</t>
  </si>
  <si>
    <t>トンネル水路</t>
  </si>
  <si>
    <t>開水路</t>
  </si>
  <si>
    <t>土工、擁壁工、函（管）渠工、側溝工、山止工、法面工、落石防止柵工、雪崩防止柵工、道路地盤処理工、標識工、防護柵工及びこれらに類する工事</t>
    <phoneticPr fontId="4"/>
  </si>
  <si>
    <t>表面保護工法、ひび割れ補修工法、断面修復工法、目地補修工法及びこれらに類する工事</t>
    <phoneticPr fontId="4"/>
  </si>
  <si>
    <t>コンクリート
補修工事</t>
    <phoneticPr fontId="4"/>
  </si>
  <si>
    <t>コンクリートダム工事</t>
    <phoneticPr fontId="4"/>
  </si>
  <si>
    <t>水路トンネル工事</t>
    <phoneticPr fontId="4"/>
  </si>
  <si>
    <t>2：補正有り（×1.03）※4週7休以上　4週8休未満</t>
    <rPh sb="18" eb="20">
      <t>イジョウ</t>
    </rPh>
    <rPh sb="25" eb="27">
      <t>ミマン</t>
    </rPh>
    <phoneticPr fontId="65"/>
  </si>
  <si>
    <t>3：補正有り（×1.04）※4週8休以上</t>
    <phoneticPr fontId="65"/>
  </si>
  <si>
    <t>4：補正無し</t>
    <rPh sb="2" eb="4">
      <t>ホセイ</t>
    </rPh>
    <rPh sb="4" eb="5">
      <t>ナ</t>
    </rPh>
    <phoneticPr fontId="23"/>
  </si>
  <si>
    <t>その理由</t>
    <rPh sb="2" eb="4">
      <t>リユウ</t>
    </rPh>
    <phoneticPr fontId="4"/>
  </si>
  <si>
    <t>都道府県</t>
    <phoneticPr fontId="65"/>
  </si>
  <si>
    <t>市区町村</t>
    <phoneticPr fontId="65"/>
  </si>
  <si>
    <t>旧市区町村</t>
    <phoneticPr fontId="65"/>
  </si>
  <si>
    <t>市町村区分</t>
    <rPh sb="0" eb="3">
      <t>シチョウソン</t>
    </rPh>
    <rPh sb="1" eb="3">
      <t>チョウソン</t>
    </rPh>
    <rPh sb="3" eb="5">
      <t>クブン</t>
    </rPh>
    <phoneticPr fontId="65"/>
  </si>
  <si>
    <t>旧市区町村区分</t>
    <rPh sb="0" eb="1">
      <t>キュウ</t>
    </rPh>
    <rPh sb="1" eb="3">
      <t>シク</t>
    </rPh>
    <rPh sb="3" eb="5">
      <t>チョウソン</t>
    </rPh>
    <rPh sb="5" eb="7">
      <t>クブン</t>
    </rPh>
    <phoneticPr fontId="65"/>
  </si>
  <si>
    <t>市区町村名</t>
  </si>
  <si>
    <t>01</t>
  </si>
  <si>
    <t>00</t>
  </si>
  <si>
    <t>101</t>
  </si>
  <si>
    <t>02</t>
  </si>
  <si>
    <t>102</t>
  </si>
  <si>
    <t>03</t>
  </si>
  <si>
    <t>103</t>
  </si>
  <si>
    <t>104</t>
  </si>
  <si>
    <t>105</t>
  </si>
  <si>
    <t>106</t>
  </si>
  <si>
    <t>107</t>
  </si>
  <si>
    <t>108</t>
  </si>
  <si>
    <t>109</t>
  </si>
  <si>
    <t>202</t>
  </si>
  <si>
    <t>亀田町</t>
  </si>
  <si>
    <t>04</t>
  </si>
  <si>
    <t>戸井町</t>
  </si>
  <si>
    <t>05</t>
  </si>
  <si>
    <t>恵山町</t>
  </si>
  <si>
    <t>06</t>
  </si>
  <si>
    <t>椴法華村</t>
  </si>
  <si>
    <t>07</t>
  </si>
  <si>
    <t>尾札部村</t>
  </si>
  <si>
    <t>08</t>
  </si>
  <si>
    <t>臼尻村</t>
  </si>
  <si>
    <t>203</t>
  </si>
  <si>
    <t>小樽市</t>
  </si>
  <si>
    <t>塩谷村</t>
  </si>
  <si>
    <t>204</t>
  </si>
  <si>
    <t>江丹別村</t>
  </si>
  <si>
    <t>205</t>
  </si>
  <si>
    <t>206</t>
  </si>
  <si>
    <t>釧路市</t>
  </si>
  <si>
    <t>阿寒町</t>
  </si>
  <si>
    <t>音別町</t>
  </si>
  <si>
    <t>207</t>
  </si>
  <si>
    <t>川西村</t>
  </si>
  <si>
    <t>大正村</t>
  </si>
  <si>
    <t>208</t>
  </si>
  <si>
    <t>北見市</t>
  </si>
  <si>
    <t>留辺蘂町</t>
  </si>
  <si>
    <t>相内村２－２</t>
  </si>
  <si>
    <t>常呂町</t>
  </si>
  <si>
    <t>209</t>
  </si>
  <si>
    <t>夕張市</t>
  </si>
  <si>
    <t>210</t>
  </si>
  <si>
    <t>北村</t>
  </si>
  <si>
    <t>211</t>
  </si>
  <si>
    <t>212</t>
  </si>
  <si>
    <t>留萌市</t>
  </si>
  <si>
    <t>213</t>
  </si>
  <si>
    <t>214</t>
  </si>
  <si>
    <t>稚内市</t>
  </si>
  <si>
    <t>宗谷村</t>
  </si>
  <si>
    <t>215</t>
  </si>
  <si>
    <t>216</t>
  </si>
  <si>
    <t>芦別市</t>
  </si>
  <si>
    <t>217</t>
  </si>
  <si>
    <t>218</t>
  </si>
  <si>
    <t>赤平市</t>
  </si>
  <si>
    <t>219</t>
  </si>
  <si>
    <t>紋別市</t>
  </si>
  <si>
    <t>紋別町</t>
  </si>
  <si>
    <t>上渚滑村</t>
  </si>
  <si>
    <t>渚滑村</t>
  </si>
  <si>
    <t>220</t>
  </si>
  <si>
    <t>士別市</t>
  </si>
  <si>
    <t>上士別村</t>
  </si>
  <si>
    <t>温根別村</t>
  </si>
  <si>
    <t>朝日町</t>
  </si>
  <si>
    <t>221</t>
  </si>
  <si>
    <t>名寄市</t>
  </si>
  <si>
    <t>名寄町</t>
  </si>
  <si>
    <t>智恵文村</t>
  </si>
  <si>
    <t>222</t>
  </si>
  <si>
    <t>三笠市</t>
  </si>
  <si>
    <t>223</t>
  </si>
  <si>
    <t>和田村</t>
  </si>
  <si>
    <t>224</t>
  </si>
  <si>
    <t>225</t>
  </si>
  <si>
    <t>226</t>
  </si>
  <si>
    <t>砂川市</t>
  </si>
  <si>
    <t>227</t>
  </si>
  <si>
    <t>歌志内市</t>
  </si>
  <si>
    <t>228</t>
  </si>
  <si>
    <t>深川市</t>
  </si>
  <si>
    <t>深川町</t>
  </si>
  <si>
    <t>音江村</t>
  </si>
  <si>
    <t>多度志町</t>
  </si>
  <si>
    <t>229</t>
  </si>
  <si>
    <t>富良野市</t>
  </si>
  <si>
    <t>富良野町</t>
  </si>
  <si>
    <t>東山村</t>
  </si>
  <si>
    <t>山部村</t>
  </si>
  <si>
    <t>230</t>
  </si>
  <si>
    <t>231</t>
  </si>
  <si>
    <t>233</t>
  </si>
  <si>
    <t>伊達市</t>
  </si>
  <si>
    <t>大滝村</t>
  </si>
  <si>
    <t>234</t>
  </si>
  <si>
    <t>235</t>
  </si>
  <si>
    <t>石狩市</t>
  </si>
  <si>
    <t>厚田村</t>
  </si>
  <si>
    <t>浜益村</t>
  </si>
  <si>
    <t>236</t>
  </si>
  <si>
    <t>北斗市</t>
  </si>
  <si>
    <t>茂別村</t>
  </si>
  <si>
    <t>大野町</t>
  </si>
  <si>
    <t>303</t>
  </si>
  <si>
    <t>304</t>
  </si>
  <si>
    <t>331</t>
  </si>
  <si>
    <t>松前町</t>
  </si>
  <si>
    <t>大島村</t>
  </si>
  <si>
    <t>小島村</t>
  </si>
  <si>
    <t>大沢村</t>
  </si>
  <si>
    <t>332</t>
  </si>
  <si>
    <t>福島町</t>
  </si>
  <si>
    <t>吉岡村</t>
  </si>
  <si>
    <t>333</t>
  </si>
  <si>
    <t>知内町</t>
  </si>
  <si>
    <t>334</t>
  </si>
  <si>
    <t>木古内町</t>
  </si>
  <si>
    <t>337</t>
  </si>
  <si>
    <t>七飯町</t>
  </si>
  <si>
    <t>343</t>
  </si>
  <si>
    <t>鹿部町</t>
  </si>
  <si>
    <t>345</t>
  </si>
  <si>
    <t>森町</t>
  </si>
  <si>
    <t>砂原町</t>
  </si>
  <si>
    <t>346</t>
  </si>
  <si>
    <t>八雲町</t>
  </si>
  <si>
    <t>落部村</t>
  </si>
  <si>
    <t>熊石町</t>
  </si>
  <si>
    <t>347</t>
  </si>
  <si>
    <t>長万部町</t>
  </si>
  <si>
    <t>361</t>
  </si>
  <si>
    <t>江差町</t>
  </si>
  <si>
    <t>泊村</t>
  </si>
  <si>
    <t>362</t>
  </si>
  <si>
    <t>上ノ国町</t>
  </si>
  <si>
    <t>363</t>
  </si>
  <si>
    <t>厚沢部町</t>
  </si>
  <si>
    <t>364</t>
  </si>
  <si>
    <t>乙部町</t>
  </si>
  <si>
    <t>367</t>
  </si>
  <si>
    <t>奥尻町</t>
  </si>
  <si>
    <t>370</t>
  </si>
  <si>
    <t>今金町</t>
  </si>
  <si>
    <t>371</t>
  </si>
  <si>
    <t>せたな町</t>
  </si>
  <si>
    <t>東瀬棚村</t>
  </si>
  <si>
    <t>太櫓村</t>
  </si>
  <si>
    <t>瀬棚町</t>
  </si>
  <si>
    <t>久遠村</t>
  </si>
  <si>
    <t>貝取澗村</t>
  </si>
  <si>
    <t>391</t>
  </si>
  <si>
    <t>島牧村</t>
  </si>
  <si>
    <t>西島牧村</t>
  </si>
  <si>
    <t>東島牧村</t>
  </si>
  <si>
    <t>392</t>
  </si>
  <si>
    <t>寿都町</t>
  </si>
  <si>
    <t>歌棄村</t>
  </si>
  <si>
    <t>樽岸村２－１</t>
  </si>
  <si>
    <t>磯谷村２－２</t>
  </si>
  <si>
    <t>393</t>
  </si>
  <si>
    <t>黒松内町</t>
  </si>
  <si>
    <t>黒松内村</t>
  </si>
  <si>
    <t>熱郛村</t>
  </si>
  <si>
    <t>樽岸村２－２</t>
  </si>
  <si>
    <t>394</t>
  </si>
  <si>
    <t>蘭越町</t>
  </si>
  <si>
    <t>南尻別村</t>
  </si>
  <si>
    <t>磯谷村２－１</t>
  </si>
  <si>
    <t>395</t>
  </si>
  <si>
    <t>ニセコ町</t>
  </si>
  <si>
    <t>397</t>
  </si>
  <si>
    <t>留寿都村</t>
  </si>
  <si>
    <t>398</t>
  </si>
  <si>
    <t>喜茂別町</t>
  </si>
  <si>
    <t>399</t>
  </si>
  <si>
    <t>京極町</t>
  </si>
  <si>
    <t>400</t>
  </si>
  <si>
    <t>倶知安町</t>
  </si>
  <si>
    <t>401</t>
  </si>
  <si>
    <t>共和町</t>
  </si>
  <si>
    <t>前田村</t>
  </si>
  <si>
    <t>小沢村</t>
  </si>
  <si>
    <t>402</t>
  </si>
  <si>
    <t>岩内町</t>
  </si>
  <si>
    <t>島野村</t>
  </si>
  <si>
    <t>403</t>
  </si>
  <si>
    <t>404</t>
  </si>
  <si>
    <t>神恵内村</t>
  </si>
  <si>
    <t>405</t>
  </si>
  <si>
    <t>積丹町</t>
  </si>
  <si>
    <t>美国町</t>
  </si>
  <si>
    <t>入舸村</t>
  </si>
  <si>
    <t>余別村</t>
  </si>
  <si>
    <t>406</t>
  </si>
  <si>
    <t>古平町</t>
  </si>
  <si>
    <t>407</t>
  </si>
  <si>
    <t>仁木町</t>
  </si>
  <si>
    <t>408</t>
  </si>
  <si>
    <t>余市町</t>
  </si>
  <si>
    <t>409</t>
  </si>
  <si>
    <t>赤井川村</t>
  </si>
  <si>
    <t>423</t>
  </si>
  <si>
    <t>424</t>
  </si>
  <si>
    <t>425</t>
  </si>
  <si>
    <t>上砂川町</t>
  </si>
  <si>
    <t>427</t>
  </si>
  <si>
    <t>428</t>
  </si>
  <si>
    <t>長沼町</t>
  </si>
  <si>
    <t>429</t>
  </si>
  <si>
    <t>栗山町</t>
  </si>
  <si>
    <t>430</t>
  </si>
  <si>
    <t>431</t>
  </si>
  <si>
    <t>432</t>
  </si>
  <si>
    <t>新十津川町</t>
  </si>
  <si>
    <t>433</t>
  </si>
  <si>
    <t>436</t>
  </si>
  <si>
    <t>雨竜町</t>
  </si>
  <si>
    <t>438</t>
  </si>
  <si>
    <t>沼田町</t>
  </si>
  <si>
    <t>452</t>
  </si>
  <si>
    <t>453</t>
  </si>
  <si>
    <t>454</t>
  </si>
  <si>
    <t>当麻町</t>
  </si>
  <si>
    <t>456</t>
  </si>
  <si>
    <t>愛別町</t>
  </si>
  <si>
    <t>457</t>
  </si>
  <si>
    <t>上川町</t>
  </si>
  <si>
    <t>458</t>
  </si>
  <si>
    <t>東川町</t>
  </si>
  <si>
    <t>459</t>
  </si>
  <si>
    <t>美瑛町</t>
  </si>
  <si>
    <t>461</t>
  </si>
  <si>
    <t>462</t>
  </si>
  <si>
    <t>南富良野町</t>
  </si>
  <si>
    <t>463</t>
  </si>
  <si>
    <t>占冠村</t>
  </si>
  <si>
    <t>464</t>
  </si>
  <si>
    <t>和寒町</t>
  </si>
  <si>
    <t>465</t>
  </si>
  <si>
    <t>468</t>
  </si>
  <si>
    <t>下川町</t>
  </si>
  <si>
    <t>469</t>
  </si>
  <si>
    <t>美深町</t>
  </si>
  <si>
    <t>470</t>
  </si>
  <si>
    <t>音威子府村</t>
  </si>
  <si>
    <t>471</t>
  </si>
  <si>
    <t>中川町</t>
  </si>
  <si>
    <t>472</t>
  </si>
  <si>
    <t>幌加内町</t>
  </si>
  <si>
    <t>481</t>
  </si>
  <si>
    <t>増毛町</t>
  </si>
  <si>
    <t>482</t>
  </si>
  <si>
    <t>小平町</t>
  </si>
  <si>
    <t>小平村</t>
  </si>
  <si>
    <t>鬼鹿村</t>
  </si>
  <si>
    <t>483</t>
  </si>
  <si>
    <t>苫前町</t>
  </si>
  <si>
    <t>484</t>
  </si>
  <si>
    <t>羽幌町</t>
  </si>
  <si>
    <t>天売村</t>
  </si>
  <si>
    <t>焼尻村</t>
  </si>
  <si>
    <t>485</t>
  </si>
  <si>
    <t>初山別村</t>
  </si>
  <si>
    <t>486</t>
  </si>
  <si>
    <t>遠別町</t>
  </si>
  <si>
    <t>511</t>
  </si>
  <si>
    <t>猿払村</t>
  </si>
  <si>
    <t>512</t>
  </si>
  <si>
    <t>浜頓別町</t>
  </si>
  <si>
    <t>513</t>
  </si>
  <si>
    <t>中頓別町</t>
  </si>
  <si>
    <t>514</t>
  </si>
  <si>
    <t>枝幸町</t>
  </si>
  <si>
    <t>歌登町</t>
  </si>
  <si>
    <t>517</t>
  </si>
  <si>
    <t>礼文町</t>
  </si>
  <si>
    <t>香深村</t>
  </si>
  <si>
    <t>船泊村</t>
  </si>
  <si>
    <t>518</t>
  </si>
  <si>
    <t>利尻町</t>
  </si>
  <si>
    <t>沓形町</t>
  </si>
  <si>
    <t>仙法志村</t>
  </si>
  <si>
    <t>519</t>
  </si>
  <si>
    <t>利尻富士町</t>
  </si>
  <si>
    <t>鴛泊村</t>
  </si>
  <si>
    <t>鬼脇村</t>
  </si>
  <si>
    <t>520</t>
  </si>
  <si>
    <t>幌延町</t>
  </si>
  <si>
    <t>543</t>
  </si>
  <si>
    <t>544</t>
  </si>
  <si>
    <t>津別町</t>
  </si>
  <si>
    <t>545</t>
  </si>
  <si>
    <t>斜里町</t>
  </si>
  <si>
    <t>546</t>
  </si>
  <si>
    <t>547</t>
  </si>
  <si>
    <t>550</t>
  </si>
  <si>
    <t>置戸町</t>
  </si>
  <si>
    <t>552</t>
  </si>
  <si>
    <t>佐呂間町</t>
  </si>
  <si>
    <t>佐呂間村</t>
  </si>
  <si>
    <t>若佐村</t>
  </si>
  <si>
    <t>555</t>
  </si>
  <si>
    <t>遠軽町</t>
  </si>
  <si>
    <t>生田原町</t>
  </si>
  <si>
    <t>丸瀬布町</t>
  </si>
  <si>
    <t>白滝村</t>
  </si>
  <si>
    <t>560</t>
  </si>
  <si>
    <t>滝上町</t>
  </si>
  <si>
    <t>561</t>
  </si>
  <si>
    <t>興部町</t>
  </si>
  <si>
    <t>562</t>
  </si>
  <si>
    <t>西興部村</t>
  </si>
  <si>
    <t>563</t>
  </si>
  <si>
    <t>雄武町</t>
  </si>
  <si>
    <t>564</t>
  </si>
  <si>
    <t>571</t>
  </si>
  <si>
    <t>豊浦町</t>
  </si>
  <si>
    <t>575</t>
  </si>
  <si>
    <t>壮瞥町</t>
  </si>
  <si>
    <t>578</t>
  </si>
  <si>
    <t>白老町</t>
  </si>
  <si>
    <t>581</t>
  </si>
  <si>
    <t>厚真町</t>
  </si>
  <si>
    <t>584</t>
  </si>
  <si>
    <t>洞爺湖町</t>
  </si>
  <si>
    <t>虻田町</t>
  </si>
  <si>
    <t>洞爺村</t>
  </si>
  <si>
    <t>585</t>
  </si>
  <si>
    <t>586</t>
  </si>
  <si>
    <t>むかわ町</t>
  </si>
  <si>
    <t>穂別町</t>
  </si>
  <si>
    <t>601</t>
  </si>
  <si>
    <t>日高町</t>
  </si>
  <si>
    <t>602</t>
  </si>
  <si>
    <t>平取町</t>
  </si>
  <si>
    <t>604</t>
  </si>
  <si>
    <t>新冠町</t>
  </si>
  <si>
    <t>607</t>
  </si>
  <si>
    <t>浦河町</t>
  </si>
  <si>
    <t>荻伏村</t>
  </si>
  <si>
    <t>608</t>
  </si>
  <si>
    <t>様似町</t>
  </si>
  <si>
    <t>609</t>
  </si>
  <si>
    <t>えりも町</t>
  </si>
  <si>
    <t>610</t>
  </si>
  <si>
    <t>新ひだか町</t>
  </si>
  <si>
    <t>静内町</t>
  </si>
  <si>
    <t>三石町</t>
  </si>
  <si>
    <t>633</t>
  </si>
  <si>
    <t>上士幌町</t>
  </si>
  <si>
    <t>635</t>
  </si>
  <si>
    <t>新得町</t>
  </si>
  <si>
    <t>清水町</t>
  </si>
  <si>
    <t>641</t>
  </si>
  <si>
    <t>大樹町</t>
  </si>
  <si>
    <t>大樹村</t>
  </si>
  <si>
    <t>大津村３－２</t>
  </si>
  <si>
    <t>642</t>
  </si>
  <si>
    <t>広尾町</t>
  </si>
  <si>
    <t>643</t>
  </si>
  <si>
    <t>池田町</t>
  </si>
  <si>
    <t>645</t>
  </si>
  <si>
    <t>豊頃町</t>
  </si>
  <si>
    <t>大津村３－３</t>
  </si>
  <si>
    <t>646</t>
  </si>
  <si>
    <t>647</t>
  </si>
  <si>
    <t>足寄町</t>
  </si>
  <si>
    <t>足寄村</t>
  </si>
  <si>
    <t>西足寄町２－１</t>
  </si>
  <si>
    <t>648</t>
  </si>
  <si>
    <t>陸別町</t>
  </si>
  <si>
    <t>陸別村</t>
  </si>
  <si>
    <t>649</t>
  </si>
  <si>
    <t>浦幌町</t>
  </si>
  <si>
    <t>浦幌村</t>
  </si>
  <si>
    <t>大津村３－１</t>
  </si>
  <si>
    <t>661</t>
  </si>
  <si>
    <t>釧路町</t>
  </si>
  <si>
    <t>釧路村</t>
  </si>
  <si>
    <t>昆布森村</t>
  </si>
  <si>
    <t>662</t>
  </si>
  <si>
    <t>厚岸町</t>
  </si>
  <si>
    <t>太田村２－２</t>
  </si>
  <si>
    <t>663</t>
  </si>
  <si>
    <t>太田村２－１</t>
  </si>
  <si>
    <t>665</t>
  </si>
  <si>
    <t>弟子屈町</t>
  </si>
  <si>
    <t>667</t>
  </si>
  <si>
    <t>鶴居村</t>
  </si>
  <si>
    <t>668</t>
  </si>
  <si>
    <t>白糠町</t>
  </si>
  <si>
    <t>693</t>
  </si>
  <si>
    <t>標津町</t>
  </si>
  <si>
    <t>694</t>
  </si>
  <si>
    <t>羅臼町</t>
  </si>
  <si>
    <t>201</t>
  </si>
  <si>
    <t>大野村</t>
  </si>
  <si>
    <t>荒川村</t>
  </si>
  <si>
    <t>高田村</t>
  </si>
  <si>
    <t>奥内村</t>
  </si>
  <si>
    <t>09</t>
  </si>
  <si>
    <t>横内村</t>
  </si>
  <si>
    <t>10</t>
  </si>
  <si>
    <t>11</t>
  </si>
  <si>
    <t>12</t>
  </si>
  <si>
    <t>原別村</t>
  </si>
  <si>
    <t>13</t>
  </si>
  <si>
    <t>東岳村</t>
  </si>
  <si>
    <t>14</t>
  </si>
  <si>
    <t>野内村</t>
  </si>
  <si>
    <t>15</t>
  </si>
  <si>
    <t>浪岡町</t>
  </si>
  <si>
    <t>16</t>
  </si>
  <si>
    <t>17</t>
  </si>
  <si>
    <t>野沢村２－１</t>
  </si>
  <si>
    <t>18</t>
  </si>
  <si>
    <t>大杉村</t>
  </si>
  <si>
    <t>19</t>
  </si>
  <si>
    <t>五郷村</t>
  </si>
  <si>
    <t>20</t>
  </si>
  <si>
    <t>弘前市</t>
  </si>
  <si>
    <t>清水村</t>
  </si>
  <si>
    <t>豊田村</t>
  </si>
  <si>
    <t>千年村</t>
  </si>
  <si>
    <t>岩木村</t>
  </si>
  <si>
    <t>大浦村</t>
  </si>
  <si>
    <t>相馬村</t>
  </si>
  <si>
    <t>是川村</t>
  </si>
  <si>
    <t>市川村</t>
  </si>
  <si>
    <t>島守村</t>
  </si>
  <si>
    <t>中沢村</t>
  </si>
  <si>
    <t>黒石市</t>
  </si>
  <si>
    <t>六郷村</t>
  </si>
  <si>
    <t>中郷村</t>
  </si>
  <si>
    <t>山形村</t>
  </si>
  <si>
    <t>五所川原市</t>
  </si>
  <si>
    <t>栄村</t>
  </si>
  <si>
    <t>中川村</t>
  </si>
  <si>
    <t>三好村</t>
  </si>
  <si>
    <t>松島村</t>
  </si>
  <si>
    <t>飯詰村</t>
  </si>
  <si>
    <t>金木町</t>
  </si>
  <si>
    <t>喜良市村</t>
  </si>
  <si>
    <t>相内村</t>
  </si>
  <si>
    <t>脇元村</t>
  </si>
  <si>
    <t>十三村</t>
  </si>
  <si>
    <t>十和田市</t>
  </si>
  <si>
    <t>大深内村</t>
  </si>
  <si>
    <t>四和村</t>
  </si>
  <si>
    <t>十和田湖町</t>
  </si>
  <si>
    <t>むつ市</t>
  </si>
  <si>
    <t>田名部町</t>
  </si>
  <si>
    <t>大湊町</t>
  </si>
  <si>
    <t>川内町</t>
  </si>
  <si>
    <t>大畑町</t>
  </si>
  <si>
    <t>脇野沢村</t>
  </si>
  <si>
    <t>柏村</t>
  </si>
  <si>
    <t>平川市</t>
  </si>
  <si>
    <t>竹館村</t>
  </si>
  <si>
    <t>碇ヶ関村</t>
  </si>
  <si>
    <t>301</t>
  </si>
  <si>
    <t>平内町</t>
  </si>
  <si>
    <t>小湊町</t>
  </si>
  <si>
    <t>西平内村</t>
  </si>
  <si>
    <t>東平内村</t>
  </si>
  <si>
    <t>今別町</t>
  </si>
  <si>
    <t>一本木村</t>
  </si>
  <si>
    <t>今別村</t>
  </si>
  <si>
    <t>蓬田村</t>
  </si>
  <si>
    <t>307</t>
  </si>
  <si>
    <t>外ヶ浜町</t>
  </si>
  <si>
    <t>蟹田町</t>
  </si>
  <si>
    <t>平舘村</t>
  </si>
  <si>
    <t>三厩村</t>
  </si>
  <si>
    <t>321</t>
  </si>
  <si>
    <t>鰺ヶ沢町</t>
  </si>
  <si>
    <t>赤石村</t>
  </si>
  <si>
    <t>中村</t>
  </si>
  <si>
    <t>舞戸村</t>
  </si>
  <si>
    <t>323</t>
  </si>
  <si>
    <t>深浦町</t>
  </si>
  <si>
    <t>大戸瀬村</t>
  </si>
  <si>
    <t>岩崎村</t>
  </si>
  <si>
    <t>西目屋村</t>
  </si>
  <si>
    <t>常盤村</t>
  </si>
  <si>
    <t>野沢村２－２</t>
  </si>
  <si>
    <t>大鰐町</t>
  </si>
  <si>
    <t>蔵館村</t>
  </si>
  <si>
    <t>381</t>
  </si>
  <si>
    <t>384</t>
  </si>
  <si>
    <t>鶴田町</t>
  </si>
  <si>
    <t>387</t>
  </si>
  <si>
    <t>中泊町</t>
  </si>
  <si>
    <t>内潟村</t>
  </si>
  <si>
    <t>小泊村</t>
  </si>
  <si>
    <t>野辺地町</t>
  </si>
  <si>
    <t>七戸町</t>
  </si>
  <si>
    <t>天間林村</t>
  </si>
  <si>
    <t>横浜町</t>
  </si>
  <si>
    <t>411</t>
  </si>
  <si>
    <t>六ヶ所村</t>
  </si>
  <si>
    <t>412</t>
  </si>
  <si>
    <t>下田町</t>
  </si>
  <si>
    <t>大間町</t>
  </si>
  <si>
    <t>東通村</t>
  </si>
  <si>
    <t>風間浦村</t>
  </si>
  <si>
    <t>426</t>
  </si>
  <si>
    <t>佐井村</t>
  </si>
  <si>
    <t>441</t>
  </si>
  <si>
    <t>三戸町</t>
  </si>
  <si>
    <t>留崎村</t>
  </si>
  <si>
    <t>斗川村</t>
  </si>
  <si>
    <t>猿辺村</t>
  </si>
  <si>
    <t>442</t>
  </si>
  <si>
    <t>五戸町</t>
  </si>
  <si>
    <t>川内村</t>
  </si>
  <si>
    <t>浅田村</t>
  </si>
  <si>
    <t>443</t>
  </si>
  <si>
    <t>田子町</t>
  </si>
  <si>
    <t>上郷村</t>
  </si>
  <si>
    <t>445</t>
  </si>
  <si>
    <t>南部町</t>
  </si>
  <si>
    <t>北川村</t>
  </si>
  <si>
    <t>名久井村</t>
  </si>
  <si>
    <t>向村</t>
  </si>
  <si>
    <t>田部村</t>
  </si>
  <si>
    <t>446</t>
  </si>
  <si>
    <t>階上町</t>
  </si>
  <si>
    <t>450</t>
  </si>
  <si>
    <t>新郷村</t>
  </si>
  <si>
    <t>戸来村</t>
  </si>
  <si>
    <t>簗川村</t>
  </si>
  <si>
    <t>太田村</t>
  </si>
  <si>
    <t>御所村２－２</t>
  </si>
  <si>
    <t>飯岡村</t>
  </si>
  <si>
    <t>乙部村</t>
  </si>
  <si>
    <t>玉山村２－１</t>
  </si>
  <si>
    <t>薮川村</t>
  </si>
  <si>
    <t>渋民村</t>
  </si>
  <si>
    <t>巻堀村</t>
  </si>
  <si>
    <t>宮古市</t>
  </si>
  <si>
    <t>崎山村</t>
  </si>
  <si>
    <t>花輪村</t>
  </si>
  <si>
    <t>津軽石村</t>
  </si>
  <si>
    <t>重茂村</t>
  </si>
  <si>
    <t>田老町</t>
  </si>
  <si>
    <t>茂市村</t>
  </si>
  <si>
    <t>刈屋村</t>
  </si>
  <si>
    <t>川井村</t>
  </si>
  <si>
    <t>門馬村</t>
  </si>
  <si>
    <t>小国村</t>
  </si>
  <si>
    <t>大船渡市</t>
  </si>
  <si>
    <t>末崎村</t>
  </si>
  <si>
    <t>日頃市村</t>
  </si>
  <si>
    <t>立根村</t>
  </si>
  <si>
    <t>猪川村</t>
  </si>
  <si>
    <t>赤崎村</t>
  </si>
  <si>
    <t>綾里村</t>
  </si>
  <si>
    <t>越喜来村</t>
  </si>
  <si>
    <t>吉浜村</t>
  </si>
  <si>
    <t>花巻市</t>
  </si>
  <si>
    <t>湯口村</t>
  </si>
  <si>
    <t>湯本村</t>
  </si>
  <si>
    <t>大迫町</t>
  </si>
  <si>
    <t>内川目村</t>
  </si>
  <si>
    <t>外川目村</t>
  </si>
  <si>
    <t>亀ヶ森村</t>
  </si>
  <si>
    <t>八重畑村２－２</t>
  </si>
  <si>
    <t>石鳥谷町</t>
  </si>
  <si>
    <t>八幡村</t>
  </si>
  <si>
    <t>土沢町</t>
  </si>
  <si>
    <t>中内村</t>
  </si>
  <si>
    <t>谷内村</t>
  </si>
  <si>
    <t>21</t>
  </si>
  <si>
    <t>小山田村</t>
  </si>
  <si>
    <t>北上市</t>
  </si>
  <si>
    <t>立花村</t>
  </si>
  <si>
    <t>福岡村</t>
  </si>
  <si>
    <t>稲瀬村２－２</t>
  </si>
  <si>
    <t>横川目村</t>
  </si>
  <si>
    <t>久慈市</t>
  </si>
  <si>
    <t>長内町</t>
  </si>
  <si>
    <t>宇部村</t>
  </si>
  <si>
    <t>山根村</t>
  </si>
  <si>
    <t>大川目村</t>
  </si>
  <si>
    <t>夏井村</t>
  </si>
  <si>
    <t>侍浜村</t>
  </si>
  <si>
    <t>遠野市</t>
  </si>
  <si>
    <t>遠野町</t>
  </si>
  <si>
    <t>綾織村</t>
  </si>
  <si>
    <t>小友村</t>
  </si>
  <si>
    <t>附馬牛村</t>
  </si>
  <si>
    <t>松崎村</t>
  </si>
  <si>
    <t>土渕村</t>
  </si>
  <si>
    <t>青笹村</t>
  </si>
  <si>
    <t>宮守村</t>
  </si>
  <si>
    <t>達曽部村</t>
  </si>
  <si>
    <t>鱒沢村</t>
  </si>
  <si>
    <t>一関市</t>
  </si>
  <si>
    <t>厳美村</t>
  </si>
  <si>
    <t>舞川村</t>
  </si>
  <si>
    <t>弥栄村</t>
  </si>
  <si>
    <t>萩荘村</t>
  </si>
  <si>
    <t>日形村</t>
  </si>
  <si>
    <t>金沢村</t>
  </si>
  <si>
    <t>大原町</t>
  </si>
  <si>
    <t>摺沢町</t>
  </si>
  <si>
    <t>興田村</t>
  </si>
  <si>
    <t>猿沢村</t>
  </si>
  <si>
    <t>千厩町</t>
  </si>
  <si>
    <t>奥玉村</t>
  </si>
  <si>
    <t>小梨村</t>
  </si>
  <si>
    <t>磐清水村</t>
  </si>
  <si>
    <t>22</t>
  </si>
  <si>
    <t>松川村</t>
  </si>
  <si>
    <t>23</t>
  </si>
  <si>
    <t>長坂村</t>
  </si>
  <si>
    <t>24</t>
  </si>
  <si>
    <t>田河津村</t>
  </si>
  <si>
    <t>25</t>
  </si>
  <si>
    <t>折壁村</t>
  </si>
  <si>
    <t>26</t>
  </si>
  <si>
    <t>矢越村</t>
  </si>
  <si>
    <t>27</t>
  </si>
  <si>
    <t>大津保村２－２</t>
  </si>
  <si>
    <t>28</t>
  </si>
  <si>
    <t>薄衣村</t>
  </si>
  <si>
    <t>29</t>
  </si>
  <si>
    <t>門崎村</t>
  </si>
  <si>
    <t>30</t>
  </si>
  <si>
    <t>藤沢町</t>
  </si>
  <si>
    <t>31</t>
  </si>
  <si>
    <t>黄海村</t>
  </si>
  <si>
    <t>32</t>
  </si>
  <si>
    <t>大津保村２－１</t>
  </si>
  <si>
    <t>33</t>
  </si>
  <si>
    <t>陸前高田市</t>
  </si>
  <si>
    <t>高田町</t>
  </si>
  <si>
    <t>気仙町</t>
  </si>
  <si>
    <t>広田村</t>
  </si>
  <si>
    <t>米崎村</t>
  </si>
  <si>
    <t>矢作村</t>
  </si>
  <si>
    <t>竹駒村</t>
  </si>
  <si>
    <t>横田村</t>
  </si>
  <si>
    <t>釜石市</t>
  </si>
  <si>
    <t>唐丹村</t>
  </si>
  <si>
    <t>甲子村</t>
  </si>
  <si>
    <t>鵜住居村</t>
  </si>
  <si>
    <t>栗橋村</t>
  </si>
  <si>
    <t>二戸市</t>
  </si>
  <si>
    <t>福岡町</t>
  </si>
  <si>
    <t>石切所村</t>
  </si>
  <si>
    <t>御返地村</t>
  </si>
  <si>
    <t>爾薩体村</t>
  </si>
  <si>
    <t>斗米村</t>
  </si>
  <si>
    <t>金田一村</t>
  </si>
  <si>
    <t>浄法寺町</t>
  </si>
  <si>
    <t>八幡平市</t>
  </si>
  <si>
    <t>寺田村</t>
  </si>
  <si>
    <t>松尾村</t>
  </si>
  <si>
    <t>荒沢村</t>
  </si>
  <si>
    <t>田山村</t>
  </si>
  <si>
    <t>奥州市</t>
  </si>
  <si>
    <t>羽田村</t>
  </si>
  <si>
    <t>黒石村</t>
  </si>
  <si>
    <t>田原村</t>
  </si>
  <si>
    <t>伊手村</t>
  </si>
  <si>
    <t>米里村</t>
  </si>
  <si>
    <t>広瀬村</t>
  </si>
  <si>
    <t>梁川村</t>
  </si>
  <si>
    <t>白山村</t>
  </si>
  <si>
    <t>生母村</t>
  </si>
  <si>
    <t>若柳村</t>
  </si>
  <si>
    <t>衣川村</t>
  </si>
  <si>
    <t>滝沢市</t>
  </si>
  <si>
    <t>雫石町</t>
  </si>
  <si>
    <t>御所村２－１</t>
  </si>
  <si>
    <t>御明神村</t>
  </si>
  <si>
    <t>西山村</t>
  </si>
  <si>
    <t>302</t>
  </si>
  <si>
    <t>葛巻町</t>
  </si>
  <si>
    <t>江刈村</t>
  </si>
  <si>
    <t>岩手町</t>
  </si>
  <si>
    <t>川口村</t>
  </si>
  <si>
    <t>御堂村</t>
  </si>
  <si>
    <t>紫波町</t>
  </si>
  <si>
    <t>志和村</t>
  </si>
  <si>
    <t>佐比内村</t>
  </si>
  <si>
    <t>赤沢村</t>
  </si>
  <si>
    <t>長岡村</t>
  </si>
  <si>
    <t>322</t>
  </si>
  <si>
    <t>徳田村</t>
  </si>
  <si>
    <t>366</t>
  </si>
  <si>
    <t>西和賀町</t>
  </si>
  <si>
    <t>湯田町</t>
  </si>
  <si>
    <t>沢内村</t>
  </si>
  <si>
    <t>平泉町</t>
  </si>
  <si>
    <t>平泉村</t>
  </si>
  <si>
    <t>住田町</t>
  </si>
  <si>
    <t>世田米町</t>
  </si>
  <si>
    <t>上有住村</t>
  </si>
  <si>
    <t>下有住村</t>
  </si>
  <si>
    <t>大槌町</t>
  </si>
  <si>
    <t>山田町</t>
  </si>
  <si>
    <t>船越村</t>
  </si>
  <si>
    <t>織笠村</t>
  </si>
  <si>
    <t>豊間根村</t>
  </si>
  <si>
    <t>岩泉町</t>
  </si>
  <si>
    <t>小川村</t>
  </si>
  <si>
    <t>大川村</t>
  </si>
  <si>
    <t>小本村</t>
  </si>
  <si>
    <t>安家村</t>
  </si>
  <si>
    <t>有芸村</t>
  </si>
  <si>
    <t>田野畑村</t>
  </si>
  <si>
    <t>普代村</t>
  </si>
  <si>
    <t>501</t>
  </si>
  <si>
    <t>軽米町</t>
  </si>
  <si>
    <t>軽米町２－１</t>
  </si>
  <si>
    <t>小軽米村</t>
  </si>
  <si>
    <t>晴山村</t>
  </si>
  <si>
    <t>503</t>
  </si>
  <si>
    <t>野田村</t>
  </si>
  <si>
    <t>506</t>
  </si>
  <si>
    <t>九戸村</t>
  </si>
  <si>
    <t>江刺家村</t>
  </si>
  <si>
    <t>伊保内村</t>
  </si>
  <si>
    <t>戸田村</t>
  </si>
  <si>
    <t>507</t>
  </si>
  <si>
    <t>洋野町</t>
  </si>
  <si>
    <t>種市町</t>
  </si>
  <si>
    <t>中野村</t>
  </si>
  <si>
    <t>軽米町２－２</t>
  </si>
  <si>
    <t>524</t>
  </si>
  <si>
    <t>一戸町</t>
  </si>
  <si>
    <t>鳥海村</t>
  </si>
  <si>
    <t>浪打村</t>
  </si>
  <si>
    <t>小鳥谷村</t>
  </si>
  <si>
    <t>姉帯村</t>
  </si>
  <si>
    <t>秋保村２－２</t>
  </si>
  <si>
    <t>生出村２－１</t>
  </si>
  <si>
    <t>秋保村２－１</t>
  </si>
  <si>
    <t>石巻市</t>
  </si>
  <si>
    <t>荻浜村</t>
  </si>
  <si>
    <t>稲井村</t>
  </si>
  <si>
    <t>飯野川町</t>
  </si>
  <si>
    <t>二俣村</t>
  </si>
  <si>
    <t>雄勝町</t>
  </si>
  <si>
    <t>橋浦村</t>
  </si>
  <si>
    <t>十三浜村</t>
  </si>
  <si>
    <t>鮎川町</t>
  </si>
  <si>
    <t>大原村</t>
  </si>
  <si>
    <t>塩竈市</t>
  </si>
  <si>
    <t>浦戸村</t>
  </si>
  <si>
    <t>気仙沼市</t>
  </si>
  <si>
    <t>鹿折村</t>
  </si>
  <si>
    <t>松岩村</t>
  </si>
  <si>
    <t>新月村</t>
  </si>
  <si>
    <t>唐桑町</t>
  </si>
  <si>
    <t>津谷町</t>
  </si>
  <si>
    <t>小泉村</t>
  </si>
  <si>
    <t>大谷村</t>
  </si>
  <si>
    <t>白石市</t>
  </si>
  <si>
    <t>越河村</t>
  </si>
  <si>
    <t>斎川村</t>
  </si>
  <si>
    <t>白川村</t>
  </si>
  <si>
    <t>大鷹沢村</t>
  </si>
  <si>
    <t>小原村</t>
  </si>
  <si>
    <t>角田市</t>
  </si>
  <si>
    <t>東根村</t>
  </si>
  <si>
    <t>北郷村</t>
  </si>
  <si>
    <t>西根村</t>
  </si>
  <si>
    <t>岩沼市</t>
  </si>
  <si>
    <t>館腰村２－２</t>
  </si>
  <si>
    <t>登米市</t>
  </si>
  <si>
    <t>新田村</t>
  </si>
  <si>
    <t>北方村</t>
  </si>
  <si>
    <t>登米町</t>
  </si>
  <si>
    <t>米川村</t>
  </si>
  <si>
    <t>錦織村</t>
  </si>
  <si>
    <t>米谷町</t>
  </si>
  <si>
    <t>吉田村</t>
  </si>
  <si>
    <t>柳津町</t>
  </si>
  <si>
    <t>横山村</t>
  </si>
  <si>
    <t>栗原市</t>
  </si>
  <si>
    <t>宮野村</t>
  </si>
  <si>
    <t>富野村</t>
  </si>
  <si>
    <t>大岡村</t>
  </si>
  <si>
    <t>栗駒村</t>
  </si>
  <si>
    <t>鳥矢崎村</t>
  </si>
  <si>
    <t>文字村</t>
  </si>
  <si>
    <t>長崎村</t>
  </si>
  <si>
    <t>金田村</t>
  </si>
  <si>
    <t>姫松村３－２</t>
  </si>
  <si>
    <t>鴬沢町</t>
  </si>
  <si>
    <t>萩野村</t>
  </si>
  <si>
    <t>花山村</t>
  </si>
  <si>
    <t>東松島市</t>
  </si>
  <si>
    <t>赤井村</t>
  </si>
  <si>
    <t>大塩村</t>
  </si>
  <si>
    <t>宮戸村</t>
  </si>
  <si>
    <t>野蒜村</t>
  </si>
  <si>
    <t>小野村</t>
  </si>
  <si>
    <t>大崎市</t>
  </si>
  <si>
    <t>宮沢村</t>
  </si>
  <si>
    <t>松山町</t>
  </si>
  <si>
    <t>岩出山町</t>
  </si>
  <si>
    <t>一栗村</t>
  </si>
  <si>
    <t>真山村</t>
  </si>
  <si>
    <t>鳴子町</t>
  </si>
  <si>
    <t>川渡村</t>
  </si>
  <si>
    <t>鬼首村</t>
  </si>
  <si>
    <t>蔵王町</t>
  </si>
  <si>
    <t>宮村</t>
  </si>
  <si>
    <t>七ヶ宿町</t>
  </si>
  <si>
    <t>村田町</t>
  </si>
  <si>
    <t>富岡村２－１</t>
  </si>
  <si>
    <t>川崎町２－２</t>
  </si>
  <si>
    <t>柴田町</t>
  </si>
  <si>
    <t>槻木町</t>
  </si>
  <si>
    <t>324</t>
  </si>
  <si>
    <t>川崎町</t>
  </si>
  <si>
    <t>川崎町２－１</t>
  </si>
  <si>
    <t>富岡村２－２</t>
  </si>
  <si>
    <t>341</t>
  </si>
  <si>
    <t>丸森町</t>
  </si>
  <si>
    <t>金山町</t>
  </si>
  <si>
    <t>大内村</t>
  </si>
  <si>
    <t>耕野村</t>
  </si>
  <si>
    <t>大張村</t>
  </si>
  <si>
    <t>筆甫村</t>
  </si>
  <si>
    <t>松島町</t>
  </si>
  <si>
    <t>421</t>
  </si>
  <si>
    <t>大和町</t>
  </si>
  <si>
    <t>宮床村</t>
  </si>
  <si>
    <t>鶴巣村</t>
  </si>
  <si>
    <t>落合村</t>
  </si>
  <si>
    <t>422</t>
  </si>
  <si>
    <t>大郷町</t>
  </si>
  <si>
    <t>大松沢村</t>
  </si>
  <si>
    <t>444</t>
  </si>
  <si>
    <t>加美町</t>
  </si>
  <si>
    <t>小野田町</t>
  </si>
  <si>
    <t>宮崎村</t>
  </si>
  <si>
    <t>505</t>
  </si>
  <si>
    <t>美里町</t>
  </si>
  <si>
    <t>南郷町</t>
  </si>
  <si>
    <t>女川町</t>
  </si>
  <si>
    <t>606</t>
  </si>
  <si>
    <t>南三陸町</t>
  </si>
  <si>
    <t>志津川町</t>
  </si>
  <si>
    <t>戸倉村</t>
  </si>
  <si>
    <t>入谷村</t>
  </si>
  <si>
    <t>歌津町</t>
  </si>
  <si>
    <t>太平村</t>
  </si>
  <si>
    <t>飯島村</t>
  </si>
  <si>
    <t>上新城村</t>
  </si>
  <si>
    <t>浜田村</t>
  </si>
  <si>
    <t>仁井田村</t>
  </si>
  <si>
    <t>上北手村</t>
  </si>
  <si>
    <t>下浜村</t>
  </si>
  <si>
    <t>和田町</t>
  </si>
  <si>
    <t>岩見三内村</t>
  </si>
  <si>
    <t>戸米川村</t>
  </si>
  <si>
    <t>種平村</t>
  </si>
  <si>
    <t>大正寺村</t>
  </si>
  <si>
    <t>川添村</t>
  </si>
  <si>
    <t>能代市</t>
  </si>
  <si>
    <t>桧山町２－１</t>
  </si>
  <si>
    <t>種梅村</t>
  </si>
  <si>
    <t>荷上場村</t>
  </si>
  <si>
    <t>響村</t>
  </si>
  <si>
    <t>桧山町２－２</t>
  </si>
  <si>
    <t>七座村２－２</t>
  </si>
  <si>
    <t>横手市</t>
  </si>
  <si>
    <t>横手町</t>
  </si>
  <si>
    <t>黒川村</t>
  </si>
  <si>
    <t>旭村</t>
  </si>
  <si>
    <t>山内村２－２</t>
  </si>
  <si>
    <t>西成瀬村</t>
  </si>
  <si>
    <t>駒形村２－２</t>
  </si>
  <si>
    <t>醍醐村</t>
  </si>
  <si>
    <t>福地村</t>
  </si>
  <si>
    <t>明治村２－２</t>
  </si>
  <si>
    <t>大森町</t>
  </si>
  <si>
    <t>八沢木村</t>
  </si>
  <si>
    <t>三重村</t>
  </si>
  <si>
    <t>山内村</t>
  </si>
  <si>
    <t>大館市</t>
  </si>
  <si>
    <t>長木村</t>
  </si>
  <si>
    <t>上川沿村</t>
  </si>
  <si>
    <t>十二所町</t>
  </si>
  <si>
    <t>花岡町</t>
  </si>
  <si>
    <t>矢立村</t>
  </si>
  <si>
    <t>東館村</t>
  </si>
  <si>
    <t>西舘村</t>
  </si>
  <si>
    <t>大葛村</t>
  </si>
  <si>
    <t>早口町</t>
  </si>
  <si>
    <t>山瀬村</t>
  </si>
  <si>
    <t>男鹿市</t>
  </si>
  <si>
    <t>船川港町</t>
  </si>
  <si>
    <t>男鹿中村</t>
  </si>
  <si>
    <t>戸賀村</t>
  </si>
  <si>
    <t>北浦町</t>
  </si>
  <si>
    <t>湯沢市</t>
  </si>
  <si>
    <t>湯沢町</t>
  </si>
  <si>
    <t>山田村</t>
  </si>
  <si>
    <t>三関村</t>
  </si>
  <si>
    <t>須川村</t>
  </si>
  <si>
    <t>稲庭町</t>
  </si>
  <si>
    <t>院内町</t>
  </si>
  <si>
    <t>秋の宮村</t>
  </si>
  <si>
    <t>皆瀬村</t>
  </si>
  <si>
    <t>鹿角市</t>
  </si>
  <si>
    <t>花輪町</t>
  </si>
  <si>
    <t>柴平村</t>
  </si>
  <si>
    <t>大湯町</t>
  </si>
  <si>
    <t>七滝村２－２</t>
  </si>
  <si>
    <t>尾去沢町</t>
  </si>
  <si>
    <t>宮川村</t>
  </si>
  <si>
    <t>曙村</t>
  </si>
  <si>
    <t>由利本荘市</t>
  </si>
  <si>
    <t>本荘町</t>
  </si>
  <si>
    <t>石沢村</t>
  </si>
  <si>
    <t>北内越村２－１</t>
  </si>
  <si>
    <t>南内越村</t>
  </si>
  <si>
    <t>松ヶ崎村</t>
  </si>
  <si>
    <t>矢島町</t>
  </si>
  <si>
    <t>道川村</t>
  </si>
  <si>
    <t>東滝沢村</t>
  </si>
  <si>
    <t>西滝沢村</t>
  </si>
  <si>
    <t>鮎川村</t>
  </si>
  <si>
    <t>直根村</t>
  </si>
  <si>
    <t>笹子村</t>
  </si>
  <si>
    <t>下郷村</t>
  </si>
  <si>
    <t>玉米村</t>
  </si>
  <si>
    <t>岩谷村</t>
  </si>
  <si>
    <t>下川大内村</t>
  </si>
  <si>
    <t>上川大内村</t>
  </si>
  <si>
    <t>大仙市</t>
  </si>
  <si>
    <t>刈和野町</t>
  </si>
  <si>
    <t>土川村</t>
  </si>
  <si>
    <t>大沢郷村</t>
  </si>
  <si>
    <t>豊川村</t>
  </si>
  <si>
    <t>豊岡村</t>
  </si>
  <si>
    <t>峰吉川村</t>
  </si>
  <si>
    <t>船岡村</t>
  </si>
  <si>
    <t>外小友村</t>
  </si>
  <si>
    <t>南楢岡村</t>
  </si>
  <si>
    <t>長信田村</t>
  </si>
  <si>
    <t>北秋田市</t>
  </si>
  <si>
    <t>七座村２－１</t>
  </si>
  <si>
    <t>沢口村</t>
  </si>
  <si>
    <t>七日市村</t>
  </si>
  <si>
    <t>綴子村</t>
  </si>
  <si>
    <t>下大野村</t>
  </si>
  <si>
    <t>下小阿仁村</t>
  </si>
  <si>
    <t>米内沢町</t>
  </si>
  <si>
    <t>阿仁合町</t>
  </si>
  <si>
    <t>大阿仁村</t>
  </si>
  <si>
    <t>にかほ市</t>
  </si>
  <si>
    <t>平沢町</t>
  </si>
  <si>
    <t>小出村</t>
  </si>
  <si>
    <t>院内村</t>
  </si>
  <si>
    <t>上浜村</t>
  </si>
  <si>
    <t>仙北市</t>
  </si>
  <si>
    <t>白岩村</t>
  </si>
  <si>
    <t>雲沢村</t>
  </si>
  <si>
    <t>生保内村</t>
  </si>
  <si>
    <t>神代村</t>
  </si>
  <si>
    <t>田沢村</t>
  </si>
  <si>
    <t>西明寺村</t>
  </si>
  <si>
    <t>桧木内村</t>
  </si>
  <si>
    <t>小坂町</t>
  </si>
  <si>
    <t>七滝村２－１</t>
  </si>
  <si>
    <t>327</t>
  </si>
  <si>
    <t>上小阿仁村</t>
  </si>
  <si>
    <t>藤里町</t>
  </si>
  <si>
    <t>藤琴村</t>
  </si>
  <si>
    <t>粕毛村</t>
  </si>
  <si>
    <t>348</t>
  </si>
  <si>
    <t>三種町</t>
  </si>
  <si>
    <t>鵜川村</t>
  </si>
  <si>
    <t>上岩川村</t>
  </si>
  <si>
    <t>下岩川村</t>
  </si>
  <si>
    <t>349</t>
  </si>
  <si>
    <t>八峰町</t>
  </si>
  <si>
    <t>八森村</t>
  </si>
  <si>
    <t>岩館村</t>
  </si>
  <si>
    <t>沢目村</t>
  </si>
  <si>
    <t>塙川村２－１</t>
  </si>
  <si>
    <t>五城目町</t>
  </si>
  <si>
    <t>馬場目村</t>
  </si>
  <si>
    <t>富津内村</t>
  </si>
  <si>
    <t>内川村</t>
  </si>
  <si>
    <t>井川町</t>
  </si>
  <si>
    <t>上井河村</t>
  </si>
  <si>
    <t>368</t>
  </si>
  <si>
    <t>美郷町</t>
  </si>
  <si>
    <t>千屋村</t>
  </si>
  <si>
    <t>羽後町</t>
  </si>
  <si>
    <t>元西馬音内村</t>
  </si>
  <si>
    <t>田代村</t>
  </si>
  <si>
    <t>仙道村</t>
  </si>
  <si>
    <t>明治村２－１</t>
  </si>
  <si>
    <t>東成瀬村</t>
  </si>
  <si>
    <t>出羽村</t>
  </si>
  <si>
    <t>大郷村</t>
  </si>
  <si>
    <t>明治村</t>
  </si>
  <si>
    <t>柏倉門伝村</t>
  </si>
  <si>
    <t>東沢村</t>
  </si>
  <si>
    <t>高瀬村</t>
  </si>
  <si>
    <t>山寺村２－１</t>
  </si>
  <si>
    <t>米沢市</t>
  </si>
  <si>
    <t>万世村</t>
  </si>
  <si>
    <t>三沢村</t>
  </si>
  <si>
    <t>窪田村</t>
  </si>
  <si>
    <t>山上村</t>
  </si>
  <si>
    <t>南原村</t>
  </si>
  <si>
    <t>鶴岡市</t>
  </si>
  <si>
    <t>湯田川村</t>
  </si>
  <si>
    <t>大泉村</t>
  </si>
  <si>
    <t>田川村</t>
  </si>
  <si>
    <t>豊浦村</t>
  </si>
  <si>
    <t>加茂町</t>
  </si>
  <si>
    <t>大山町</t>
  </si>
  <si>
    <t>西郷村</t>
  </si>
  <si>
    <t>泉村</t>
  </si>
  <si>
    <t>手向村</t>
  </si>
  <si>
    <t>山添村</t>
  </si>
  <si>
    <t>本郷村</t>
  </si>
  <si>
    <t>東村</t>
  </si>
  <si>
    <t>温海町</t>
  </si>
  <si>
    <t>念珠関村</t>
  </si>
  <si>
    <t>福栄村</t>
  </si>
  <si>
    <t>山戸村</t>
  </si>
  <si>
    <t>酒田市</t>
  </si>
  <si>
    <t>上田村</t>
  </si>
  <si>
    <t>飛島村</t>
  </si>
  <si>
    <t>日向村</t>
  </si>
  <si>
    <t>内郷村</t>
  </si>
  <si>
    <t>北俣村</t>
  </si>
  <si>
    <t>寒河江市</t>
  </si>
  <si>
    <t>白岩町</t>
  </si>
  <si>
    <t>上山市</t>
  </si>
  <si>
    <t>蔵王村２－２</t>
  </si>
  <si>
    <t>中川村２－２</t>
  </si>
  <si>
    <t>本庄村</t>
  </si>
  <si>
    <t>宮生村</t>
  </si>
  <si>
    <t>山元村</t>
  </si>
  <si>
    <t>村山市</t>
  </si>
  <si>
    <t>大倉村</t>
  </si>
  <si>
    <t>大久保村</t>
  </si>
  <si>
    <t>富本村</t>
  </si>
  <si>
    <t>戸沢村</t>
  </si>
  <si>
    <t>大高根村</t>
  </si>
  <si>
    <t>長井市</t>
  </si>
  <si>
    <t>長井村</t>
  </si>
  <si>
    <t>平野村</t>
  </si>
  <si>
    <t>伊佐沢村</t>
  </si>
  <si>
    <t>天童市</t>
  </si>
  <si>
    <t>津山村</t>
  </si>
  <si>
    <t>田麦野村</t>
  </si>
  <si>
    <t>山口村</t>
  </si>
  <si>
    <t>東根市</t>
  </si>
  <si>
    <t>東郷村</t>
  </si>
  <si>
    <t>高崎村</t>
  </si>
  <si>
    <t>尾花沢市</t>
  </si>
  <si>
    <t>袖崎村２－２</t>
  </si>
  <si>
    <t>福原村</t>
  </si>
  <si>
    <t>玉野村</t>
  </si>
  <si>
    <t>南陽市</t>
  </si>
  <si>
    <t>中川村２－１</t>
  </si>
  <si>
    <t>金山村</t>
  </si>
  <si>
    <t>漆山村</t>
  </si>
  <si>
    <t>吉野村</t>
  </si>
  <si>
    <t>山辺町</t>
  </si>
  <si>
    <t>大寺村</t>
  </si>
  <si>
    <t>作谷沢村</t>
  </si>
  <si>
    <t>中山町</t>
  </si>
  <si>
    <t>河北町</t>
  </si>
  <si>
    <t>西里村</t>
  </si>
  <si>
    <t>西川町</t>
  </si>
  <si>
    <t>川土居村</t>
  </si>
  <si>
    <t>本道寺村</t>
  </si>
  <si>
    <t>大井沢村</t>
  </si>
  <si>
    <t>宮宿町２－１</t>
  </si>
  <si>
    <t>西五百川村</t>
  </si>
  <si>
    <t>大江町</t>
  </si>
  <si>
    <t>左沢町</t>
  </si>
  <si>
    <t>七軒村</t>
  </si>
  <si>
    <t>大石田町</t>
  </si>
  <si>
    <t>亀井田村</t>
  </si>
  <si>
    <t>最上町</t>
  </si>
  <si>
    <t>東小国村</t>
  </si>
  <si>
    <t>西小国村</t>
  </si>
  <si>
    <t>舟形町</t>
  </si>
  <si>
    <t>舟形村</t>
  </si>
  <si>
    <t>堀内村</t>
  </si>
  <si>
    <t>真室川町</t>
  </si>
  <si>
    <t>安楽城村</t>
  </si>
  <si>
    <t>及位村</t>
  </si>
  <si>
    <t>365</t>
  </si>
  <si>
    <t>大蔵村</t>
  </si>
  <si>
    <t>鮭川村</t>
  </si>
  <si>
    <t>豊里村</t>
  </si>
  <si>
    <t>古口村</t>
  </si>
  <si>
    <t>角川村</t>
  </si>
  <si>
    <t>高畠町</t>
  </si>
  <si>
    <t>二井宿村</t>
  </si>
  <si>
    <t>屋代村</t>
  </si>
  <si>
    <t>亀岡村</t>
  </si>
  <si>
    <t>382</t>
  </si>
  <si>
    <t>川西町</t>
  </si>
  <si>
    <t>小松町</t>
  </si>
  <si>
    <t>大塚村</t>
  </si>
  <si>
    <t>玉庭村</t>
  </si>
  <si>
    <t>小国町</t>
  </si>
  <si>
    <t>南小国村</t>
  </si>
  <si>
    <t>北小国村</t>
  </si>
  <si>
    <t>津川村</t>
  </si>
  <si>
    <t>白鷹町</t>
  </si>
  <si>
    <t>鮎貝村</t>
  </si>
  <si>
    <t>荒砥町</t>
  </si>
  <si>
    <t>十王村</t>
  </si>
  <si>
    <t>白鷹村</t>
  </si>
  <si>
    <t>宮宿町２－２</t>
  </si>
  <si>
    <t>飯豊町</t>
  </si>
  <si>
    <t>豊原村</t>
  </si>
  <si>
    <t>中津川村</t>
  </si>
  <si>
    <t>庄内町</t>
  </si>
  <si>
    <t>清川村</t>
  </si>
  <si>
    <t>立谷沢村</t>
  </si>
  <si>
    <t>大和村</t>
  </si>
  <si>
    <t>遊佐町</t>
  </si>
  <si>
    <t>蕨岡村</t>
  </si>
  <si>
    <t>吹浦村</t>
  </si>
  <si>
    <t>福島市</t>
  </si>
  <si>
    <t>大笹生村</t>
  </si>
  <si>
    <t>土湯村</t>
  </si>
  <si>
    <t>小国村２－２</t>
  </si>
  <si>
    <t>立子山村</t>
  </si>
  <si>
    <t>佐倉村</t>
  </si>
  <si>
    <t>飯坂町</t>
  </si>
  <si>
    <t>湯野町</t>
  </si>
  <si>
    <t>茂庭村</t>
  </si>
  <si>
    <t>庭坂村</t>
  </si>
  <si>
    <t>庭塚村</t>
  </si>
  <si>
    <t>水保村</t>
  </si>
  <si>
    <t>平田村</t>
  </si>
  <si>
    <t>松川町</t>
  </si>
  <si>
    <t>金谷川村</t>
  </si>
  <si>
    <t>水原村</t>
  </si>
  <si>
    <t>飯野町</t>
  </si>
  <si>
    <t>青木村</t>
  </si>
  <si>
    <t>会津若松市</t>
  </si>
  <si>
    <t>大戸村</t>
  </si>
  <si>
    <t>高野村</t>
  </si>
  <si>
    <t>湊村</t>
  </si>
  <si>
    <t>富田村</t>
  </si>
  <si>
    <t>三和村</t>
  </si>
  <si>
    <t>穂積村</t>
  </si>
  <si>
    <t>河内村</t>
  </si>
  <si>
    <t>多田野村</t>
  </si>
  <si>
    <t>月形村</t>
  </si>
  <si>
    <t>三代村</t>
  </si>
  <si>
    <t>福良村</t>
  </si>
  <si>
    <t>赤津村</t>
  </si>
  <si>
    <t>熱海町</t>
  </si>
  <si>
    <t>丸守村</t>
  </si>
  <si>
    <t>宮城村</t>
  </si>
  <si>
    <t>御舘村</t>
  </si>
  <si>
    <t>谷田川村</t>
  </si>
  <si>
    <t>二瀬村</t>
  </si>
  <si>
    <t>神谷村</t>
  </si>
  <si>
    <t>豊間町</t>
  </si>
  <si>
    <t>渡辺村</t>
  </si>
  <si>
    <t>鹿島村</t>
  </si>
  <si>
    <t>箕輪村</t>
  </si>
  <si>
    <t>錦町</t>
  </si>
  <si>
    <t>川部村</t>
  </si>
  <si>
    <t>上遠野村</t>
  </si>
  <si>
    <t>入遠野村</t>
  </si>
  <si>
    <t>田人村</t>
  </si>
  <si>
    <t>上小川村</t>
  </si>
  <si>
    <t>下小川村</t>
  </si>
  <si>
    <t>永戸村</t>
  </si>
  <si>
    <t>沢渡村</t>
  </si>
  <si>
    <t>三阪村</t>
  </si>
  <si>
    <t>34</t>
  </si>
  <si>
    <t>35</t>
  </si>
  <si>
    <t>川前村</t>
  </si>
  <si>
    <t>36</t>
  </si>
  <si>
    <t>久の浜町</t>
  </si>
  <si>
    <t>37</t>
  </si>
  <si>
    <t>大久村</t>
  </si>
  <si>
    <t>白河市</t>
  </si>
  <si>
    <t>古関村２－１</t>
  </si>
  <si>
    <t>白坂村</t>
  </si>
  <si>
    <t>小田川村</t>
  </si>
  <si>
    <t>五箇村</t>
  </si>
  <si>
    <t>古関村２－２</t>
  </si>
  <si>
    <t>社村</t>
  </si>
  <si>
    <t>大屋村</t>
  </si>
  <si>
    <t>須賀川市</t>
  </si>
  <si>
    <t>小塩江村</t>
  </si>
  <si>
    <t>川東村</t>
  </si>
  <si>
    <t>大森田村</t>
  </si>
  <si>
    <t>白方村２－１</t>
  </si>
  <si>
    <t>喜多方市</t>
  </si>
  <si>
    <t>岩月村</t>
  </si>
  <si>
    <t>松山村</t>
  </si>
  <si>
    <t>熱塩村</t>
  </si>
  <si>
    <t>加納村</t>
  </si>
  <si>
    <t>朝倉村２－２</t>
  </si>
  <si>
    <t>山都村</t>
  </si>
  <si>
    <t>木幡村</t>
  </si>
  <si>
    <t>相川村</t>
  </si>
  <si>
    <t>朝倉村２－１</t>
  </si>
  <si>
    <t>一ノ木村</t>
  </si>
  <si>
    <t>早稲谷村</t>
  </si>
  <si>
    <t>山郷村</t>
  </si>
  <si>
    <t>相馬市</t>
  </si>
  <si>
    <t>飯豊村</t>
  </si>
  <si>
    <t>磯部村</t>
  </si>
  <si>
    <t>二本松市</t>
  </si>
  <si>
    <t>塩沢村</t>
  </si>
  <si>
    <t>岳下村</t>
  </si>
  <si>
    <t>石井村</t>
  </si>
  <si>
    <t>小浜町</t>
  </si>
  <si>
    <t>新殿村</t>
  </si>
  <si>
    <t>針道村</t>
  </si>
  <si>
    <t>田村市</t>
  </si>
  <si>
    <t>滝根町</t>
  </si>
  <si>
    <t>大越町</t>
  </si>
  <si>
    <t>七郷村２－２</t>
  </si>
  <si>
    <t>山根村２－２</t>
  </si>
  <si>
    <t>都路村</t>
  </si>
  <si>
    <t>常葉町</t>
  </si>
  <si>
    <t>山根村２－１</t>
  </si>
  <si>
    <t>美山村</t>
  </si>
  <si>
    <t>移村</t>
  </si>
  <si>
    <t>芦沢村</t>
  </si>
  <si>
    <t>七郷村２－１</t>
  </si>
  <si>
    <t>南相馬市</t>
  </si>
  <si>
    <t>原町</t>
  </si>
  <si>
    <t>高平村</t>
  </si>
  <si>
    <t>大甕村</t>
  </si>
  <si>
    <t>石神村</t>
  </si>
  <si>
    <t>真野村</t>
  </si>
  <si>
    <t>上真野村</t>
  </si>
  <si>
    <t>小高町</t>
  </si>
  <si>
    <t>福浦村</t>
  </si>
  <si>
    <t>金房村</t>
  </si>
  <si>
    <t>粟野村</t>
  </si>
  <si>
    <t>白根村</t>
  </si>
  <si>
    <t>山舟生村</t>
  </si>
  <si>
    <t>五十沢村</t>
  </si>
  <si>
    <t>大田村</t>
  </si>
  <si>
    <t>富成村</t>
  </si>
  <si>
    <t>掛田町</t>
  </si>
  <si>
    <t>霊山村</t>
  </si>
  <si>
    <t>石戸村</t>
  </si>
  <si>
    <t>小国村２－１</t>
  </si>
  <si>
    <t>月舘町</t>
  </si>
  <si>
    <t>小手村</t>
  </si>
  <si>
    <t>桑折町</t>
  </si>
  <si>
    <t>半田村</t>
  </si>
  <si>
    <t>睦合村</t>
  </si>
  <si>
    <t>国見町</t>
  </si>
  <si>
    <t>小坂村</t>
  </si>
  <si>
    <t>308</t>
  </si>
  <si>
    <t>川俣町</t>
  </si>
  <si>
    <t>飯坂村</t>
  </si>
  <si>
    <t>小綱木村</t>
  </si>
  <si>
    <t>大綱木村</t>
  </si>
  <si>
    <t>山木屋村</t>
  </si>
  <si>
    <t>福田村</t>
  </si>
  <si>
    <t>大玉村</t>
  </si>
  <si>
    <t>玉井村</t>
  </si>
  <si>
    <t>大山村</t>
  </si>
  <si>
    <t>342</t>
  </si>
  <si>
    <t>344</t>
  </si>
  <si>
    <t>天栄村</t>
  </si>
  <si>
    <t>大里村</t>
  </si>
  <si>
    <t>牧本村</t>
  </si>
  <si>
    <t>下郷町</t>
  </si>
  <si>
    <t>楢原町</t>
  </si>
  <si>
    <t>旭田村</t>
  </si>
  <si>
    <t>江川村</t>
  </si>
  <si>
    <t>檜枝岐村</t>
  </si>
  <si>
    <t>只見町</t>
  </si>
  <si>
    <t>伊北村</t>
  </si>
  <si>
    <t>明和村</t>
  </si>
  <si>
    <t>朝日村</t>
  </si>
  <si>
    <t>南会津町</t>
  </si>
  <si>
    <t>田島町</t>
  </si>
  <si>
    <t>桧沢村</t>
  </si>
  <si>
    <t>荒海村</t>
  </si>
  <si>
    <t>舘岩村</t>
  </si>
  <si>
    <t>伊南村</t>
  </si>
  <si>
    <t>大宮村</t>
  </si>
  <si>
    <t>北塩原村</t>
  </si>
  <si>
    <t>北山村</t>
  </si>
  <si>
    <t>桧原村</t>
  </si>
  <si>
    <t>西会津町</t>
  </si>
  <si>
    <t>野沢町</t>
  </si>
  <si>
    <t>尾野本村</t>
  </si>
  <si>
    <t>下谷村</t>
  </si>
  <si>
    <t>群岡村</t>
  </si>
  <si>
    <t>宝坂村</t>
  </si>
  <si>
    <t>上野尻村</t>
  </si>
  <si>
    <t>奥川村</t>
  </si>
  <si>
    <t>束松村</t>
  </si>
  <si>
    <t>磐梯町</t>
  </si>
  <si>
    <t>猪苗代町</t>
  </si>
  <si>
    <t>吾妻村</t>
  </si>
  <si>
    <t>長瀬村</t>
  </si>
  <si>
    <t>月輪村</t>
  </si>
  <si>
    <t>会津坂下町</t>
  </si>
  <si>
    <t>坂下町</t>
  </si>
  <si>
    <t>三島町</t>
  </si>
  <si>
    <t>宮下村</t>
  </si>
  <si>
    <t>西方村</t>
  </si>
  <si>
    <t>本名村</t>
  </si>
  <si>
    <t>沼沢村</t>
  </si>
  <si>
    <t>昭和村</t>
  </si>
  <si>
    <t>447</t>
  </si>
  <si>
    <t>会津美里町</t>
  </si>
  <si>
    <t>永井野村</t>
  </si>
  <si>
    <t>尾岐村</t>
  </si>
  <si>
    <t>東尾岐村</t>
  </si>
  <si>
    <t>本郷町</t>
  </si>
  <si>
    <t>玉路村</t>
  </si>
  <si>
    <t>新鶴村</t>
  </si>
  <si>
    <t>中島村</t>
  </si>
  <si>
    <t>棚倉町</t>
  </si>
  <si>
    <t>山岡村</t>
  </si>
  <si>
    <t>近津村</t>
  </si>
  <si>
    <t>矢祭町</t>
  </si>
  <si>
    <t>石井村２－１</t>
  </si>
  <si>
    <t>高城村２－２</t>
  </si>
  <si>
    <t>塙町</t>
  </si>
  <si>
    <t>笹原村</t>
  </si>
  <si>
    <t>高城村２－１</t>
  </si>
  <si>
    <t>石井村２－２</t>
  </si>
  <si>
    <t>鮫川村</t>
  </si>
  <si>
    <t>石川町</t>
  </si>
  <si>
    <t>母畑村</t>
  </si>
  <si>
    <t>中谷村</t>
  </si>
  <si>
    <t>山橋村</t>
  </si>
  <si>
    <t>沢田村</t>
  </si>
  <si>
    <t>502</t>
  </si>
  <si>
    <t>玉川村</t>
  </si>
  <si>
    <t>須釜村</t>
  </si>
  <si>
    <t>504</t>
  </si>
  <si>
    <t>浅川町</t>
  </si>
  <si>
    <t>山白石村</t>
  </si>
  <si>
    <t>古殿町</t>
  </si>
  <si>
    <t>竹貫村</t>
  </si>
  <si>
    <t>宮本村</t>
  </si>
  <si>
    <t>521</t>
  </si>
  <si>
    <t>三春町</t>
  </si>
  <si>
    <t>沢石村</t>
  </si>
  <si>
    <t>要田村２－２</t>
  </si>
  <si>
    <t>522</t>
  </si>
  <si>
    <t>小野町</t>
  </si>
  <si>
    <t>小野新町</t>
  </si>
  <si>
    <t>541</t>
  </si>
  <si>
    <t>広野町</t>
  </si>
  <si>
    <t>542</t>
  </si>
  <si>
    <t>楢葉町</t>
  </si>
  <si>
    <t>竜田村</t>
  </si>
  <si>
    <t>木戸村</t>
  </si>
  <si>
    <t>富岡町</t>
  </si>
  <si>
    <t>上岡村</t>
  </si>
  <si>
    <t>大熊町</t>
  </si>
  <si>
    <t>双葉町</t>
  </si>
  <si>
    <t>新山町</t>
  </si>
  <si>
    <t>長塚村</t>
  </si>
  <si>
    <t>浪江町</t>
  </si>
  <si>
    <t>大堀村</t>
  </si>
  <si>
    <t>苅野村</t>
  </si>
  <si>
    <t>津島村</t>
  </si>
  <si>
    <t>548</t>
  </si>
  <si>
    <t>葛尾村</t>
  </si>
  <si>
    <t>飯舘村</t>
  </si>
  <si>
    <t>大舘村</t>
  </si>
  <si>
    <t>飯曽村</t>
  </si>
  <si>
    <t>河和田村</t>
  </si>
  <si>
    <t>日立市</t>
  </si>
  <si>
    <t>中里村</t>
  </si>
  <si>
    <t>日高村</t>
  </si>
  <si>
    <t>多賀町</t>
  </si>
  <si>
    <t>坂本村</t>
  </si>
  <si>
    <t>黒前村２－１</t>
  </si>
  <si>
    <t>藤沢村</t>
  </si>
  <si>
    <t>石岡市</t>
  </si>
  <si>
    <t>高浜町</t>
  </si>
  <si>
    <t>関川村</t>
  </si>
  <si>
    <t>恋瀬村</t>
  </si>
  <si>
    <t>小桜村</t>
  </si>
  <si>
    <t>坂手村</t>
  </si>
  <si>
    <t>菅原村</t>
  </si>
  <si>
    <t>菅生村</t>
  </si>
  <si>
    <t>岡田村</t>
  </si>
  <si>
    <t>常陸太田市</t>
  </si>
  <si>
    <t>誉田村</t>
  </si>
  <si>
    <t>佐都村</t>
  </si>
  <si>
    <t>河内村２－１</t>
  </si>
  <si>
    <t>久米村</t>
  </si>
  <si>
    <t>金砂村</t>
  </si>
  <si>
    <t>天下野村</t>
  </si>
  <si>
    <t>染和田村</t>
  </si>
  <si>
    <t>高倉村</t>
  </si>
  <si>
    <t>河内村２－２</t>
  </si>
  <si>
    <t>小里村</t>
  </si>
  <si>
    <t>賀美村</t>
  </si>
  <si>
    <t>高萩市</t>
  </si>
  <si>
    <t>松岡町</t>
  </si>
  <si>
    <t>高岡村</t>
  </si>
  <si>
    <t>黒前村２－２</t>
  </si>
  <si>
    <t>北茨城市</t>
  </si>
  <si>
    <t>磯原町</t>
  </si>
  <si>
    <t>華川村</t>
  </si>
  <si>
    <t>関南村</t>
  </si>
  <si>
    <t>大津町</t>
  </si>
  <si>
    <t>関本村</t>
  </si>
  <si>
    <t>笠間市</t>
  </si>
  <si>
    <t>大池田村</t>
  </si>
  <si>
    <t>北山内村</t>
  </si>
  <si>
    <t>南山内村</t>
  </si>
  <si>
    <t>西山内村</t>
  </si>
  <si>
    <t>九重村</t>
  </si>
  <si>
    <t>葛城村</t>
  </si>
  <si>
    <t>筑波町</t>
  </si>
  <si>
    <t>小田村</t>
  </si>
  <si>
    <t>田井村</t>
  </si>
  <si>
    <t>ひたちなか市</t>
  </si>
  <si>
    <t>前渡村２－２</t>
  </si>
  <si>
    <t>勝田町</t>
  </si>
  <si>
    <t>波野村</t>
  </si>
  <si>
    <t>豊郷村</t>
  </si>
  <si>
    <t>八代村</t>
  </si>
  <si>
    <t>常陸大宮市</t>
  </si>
  <si>
    <t>大賀村</t>
  </si>
  <si>
    <t>上野村</t>
  </si>
  <si>
    <t>塩田村２－２</t>
  </si>
  <si>
    <t>伊勢畑村</t>
  </si>
  <si>
    <t>野口村</t>
  </si>
  <si>
    <t>長倉村</t>
  </si>
  <si>
    <t>山方町</t>
  </si>
  <si>
    <t>世喜村２－２</t>
  </si>
  <si>
    <t>塩田村２－１</t>
  </si>
  <si>
    <t>諸富野村２－１</t>
  </si>
  <si>
    <t>下小川村２－１</t>
  </si>
  <si>
    <t>嶐郷村</t>
  </si>
  <si>
    <t>小瀬村</t>
  </si>
  <si>
    <t>八里村</t>
  </si>
  <si>
    <t>芳野村</t>
  </si>
  <si>
    <t>神崎村</t>
  </si>
  <si>
    <t>大村</t>
  </si>
  <si>
    <t>鳥羽村</t>
  </si>
  <si>
    <t>古里村</t>
  </si>
  <si>
    <t>新治村</t>
  </si>
  <si>
    <t>岩井町</t>
  </si>
  <si>
    <t>七郷村</t>
  </si>
  <si>
    <t>阿波村</t>
  </si>
  <si>
    <t>佐賀村</t>
  </si>
  <si>
    <t>七会村</t>
  </si>
  <si>
    <t>桜川市</t>
  </si>
  <si>
    <t>北那珂村</t>
  </si>
  <si>
    <t>大国村</t>
  </si>
  <si>
    <t>232</t>
  </si>
  <si>
    <t>神栖市</t>
  </si>
  <si>
    <t>若松村２－１</t>
  </si>
  <si>
    <t>秋津村</t>
  </si>
  <si>
    <t>白鳥村</t>
  </si>
  <si>
    <t>三島村</t>
  </si>
  <si>
    <t>小川町</t>
  </si>
  <si>
    <t>竹原村</t>
  </si>
  <si>
    <t>川根村</t>
  </si>
  <si>
    <t>309</t>
  </si>
  <si>
    <t>310</t>
  </si>
  <si>
    <t>城里町</t>
  </si>
  <si>
    <t>岩船村</t>
  </si>
  <si>
    <t>東海村</t>
  </si>
  <si>
    <t>大子町</t>
  </si>
  <si>
    <t>依上村</t>
  </si>
  <si>
    <t>佐原村</t>
  </si>
  <si>
    <t>黒沢村</t>
  </si>
  <si>
    <t>生瀬村</t>
  </si>
  <si>
    <t>袋田村</t>
  </si>
  <si>
    <t>下小川村２－２</t>
  </si>
  <si>
    <t>諸富野村２－２</t>
  </si>
  <si>
    <t>美浦村</t>
  </si>
  <si>
    <t>長田村</t>
  </si>
  <si>
    <t>足利市</t>
  </si>
  <si>
    <t>名草村</t>
  </si>
  <si>
    <t>小俣町</t>
  </si>
  <si>
    <t>栃木市</t>
  </si>
  <si>
    <t>国府村</t>
  </si>
  <si>
    <t>皆川村</t>
  </si>
  <si>
    <t>寺尾村</t>
  </si>
  <si>
    <t>真名子村</t>
  </si>
  <si>
    <t>富山村</t>
  </si>
  <si>
    <t>藤岡町</t>
  </si>
  <si>
    <t>小野寺村</t>
  </si>
  <si>
    <t>佐野市</t>
  </si>
  <si>
    <t>野上村</t>
  </si>
  <si>
    <t>飛駒村２－１</t>
  </si>
  <si>
    <t>新合村</t>
  </si>
  <si>
    <t>葛生町</t>
  </si>
  <si>
    <t>氷室村</t>
  </si>
  <si>
    <t>鹿沼市</t>
  </si>
  <si>
    <t>南摩村</t>
  </si>
  <si>
    <t>加蘇村</t>
  </si>
  <si>
    <t>西大芦村</t>
  </si>
  <si>
    <t>板荷村</t>
  </si>
  <si>
    <t>粟野町</t>
  </si>
  <si>
    <t>清洲村</t>
  </si>
  <si>
    <t>永野村</t>
  </si>
  <si>
    <t>粕尾村２－１</t>
  </si>
  <si>
    <t>日光市</t>
  </si>
  <si>
    <t>日光町</t>
  </si>
  <si>
    <t>小来川村</t>
  </si>
  <si>
    <t>今市町</t>
  </si>
  <si>
    <t>足尾町</t>
  </si>
  <si>
    <t>粕尾村２－２</t>
  </si>
  <si>
    <t>栗山村</t>
  </si>
  <si>
    <t>藤原町</t>
  </si>
  <si>
    <t>三依村</t>
  </si>
  <si>
    <t>小山町</t>
  </si>
  <si>
    <t>寒川村</t>
  </si>
  <si>
    <t>物部村</t>
  </si>
  <si>
    <t>大田原市</t>
  </si>
  <si>
    <t>黒羽町</t>
  </si>
  <si>
    <t>須賀川村</t>
  </si>
  <si>
    <t>両郷村</t>
  </si>
  <si>
    <t>矢板市</t>
  </si>
  <si>
    <t>矢板町</t>
  </si>
  <si>
    <t>那須塩原市</t>
  </si>
  <si>
    <t>高林村</t>
  </si>
  <si>
    <t>塩原町</t>
  </si>
  <si>
    <t>箒根村</t>
  </si>
  <si>
    <t>那須烏山市</t>
  </si>
  <si>
    <t>境村</t>
  </si>
  <si>
    <t>益子町</t>
  </si>
  <si>
    <t>田野村</t>
  </si>
  <si>
    <t>茂木町</t>
  </si>
  <si>
    <t>逆川村</t>
  </si>
  <si>
    <t>須藤村</t>
  </si>
  <si>
    <t>壬生町</t>
  </si>
  <si>
    <t>稲葉村</t>
  </si>
  <si>
    <t>塩谷町</t>
  </si>
  <si>
    <t>玉生村</t>
  </si>
  <si>
    <t>船生村</t>
  </si>
  <si>
    <t>386</t>
  </si>
  <si>
    <t>那須町</t>
  </si>
  <si>
    <t>那須村</t>
  </si>
  <si>
    <t>伊王野村</t>
  </si>
  <si>
    <t>芦野町</t>
  </si>
  <si>
    <t>那珂川町</t>
  </si>
  <si>
    <t>馬頭町</t>
  </si>
  <si>
    <t>武茂村</t>
  </si>
  <si>
    <t>大山田村</t>
  </si>
  <si>
    <t>清里村</t>
  </si>
  <si>
    <t>富士見村</t>
  </si>
  <si>
    <t>長野村</t>
  </si>
  <si>
    <t>倉田村</t>
  </si>
  <si>
    <t>烏淵村</t>
  </si>
  <si>
    <t>箕輪町</t>
  </si>
  <si>
    <t>車郷村</t>
  </si>
  <si>
    <t>相馬村２－２</t>
  </si>
  <si>
    <t>室田町</t>
  </si>
  <si>
    <t>里見村</t>
  </si>
  <si>
    <t>吉井町</t>
  </si>
  <si>
    <t>多胡村</t>
  </si>
  <si>
    <t>入野村</t>
  </si>
  <si>
    <t>岩平村</t>
  </si>
  <si>
    <t>桐生市</t>
  </si>
  <si>
    <t>梅田村</t>
  </si>
  <si>
    <t>川内村２－１</t>
  </si>
  <si>
    <t>相生村</t>
  </si>
  <si>
    <t>菱村</t>
  </si>
  <si>
    <t>飛駒村２－２</t>
  </si>
  <si>
    <t>黒保根村</t>
  </si>
  <si>
    <t>三郷村</t>
  </si>
  <si>
    <t>島村</t>
  </si>
  <si>
    <t>新会村２－２</t>
  </si>
  <si>
    <t>沼田市</t>
  </si>
  <si>
    <t>池田村</t>
  </si>
  <si>
    <t>川田村</t>
  </si>
  <si>
    <t>白沢村</t>
  </si>
  <si>
    <t>赤城根村</t>
  </si>
  <si>
    <t>赤羽村</t>
  </si>
  <si>
    <t>渡瀬村</t>
  </si>
  <si>
    <t>渋川市</t>
  </si>
  <si>
    <t>敷島村</t>
  </si>
  <si>
    <t>長尾村</t>
  </si>
  <si>
    <t>白郷井村</t>
  </si>
  <si>
    <t>小野上村</t>
  </si>
  <si>
    <t>伊香保町</t>
  </si>
  <si>
    <t>藤岡市</t>
  </si>
  <si>
    <t>美九里村</t>
  </si>
  <si>
    <t>日野村</t>
  </si>
  <si>
    <t>鬼石町</t>
  </si>
  <si>
    <t>三波川村</t>
  </si>
  <si>
    <t>美原村</t>
  </si>
  <si>
    <t>富岡市</t>
  </si>
  <si>
    <t>黒岩村</t>
  </si>
  <si>
    <t>額部村</t>
  </si>
  <si>
    <t>丹生村</t>
  </si>
  <si>
    <t>妙義町</t>
  </si>
  <si>
    <t>安中市</t>
  </si>
  <si>
    <t>秋間村</t>
  </si>
  <si>
    <t>後閑村</t>
  </si>
  <si>
    <t>臼井町</t>
  </si>
  <si>
    <t>坂本町</t>
  </si>
  <si>
    <t>細野村</t>
  </si>
  <si>
    <t>みどり市</t>
  </si>
  <si>
    <t>川内村２－２</t>
  </si>
  <si>
    <t>黒保根村２－２</t>
  </si>
  <si>
    <t>相馬村２－１</t>
  </si>
  <si>
    <t>神流町</t>
  </si>
  <si>
    <t>万場町</t>
  </si>
  <si>
    <t>下仁田町</t>
  </si>
  <si>
    <t>馬山村</t>
  </si>
  <si>
    <t>西牧村</t>
  </si>
  <si>
    <t>青倉村</t>
  </si>
  <si>
    <t>383</t>
  </si>
  <si>
    <t>南牧村</t>
  </si>
  <si>
    <t>尾沢村</t>
  </si>
  <si>
    <t>磐戸村</t>
  </si>
  <si>
    <t>甘楽町</t>
  </si>
  <si>
    <t>秋畑村</t>
  </si>
  <si>
    <t>中之条町</t>
  </si>
  <si>
    <t>伊参村</t>
  </si>
  <si>
    <t>名久田村</t>
  </si>
  <si>
    <t>六合村</t>
  </si>
  <si>
    <t>長野原町</t>
  </si>
  <si>
    <t>嬬恋村</t>
  </si>
  <si>
    <t>草津町</t>
  </si>
  <si>
    <t>高山村</t>
  </si>
  <si>
    <t>東吾妻町</t>
  </si>
  <si>
    <t>岩島村</t>
  </si>
  <si>
    <t>坂上村</t>
  </si>
  <si>
    <t>片品村</t>
  </si>
  <si>
    <t>川場村</t>
  </si>
  <si>
    <t>448</t>
  </si>
  <si>
    <t>449</t>
  </si>
  <si>
    <t>みなかみ町</t>
  </si>
  <si>
    <t>古馬牧村</t>
  </si>
  <si>
    <t>桃野村</t>
  </si>
  <si>
    <t>水上町</t>
  </si>
  <si>
    <t>523</t>
  </si>
  <si>
    <t>525</t>
  </si>
  <si>
    <t>長柄村</t>
  </si>
  <si>
    <t>柏崎村</t>
  </si>
  <si>
    <t>高階村</t>
  </si>
  <si>
    <t>大東村</t>
  </si>
  <si>
    <t>別府村</t>
  </si>
  <si>
    <t>中条村</t>
  </si>
  <si>
    <t>市田村</t>
  </si>
  <si>
    <t>吉見村</t>
  </si>
  <si>
    <t>秦村</t>
  </si>
  <si>
    <t>秩父市</t>
  </si>
  <si>
    <t>尾田蒔村</t>
  </si>
  <si>
    <t>久那村</t>
  </si>
  <si>
    <t>高篠村</t>
  </si>
  <si>
    <t>影森村</t>
  </si>
  <si>
    <t>浦山村</t>
  </si>
  <si>
    <t>吉田町</t>
  </si>
  <si>
    <t>上吉田村</t>
  </si>
  <si>
    <t>飯能市</t>
  </si>
  <si>
    <t>原市場村</t>
  </si>
  <si>
    <t>東吾野村</t>
  </si>
  <si>
    <t>吾野村</t>
  </si>
  <si>
    <t>名栗村</t>
  </si>
  <si>
    <t>三俣村</t>
  </si>
  <si>
    <t>大桑村</t>
  </si>
  <si>
    <t>高柳村</t>
  </si>
  <si>
    <t>川辺村</t>
  </si>
  <si>
    <t>利島村</t>
  </si>
  <si>
    <t>豊野村</t>
  </si>
  <si>
    <t>本庄市</t>
  </si>
  <si>
    <t>共和村２－２</t>
  </si>
  <si>
    <t>共和村２－１</t>
  </si>
  <si>
    <t>秋平村</t>
  </si>
  <si>
    <t>本泉村</t>
  </si>
  <si>
    <t>松久村２－２</t>
  </si>
  <si>
    <t>柏原村</t>
  </si>
  <si>
    <t>川俣村</t>
  </si>
  <si>
    <t>笠原村</t>
  </si>
  <si>
    <t>小谷村</t>
  </si>
  <si>
    <t>共和村</t>
  </si>
  <si>
    <t>深谷市</t>
  </si>
  <si>
    <t>岡部村２－２</t>
  </si>
  <si>
    <t>武川村</t>
  </si>
  <si>
    <t>尾島町２－２</t>
  </si>
  <si>
    <t>大石村</t>
  </si>
  <si>
    <t>上平村</t>
  </si>
  <si>
    <t>蒲生村</t>
  </si>
  <si>
    <t>大山村２－２</t>
  </si>
  <si>
    <t>南畑村</t>
  </si>
  <si>
    <t>238</t>
  </si>
  <si>
    <t>高麗村</t>
  </si>
  <si>
    <t>大山村２－１</t>
  </si>
  <si>
    <t>越生町</t>
  </si>
  <si>
    <t>梅園村</t>
  </si>
  <si>
    <t>宮前村</t>
  </si>
  <si>
    <t>菅谷村</t>
  </si>
  <si>
    <t>大河村</t>
  </si>
  <si>
    <t>竹沢村</t>
  </si>
  <si>
    <t>男衾村２－２</t>
  </si>
  <si>
    <t>川島町</t>
  </si>
  <si>
    <t>中山村</t>
  </si>
  <si>
    <t>鳩山町</t>
  </si>
  <si>
    <t>亀井村</t>
  </si>
  <si>
    <t>ときがわ町</t>
  </si>
  <si>
    <t>平村</t>
  </si>
  <si>
    <t>大椚村</t>
  </si>
  <si>
    <t>横瀬町</t>
  </si>
  <si>
    <t>横瀬村</t>
  </si>
  <si>
    <t>芦ヶ久保村</t>
  </si>
  <si>
    <t>皆野町</t>
  </si>
  <si>
    <t>国神村</t>
  </si>
  <si>
    <t>日野沢村</t>
  </si>
  <si>
    <t>長瀞町</t>
  </si>
  <si>
    <t>小鹿野町</t>
  </si>
  <si>
    <t>長若村</t>
  </si>
  <si>
    <t>三田川村</t>
  </si>
  <si>
    <t>倉尾村</t>
  </si>
  <si>
    <t>両神村</t>
  </si>
  <si>
    <t>369</t>
  </si>
  <si>
    <t>東秩父村</t>
  </si>
  <si>
    <t>大河原村</t>
  </si>
  <si>
    <t>槻川村</t>
  </si>
  <si>
    <t>神川町</t>
  </si>
  <si>
    <t>矢納村</t>
  </si>
  <si>
    <t>阿久原村</t>
  </si>
  <si>
    <t>385</t>
  </si>
  <si>
    <t>寄居町</t>
  </si>
  <si>
    <t>折原村</t>
  </si>
  <si>
    <t>船木村</t>
  </si>
  <si>
    <t>三川村２－２</t>
  </si>
  <si>
    <t>豊富村</t>
  </si>
  <si>
    <t>館山市</t>
  </si>
  <si>
    <t>西岬村</t>
  </si>
  <si>
    <t>神戸村</t>
  </si>
  <si>
    <t>豊房村</t>
  </si>
  <si>
    <t>木更津市</t>
  </si>
  <si>
    <t>鎌足村</t>
  </si>
  <si>
    <t>馬来田村</t>
  </si>
  <si>
    <t>野田町</t>
  </si>
  <si>
    <t>二川村</t>
  </si>
  <si>
    <t>成田市</t>
  </si>
  <si>
    <t>遠山村</t>
  </si>
  <si>
    <t>弥富村</t>
  </si>
  <si>
    <t>志津村</t>
  </si>
  <si>
    <t>東金市</t>
  </si>
  <si>
    <t>丘山村</t>
  </si>
  <si>
    <t>中和村</t>
  </si>
  <si>
    <t>神代村２－２</t>
  </si>
  <si>
    <t>三川村２－１</t>
  </si>
  <si>
    <t>田中村</t>
  </si>
  <si>
    <t>勝浦市</t>
  </si>
  <si>
    <t>興津町</t>
  </si>
  <si>
    <t>勝浦町</t>
  </si>
  <si>
    <t>総野村</t>
  </si>
  <si>
    <t>市原市</t>
  </si>
  <si>
    <t>市原村</t>
  </si>
  <si>
    <t>千種村</t>
  </si>
  <si>
    <t>湿津村</t>
  </si>
  <si>
    <t>養老村</t>
  </si>
  <si>
    <t>内田村</t>
  </si>
  <si>
    <t>平三村</t>
  </si>
  <si>
    <t>高滝村</t>
  </si>
  <si>
    <t>八木村</t>
  </si>
  <si>
    <t>鴨川市</t>
  </si>
  <si>
    <t>江見町</t>
  </si>
  <si>
    <t>太海村</t>
  </si>
  <si>
    <t>曽呂村</t>
  </si>
  <si>
    <t>吉尾村</t>
  </si>
  <si>
    <t>主基村</t>
  </si>
  <si>
    <t>西条村</t>
  </si>
  <si>
    <t>東条村</t>
  </si>
  <si>
    <t>天津町</t>
  </si>
  <si>
    <t>亀山村２－２</t>
  </si>
  <si>
    <t>君津市</t>
  </si>
  <si>
    <t>久留里町</t>
  </si>
  <si>
    <t>松丘村</t>
  </si>
  <si>
    <t>亀山村２－１</t>
  </si>
  <si>
    <t>周南村</t>
  </si>
  <si>
    <t>小糸村</t>
  </si>
  <si>
    <t>秋元村</t>
  </si>
  <si>
    <t>富津市</t>
  </si>
  <si>
    <t>佐貫町</t>
  </si>
  <si>
    <t>湊町</t>
  </si>
  <si>
    <t>天神山村</t>
  </si>
  <si>
    <t>竹岡村</t>
  </si>
  <si>
    <t>金谷村</t>
  </si>
  <si>
    <t>環村</t>
  </si>
  <si>
    <t>関豊村</t>
  </si>
  <si>
    <t>袖ケ浦市</t>
  </si>
  <si>
    <t>長浦村</t>
  </si>
  <si>
    <t>平岡村</t>
  </si>
  <si>
    <t>川上村</t>
  </si>
  <si>
    <t>南房総市</t>
  </si>
  <si>
    <t>富浦町</t>
  </si>
  <si>
    <t>八束村</t>
  </si>
  <si>
    <t>平群村</t>
  </si>
  <si>
    <t>稲都村</t>
  </si>
  <si>
    <t>滝田村</t>
  </si>
  <si>
    <t>白浜町</t>
  </si>
  <si>
    <t>七浦村</t>
  </si>
  <si>
    <t>千倉町</t>
  </si>
  <si>
    <t>健田村</t>
  </si>
  <si>
    <t>丸村</t>
  </si>
  <si>
    <t>北三原村</t>
  </si>
  <si>
    <t>豊栄村</t>
  </si>
  <si>
    <t>新島村</t>
  </si>
  <si>
    <t>森山村</t>
  </si>
  <si>
    <t>南郷村</t>
  </si>
  <si>
    <t>いすみ市</t>
  </si>
  <si>
    <t>布施村２－２</t>
  </si>
  <si>
    <t>浪花村２－１</t>
  </si>
  <si>
    <t>329</t>
  </si>
  <si>
    <t>米沢村</t>
  </si>
  <si>
    <t>神代村２－１</t>
  </si>
  <si>
    <t>千代田村</t>
  </si>
  <si>
    <t>410</t>
  </si>
  <si>
    <t>南条村</t>
  </si>
  <si>
    <t>白浜村</t>
  </si>
  <si>
    <t>日吉村</t>
  </si>
  <si>
    <t>睦沢町</t>
  </si>
  <si>
    <t>瑞沢村</t>
  </si>
  <si>
    <t>高根村</t>
  </si>
  <si>
    <t>長柄町</t>
  </si>
  <si>
    <t>水上村２－１</t>
  </si>
  <si>
    <t>長南町</t>
  </si>
  <si>
    <t>水上村２－２</t>
  </si>
  <si>
    <t>西村</t>
  </si>
  <si>
    <t>庁南町</t>
  </si>
  <si>
    <t>大多喜町</t>
  </si>
  <si>
    <t>老川村</t>
  </si>
  <si>
    <t>西畑村</t>
  </si>
  <si>
    <t>上瀑村</t>
  </si>
  <si>
    <t>御宿町</t>
  </si>
  <si>
    <t>布施村２－１</t>
  </si>
  <si>
    <t>浪花村２－２</t>
  </si>
  <si>
    <t>鋸南町</t>
  </si>
  <si>
    <t>勝山町</t>
  </si>
  <si>
    <t>保田町</t>
  </si>
  <si>
    <t>佐久間村</t>
  </si>
  <si>
    <t>恩方村</t>
  </si>
  <si>
    <t>青梅市</t>
  </si>
  <si>
    <t>小曽木村</t>
  </si>
  <si>
    <t>成木村</t>
  </si>
  <si>
    <t>三田村</t>
  </si>
  <si>
    <t>府中市</t>
  </si>
  <si>
    <t>堺村</t>
  </si>
  <si>
    <t>日野町</t>
  </si>
  <si>
    <t>あきる野市</t>
  </si>
  <si>
    <t>加住村２－２</t>
  </si>
  <si>
    <t>小宮村</t>
  </si>
  <si>
    <t>305</t>
  </si>
  <si>
    <t>日の出町</t>
  </si>
  <si>
    <t>大久野村</t>
  </si>
  <si>
    <t>檜原村</t>
  </si>
  <si>
    <t>奥多摩町</t>
  </si>
  <si>
    <t>氷川町</t>
  </si>
  <si>
    <t>小河内村</t>
  </si>
  <si>
    <t>大島町</t>
  </si>
  <si>
    <t>元村</t>
  </si>
  <si>
    <t>泉津村</t>
  </si>
  <si>
    <t>野増村</t>
  </si>
  <si>
    <t>差木地村</t>
  </si>
  <si>
    <t>波浮港村</t>
  </si>
  <si>
    <t>若郷村</t>
  </si>
  <si>
    <t>本村</t>
  </si>
  <si>
    <t>神津島村</t>
  </si>
  <si>
    <t>三宅村</t>
  </si>
  <si>
    <t>阿古村</t>
  </si>
  <si>
    <t>坪田村</t>
  </si>
  <si>
    <t>御蔵島村</t>
  </si>
  <si>
    <t>八丈町</t>
  </si>
  <si>
    <t>大賀郷村</t>
  </si>
  <si>
    <t>三根村</t>
  </si>
  <si>
    <t>樫立村</t>
  </si>
  <si>
    <t>中之郷村</t>
  </si>
  <si>
    <t>末吉村</t>
  </si>
  <si>
    <t>青ヶ島村</t>
  </si>
  <si>
    <t>小笠原村</t>
  </si>
  <si>
    <t>豊田村２－１</t>
  </si>
  <si>
    <t>豊田村２－２</t>
  </si>
  <si>
    <t>133</t>
  </si>
  <si>
    <t>135</t>
  </si>
  <si>
    <t>137</t>
  </si>
  <si>
    <t>151</t>
  </si>
  <si>
    <t>青根村</t>
  </si>
  <si>
    <t>串川村</t>
  </si>
  <si>
    <t>鳥屋村</t>
  </si>
  <si>
    <t>青野原村</t>
  </si>
  <si>
    <t>三沢村２－２</t>
  </si>
  <si>
    <t>与瀬町</t>
  </si>
  <si>
    <t>千木良村</t>
  </si>
  <si>
    <t>小原町</t>
  </si>
  <si>
    <t>湘南村</t>
  </si>
  <si>
    <t>三沢村２－１</t>
  </si>
  <si>
    <t>日連村</t>
  </si>
  <si>
    <t>吉野町</t>
  </si>
  <si>
    <t>小渕村</t>
  </si>
  <si>
    <t>沢井村</t>
  </si>
  <si>
    <t>牧野村</t>
  </si>
  <si>
    <t>佐野川村</t>
  </si>
  <si>
    <t>名倉村</t>
  </si>
  <si>
    <t>神田村</t>
  </si>
  <si>
    <t>村岡村</t>
  </si>
  <si>
    <t>（久野）</t>
  </si>
  <si>
    <t>早川村</t>
  </si>
  <si>
    <t>片浦村</t>
  </si>
  <si>
    <t>三崎町</t>
  </si>
  <si>
    <t>秦野市</t>
  </si>
  <si>
    <t>北秦野村</t>
  </si>
  <si>
    <t>上秦野村</t>
  </si>
  <si>
    <t>伊勢原市</t>
  </si>
  <si>
    <t>南足柄市</t>
  </si>
  <si>
    <t>北足柄村２－２</t>
  </si>
  <si>
    <t>福沢村</t>
  </si>
  <si>
    <t>岡本村</t>
  </si>
  <si>
    <t>松田町</t>
  </si>
  <si>
    <t>寄村</t>
  </si>
  <si>
    <t>山北町</t>
  </si>
  <si>
    <t>三保村</t>
  </si>
  <si>
    <t>北足柄村２－１</t>
  </si>
  <si>
    <t>箱根町</t>
  </si>
  <si>
    <t>愛川町</t>
  </si>
  <si>
    <t>高峰村</t>
  </si>
  <si>
    <t>煤ヶ谷村</t>
  </si>
  <si>
    <t>宮ヶ瀬村</t>
  </si>
  <si>
    <t>南浜村</t>
  </si>
  <si>
    <t>両川村</t>
  </si>
  <si>
    <t>曽野木村２－２</t>
  </si>
  <si>
    <t>間瀬村</t>
  </si>
  <si>
    <t>四ツ合村２－２</t>
  </si>
  <si>
    <t>角田村２－２</t>
  </si>
  <si>
    <t>浦浜村</t>
  </si>
  <si>
    <t>栖吉村</t>
  </si>
  <si>
    <t>山本村</t>
  </si>
  <si>
    <t>六日市村２－１</t>
  </si>
  <si>
    <t>日吉村２－２</t>
  </si>
  <si>
    <t>大積村</t>
  </si>
  <si>
    <t>塚山村</t>
  </si>
  <si>
    <t>千谷沢村２－１</t>
  </si>
  <si>
    <t>岩塚村</t>
  </si>
  <si>
    <t>大津村２－１</t>
  </si>
  <si>
    <t>種苧原村</t>
  </si>
  <si>
    <t>東竹沢村２－１</t>
  </si>
  <si>
    <t>仙田村３－２</t>
  </si>
  <si>
    <t>上小国村</t>
  </si>
  <si>
    <t>38</t>
  </si>
  <si>
    <t>山横沢村</t>
  </si>
  <si>
    <t>39</t>
  </si>
  <si>
    <t>千谷沢村２－２</t>
  </si>
  <si>
    <t>40</t>
  </si>
  <si>
    <t>41</t>
  </si>
  <si>
    <t>島田村</t>
  </si>
  <si>
    <t>42</t>
  </si>
  <si>
    <t>西越村２－２</t>
  </si>
  <si>
    <t>43</t>
  </si>
  <si>
    <t>44</t>
  </si>
  <si>
    <t>45</t>
  </si>
  <si>
    <t>46</t>
  </si>
  <si>
    <t>上北谷村２－２</t>
  </si>
  <si>
    <t>47</t>
  </si>
  <si>
    <t>下塩谷村</t>
  </si>
  <si>
    <t>48</t>
  </si>
  <si>
    <t>上塩谷村</t>
  </si>
  <si>
    <t>49</t>
  </si>
  <si>
    <t>東谷村</t>
  </si>
  <si>
    <t>50</t>
  </si>
  <si>
    <t>入東谷村</t>
  </si>
  <si>
    <t>51</t>
  </si>
  <si>
    <t>荷頃村</t>
  </si>
  <si>
    <t>52</t>
  </si>
  <si>
    <t>西谷村</t>
  </si>
  <si>
    <t>53</t>
  </si>
  <si>
    <t>中野俣村</t>
  </si>
  <si>
    <t>54</t>
  </si>
  <si>
    <t>半蔵金村</t>
  </si>
  <si>
    <t>56</t>
  </si>
  <si>
    <t>大河津村３－３</t>
  </si>
  <si>
    <t>57</t>
  </si>
  <si>
    <t>58</t>
  </si>
  <si>
    <t>59</t>
  </si>
  <si>
    <t>60</t>
  </si>
  <si>
    <t>東山村２－２</t>
  </si>
  <si>
    <t>61</t>
  </si>
  <si>
    <t>田麦山村</t>
  </si>
  <si>
    <t>三条市</t>
  </si>
  <si>
    <t>大崎村</t>
  </si>
  <si>
    <t>大島村２－１</t>
  </si>
  <si>
    <t>長沢村</t>
  </si>
  <si>
    <t>森町村</t>
  </si>
  <si>
    <t>鹿峠村</t>
  </si>
  <si>
    <t>柏崎市</t>
  </si>
  <si>
    <t>田尻村</t>
  </si>
  <si>
    <t>中通村２－１</t>
  </si>
  <si>
    <t>上米山村</t>
  </si>
  <si>
    <t>米山村２－１</t>
  </si>
  <si>
    <t>上条村</t>
  </si>
  <si>
    <t>南鯖石村</t>
  </si>
  <si>
    <t>中鯖石村</t>
  </si>
  <si>
    <t>北条村</t>
  </si>
  <si>
    <t>米山村２－２－２</t>
  </si>
  <si>
    <t>石黒村</t>
  </si>
  <si>
    <t>山平村２－２</t>
  </si>
  <si>
    <t>石地町</t>
  </si>
  <si>
    <t>二田村２－１</t>
  </si>
  <si>
    <t>新発田市</t>
  </si>
  <si>
    <t>松浦村</t>
  </si>
  <si>
    <t>米倉村</t>
  </si>
  <si>
    <t>赤谷村</t>
  </si>
  <si>
    <t>中浦村２－２</t>
  </si>
  <si>
    <t>本田村</t>
  </si>
  <si>
    <t>松塚村２－１</t>
  </si>
  <si>
    <t>小千谷市</t>
  </si>
  <si>
    <t>小千谷町</t>
  </si>
  <si>
    <t>六日市村２－２</t>
  </si>
  <si>
    <t>東山村２－１</t>
  </si>
  <si>
    <t>岩沢村</t>
  </si>
  <si>
    <t>真人村</t>
  </si>
  <si>
    <t>加茂市</t>
  </si>
  <si>
    <t>下条村</t>
  </si>
  <si>
    <t>七谷村</t>
  </si>
  <si>
    <t>十日町市</t>
  </si>
  <si>
    <t>十日町</t>
  </si>
  <si>
    <t>川治村</t>
  </si>
  <si>
    <t>六箇村</t>
  </si>
  <si>
    <t>水沢村</t>
  </si>
  <si>
    <t>貝野村２－２</t>
  </si>
  <si>
    <t>仙田村３－１</t>
  </si>
  <si>
    <t>倉俣村２－１</t>
  </si>
  <si>
    <t>貝野村２－１</t>
  </si>
  <si>
    <t>中深見村２－２</t>
  </si>
  <si>
    <t>松代村</t>
  </si>
  <si>
    <t>山平村２－１</t>
  </si>
  <si>
    <t>奴奈川村</t>
  </si>
  <si>
    <t>仙田村３－３</t>
  </si>
  <si>
    <t>松之山村</t>
  </si>
  <si>
    <t>浦田村</t>
  </si>
  <si>
    <t>見附市</t>
  </si>
  <si>
    <t>上北谷村２－１</t>
  </si>
  <si>
    <t>北谷村</t>
  </si>
  <si>
    <t>村上市</t>
  </si>
  <si>
    <t>瀬波町</t>
  </si>
  <si>
    <t>山辺里村</t>
  </si>
  <si>
    <t>上海府村</t>
  </si>
  <si>
    <t>神納村</t>
  </si>
  <si>
    <t>平林村</t>
  </si>
  <si>
    <t>岩船町２－２</t>
  </si>
  <si>
    <t>塩野町村</t>
  </si>
  <si>
    <t>三面村</t>
  </si>
  <si>
    <t>館腰村</t>
  </si>
  <si>
    <t>大川谷村</t>
  </si>
  <si>
    <t>中俣村</t>
  </si>
  <si>
    <t>黒川俣村</t>
  </si>
  <si>
    <t>下海府村</t>
  </si>
  <si>
    <t>大島村２－２</t>
  </si>
  <si>
    <t>糸魚川市</t>
  </si>
  <si>
    <t>浦本村</t>
  </si>
  <si>
    <t>下早川村</t>
  </si>
  <si>
    <t>上早川村</t>
  </si>
  <si>
    <t>大和川村</t>
  </si>
  <si>
    <t>西海村</t>
  </si>
  <si>
    <t>根知村</t>
  </si>
  <si>
    <t>小滝村</t>
  </si>
  <si>
    <t>今井村２－１</t>
  </si>
  <si>
    <t>能生谷村</t>
  </si>
  <si>
    <t>木浦村</t>
  </si>
  <si>
    <t>青海町</t>
  </si>
  <si>
    <t>歌外波村</t>
  </si>
  <si>
    <t>市振村</t>
  </si>
  <si>
    <t>上路村</t>
  </si>
  <si>
    <t>妙高市</t>
  </si>
  <si>
    <t>斐太村２－１</t>
  </si>
  <si>
    <t>和田村２－２</t>
  </si>
  <si>
    <t>水上村</t>
  </si>
  <si>
    <t>平丸村</t>
  </si>
  <si>
    <t>鳥坂村</t>
  </si>
  <si>
    <t>矢代村２－１</t>
  </si>
  <si>
    <t>名香山村</t>
  </si>
  <si>
    <t>杉野沢村</t>
  </si>
  <si>
    <t>関山村</t>
  </si>
  <si>
    <t>大鹿村</t>
  </si>
  <si>
    <t>豊葦村</t>
  </si>
  <si>
    <t>五泉市</t>
  </si>
  <si>
    <t>橋田村</t>
  </si>
  <si>
    <t>下条村３－３</t>
  </si>
  <si>
    <t>十全村</t>
  </si>
  <si>
    <t>和田村２－１</t>
  </si>
  <si>
    <t>春日村２－１</t>
  </si>
  <si>
    <t>春日村２－２</t>
  </si>
  <si>
    <t>有田村</t>
  </si>
  <si>
    <t>保倉村</t>
  </si>
  <si>
    <t>谷浜村</t>
  </si>
  <si>
    <t>桑取村</t>
  </si>
  <si>
    <t>安塚村２－１</t>
  </si>
  <si>
    <t>菱里村</t>
  </si>
  <si>
    <t>小黒村</t>
  </si>
  <si>
    <t>下保倉村</t>
  </si>
  <si>
    <t>安塚村２－２</t>
  </si>
  <si>
    <t>沖見村２－２</t>
  </si>
  <si>
    <t>牧村</t>
  </si>
  <si>
    <t>沖見村２－１</t>
  </si>
  <si>
    <t>柿崎町</t>
  </si>
  <si>
    <t>米山村２－２－１</t>
  </si>
  <si>
    <t>吉川村</t>
  </si>
  <si>
    <t>源村</t>
  </si>
  <si>
    <t>矢代村２－２</t>
  </si>
  <si>
    <t>板倉村</t>
  </si>
  <si>
    <t>寺野村</t>
  </si>
  <si>
    <t>櫛池村</t>
  </si>
  <si>
    <t>名立町</t>
  </si>
  <si>
    <t>名立村</t>
  </si>
  <si>
    <t>阿賀野市</t>
  </si>
  <si>
    <t>下条村３－２</t>
  </si>
  <si>
    <t>笹岡村</t>
  </si>
  <si>
    <t>佐渡市</t>
  </si>
  <si>
    <t>加茂村</t>
  </si>
  <si>
    <t>河崎村</t>
  </si>
  <si>
    <t>水津村</t>
  </si>
  <si>
    <t>岩首村</t>
  </si>
  <si>
    <t>内海府村</t>
  </si>
  <si>
    <t>外海府村２－１</t>
  </si>
  <si>
    <t>相川町</t>
  </si>
  <si>
    <t>二見村</t>
  </si>
  <si>
    <t>金泉村</t>
  </si>
  <si>
    <t>高千村</t>
  </si>
  <si>
    <t>外海府村２－２</t>
  </si>
  <si>
    <t>二宮村</t>
  </si>
  <si>
    <t>沢根町</t>
  </si>
  <si>
    <t>新穂村</t>
  </si>
  <si>
    <t>畑野村２－１</t>
  </si>
  <si>
    <t>松ケ崎村</t>
  </si>
  <si>
    <t>西三川村２－１</t>
  </si>
  <si>
    <t>小木町</t>
  </si>
  <si>
    <t>羽茂村</t>
  </si>
  <si>
    <t>赤泊村</t>
  </si>
  <si>
    <t>魚沼市</t>
  </si>
  <si>
    <t>小出町２－１</t>
  </si>
  <si>
    <t>堀之内町</t>
  </si>
  <si>
    <t>湯之谷村２－１</t>
  </si>
  <si>
    <t>東竹沢村２－２</t>
  </si>
  <si>
    <t>薮神村</t>
  </si>
  <si>
    <t>須原村</t>
  </si>
  <si>
    <t>入広瀬村</t>
  </si>
  <si>
    <t>南魚沼市</t>
  </si>
  <si>
    <t>六日町</t>
  </si>
  <si>
    <t>城内村</t>
  </si>
  <si>
    <t>大巻村</t>
  </si>
  <si>
    <t>浦佐村</t>
  </si>
  <si>
    <t>石打村</t>
  </si>
  <si>
    <t>胎内市</t>
  </si>
  <si>
    <t>松塚村２－２</t>
  </si>
  <si>
    <t>聖籠町</t>
  </si>
  <si>
    <t>亀代村</t>
  </si>
  <si>
    <t>阿賀町</t>
  </si>
  <si>
    <t>津川町</t>
  </si>
  <si>
    <t>揚川村２－１</t>
  </si>
  <si>
    <t>上条村２－２</t>
  </si>
  <si>
    <t>両鹿瀬村</t>
  </si>
  <si>
    <t>日出谷村</t>
  </si>
  <si>
    <t>豊実村</t>
  </si>
  <si>
    <t>西川村</t>
  </si>
  <si>
    <t>東川村</t>
  </si>
  <si>
    <t>上条村２－１</t>
  </si>
  <si>
    <t>三川村</t>
  </si>
  <si>
    <t>下条村３－１</t>
  </si>
  <si>
    <t>揚川村２－２</t>
  </si>
  <si>
    <t>出雲崎町</t>
  </si>
  <si>
    <t>西越村２－１</t>
  </si>
  <si>
    <t>湯沢村</t>
  </si>
  <si>
    <t>神立村</t>
  </si>
  <si>
    <t>土樽村</t>
  </si>
  <si>
    <t>三国村</t>
  </si>
  <si>
    <t>津南町</t>
  </si>
  <si>
    <t>外丸村</t>
  </si>
  <si>
    <t>秋成村</t>
  </si>
  <si>
    <t>中深見村２－１</t>
  </si>
  <si>
    <t>刈羽村</t>
  </si>
  <si>
    <t>中通村２－２</t>
  </si>
  <si>
    <t>関谷村</t>
  </si>
  <si>
    <t>女川村</t>
  </si>
  <si>
    <t>粟島浦村</t>
  </si>
  <si>
    <t>熊野村</t>
  </si>
  <si>
    <t>新保村</t>
  </si>
  <si>
    <t>黒瀬谷村２－２</t>
  </si>
  <si>
    <t>下夕村</t>
  </si>
  <si>
    <t>卯花村</t>
  </si>
  <si>
    <t>室牧村</t>
  </si>
  <si>
    <t>黒瀬谷村２－１</t>
  </si>
  <si>
    <t>大長谷村</t>
  </si>
  <si>
    <t>仁歩村</t>
  </si>
  <si>
    <t>野積村</t>
  </si>
  <si>
    <t>音川村</t>
  </si>
  <si>
    <t>細入村</t>
  </si>
  <si>
    <t>高岡市</t>
  </si>
  <si>
    <t>（二上）</t>
  </si>
  <si>
    <t>（守山）</t>
  </si>
  <si>
    <t>国吉村</t>
  </si>
  <si>
    <t>石堤村</t>
  </si>
  <si>
    <t>五位山村</t>
  </si>
  <si>
    <t>赤丸村</t>
  </si>
  <si>
    <t>魚津市</t>
  </si>
  <si>
    <t>松倉村</t>
  </si>
  <si>
    <t>片貝谷村</t>
  </si>
  <si>
    <t>天神村</t>
  </si>
  <si>
    <t>西布施村</t>
  </si>
  <si>
    <t>氷見市</t>
  </si>
  <si>
    <t>余川村</t>
  </si>
  <si>
    <t>碁石村</t>
  </si>
  <si>
    <t>宮田村</t>
  </si>
  <si>
    <t>上庄村</t>
  </si>
  <si>
    <t>熊無村</t>
  </si>
  <si>
    <t>仏生寺村</t>
  </si>
  <si>
    <t>布勢村</t>
  </si>
  <si>
    <t>速川村</t>
  </si>
  <si>
    <t>久目村</t>
  </si>
  <si>
    <t>阿尾村</t>
  </si>
  <si>
    <t>薮田村</t>
  </si>
  <si>
    <t>宇波村</t>
  </si>
  <si>
    <t>女良村</t>
  </si>
  <si>
    <t>滑川市</t>
  </si>
  <si>
    <t>山加積村２－１</t>
  </si>
  <si>
    <t>黒部市</t>
  </si>
  <si>
    <t>東布施村</t>
  </si>
  <si>
    <t>（下立）</t>
  </si>
  <si>
    <t>内山村</t>
  </si>
  <si>
    <t>愛本村</t>
  </si>
  <si>
    <t>砺波市</t>
  </si>
  <si>
    <t>油田村</t>
  </si>
  <si>
    <t>栴檀山村</t>
  </si>
  <si>
    <t>栴檀野村</t>
  </si>
  <si>
    <t>青島村</t>
  </si>
  <si>
    <t>東山見村</t>
  </si>
  <si>
    <t>雄神村</t>
  </si>
  <si>
    <t>小矢部市</t>
  </si>
  <si>
    <t>南谷村</t>
  </si>
  <si>
    <t>埴生村</t>
  </si>
  <si>
    <t>子撫村</t>
  </si>
  <si>
    <t>宮島村</t>
  </si>
  <si>
    <t>北蟹谷村</t>
  </si>
  <si>
    <t>南砺市</t>
  </si>
  <si>
    <t>南山田村</t>
  </si>
  <si>
    <t>大鋸屋村</t>
  </si>
  <si>
    <t>蓑谷村</t>
  </si>
  <si>
    <t>利賀村</t>
  </si>
  <si>
    <t>南山見村</t>
  </si>
  <si>
    <t>山野村</t>
  </si>
  <si>
    <t>西野尻村３－１</t>
  </si>
  <si>
    <t>西太美村</t>
  </si>
  <si>
    <t>太美山村</t>
  </si>
  <si>
    <t>北山田村</t>
  </si>
  <si>
    <t>南蟹谷村</t>
  </si>
  <si>
    <t>射水市</t>
  </si>
  <si>
    <t>大江村</t>
  </si>
  <si>
    <t>上市町</t>
  </si>
  <si>
    <t>山加積村２－２</t>
  </si>
  <si>
    <t>柿沢村</t>
  </si>
  <si>
    <t>大岩村</t>
  </si>
  <si>
    <t>白萩村</t>
  </si>
  <si>
    <t>立山町</t>
  </si>
  <si>
    <t>立山村</t>
  </si>
  <si>
    <t>入善町</t>
  </si>
  <si>
    <t>上原村</t>
  </si>
  <si>
    <t>舟見町</t>
  </si>
  <si>
    <t>山崎村</t>
  </si>
  <si>
    <t>南保村</t>
  </si>
  <si>
    <t>犀川村</t>
  </si>
  <si>
    <t>湯涌谷村</t>
  </si>
  <si>
    <t>浅川村</t>
  </si>
  <si>
    <t>八田村</t>
  </si>
  <si>
    <t>三谷村</t>
  </si>
  <si>
    <t>七尾市</t>
  </si>
  <si>
    <t>南大呑村</t>
  </si>
  <si>
    <t>北大呑村</t>
  </si>
  <si>
    <t>金ヶ崎村</t>
  </si>
  <si>
    <t>笠師保村</t>
  </si>
  <si>
    <t>熊木村</t>
  </si>
  <si>
    <t>西岸村</t>
  </si>
  <si>
    <t>釶打村</t>
  </si>
  <si>
    <t>東島村</t>
  </si>
  <si>
    <t>中乃島村</t>
  </si>
  <si>
    <t>西島村</t>
  </si>
  <si>
    <t>小松市</t>
  </si>
  <si>
    <t>那谷村</t>
  </si>
  <si>
    <t>大杉谷村</t>
  </si>
  <si>
    <t>金野村</t>
  </si>
  <si>
    <t>新丸村</t>
  </si>
  <si>
    <t>中海村</t>
  </si>
  <si>
    <t>西尾村</t>
  </si>
  <si>
    <t>輪島市</t>
  </si>
  <si>
    <t>町野町</t>
  </si>
  <si>
    <t>西保村</t>
  </si>
  <si>
    <t>河原田村</t>
  </si>
  <si>
    <t>鵠巣村</t>
  </si>
  <si>
    <t>南志見村</t>
  </si>
  <si>
    <t>三井村</t>
  </si>
  <si>
    <t>門前町</t>
  </si>
  <si>
    <t>剣地村</t>
  </si>
  <si>
    <t>諸岡村</t>
  </si>
  <si>
    <t>浦上村</t>
  </si>
  <si>
    <t>黒島村</t>
  </si>
  <si>
    <t>珠洲市</t>
  </si>
  <si>
    <t>宝立町</t>
  </si>
  <si>
    <t>上戸村</t>
  </si>
  <si>
    <t>若山村</t>
  </si>
  <si>
    <t>直村</t>
  </si>
  <si>
    <t>三崎村</t>
  </si>
  <si>
    <t>加賀市</t>
  </si>
  <si>
    <t>三木村</t>
  </si>
  <si>
    <t>瀬越村</t>
  </si>
  <si>
    <t>東谷口村</t>
  </si>
  <si>
    <t>橋立村</t>
  </si>
  <si>
    <t>塩屋村</t>
  </si>
  <si>
    <t>河南村２－２</t>
  </si>
  <si>
    <t>山中町</t>
  </si>
  <si>
    <t>東谷奥村</t>
  </si>
  <si>
    <t>羽咋市</t>
  </si>
  <si>
    <t>一ノ宮村</t>
  </si>
  <si>
    <t>上甘田村２－１</t>
  </si>
  <si>
    <t>下甘田村２－２</t>
  </si>
  <si>
    <t>かほく市</t>
  </si>
  <si>
    <t>南大海村</t>
  </si>
  <si>
    <t>金津村（高松町２－２）</t>
  </si>
  <si>
    <t>白山市</t>
  </si>
  <si>
    <t>石川村</t>
  </si>
  <si>
    <t>河内村（河内村２－１）</t>
  </si>
  <si>
    <t>吉野谷村</t>
  </si>
  <si>
    <t>鳥越村</t>
  </si>
  <si>
    <t>尾口村</t>
  </si>
  <si>
    <t>白峰村</t>
  </si>
  <si>
    <t>能美市</t>
  </si>
  <si>
    <t>吉田村２－１</t>
  </si>
  <si>
    <t>吉田村２－２</t>
  </si>
  <si>
    <t>国府村２－２</t>
  </si>
  <si>
    <t>津幡町</t>
  </si>
  <si>
    <t>花園村２－２</t>
  </si>
  <si>
    <t>倶利伽羅村</t>
  </si>
  <si>
    <t>笠谷村</t>
  </si>
  <si>
    <t>河合谷村</t>
  </si>
  <si>
    <t>志賀町</t>
  </si>
  <si>
    <t>上甘田村２－２</t>
  </si>
  <si>
    <t>下甘田村２－１</t>
  </si>
  <si>
    <t>志加浦村</t>
  </si>
  <si>
    <t>堀松村</t>
  </si>
  <si>
    <t>土田村</t>
  </si>
  <si>
    <t>上熊野村</t>
  </si>
  <si>
    <t>富来町</t>
  </si>
  <si>
    <t>稗造村</t>
  </si>
  <si>
    <t>東増穂村</t>
  </si>
  <si>
    <t>西増穂村</t>
  </si>
  <si>
    <t>西浦村</t>
  </si>
  <si>
    <t>宝達志水町</t>
  </si>
  <si>
    <t>志雄町</t>
  </si>
  <si>
    <t>柏崎村２－２</t>
  </si>
  <si>
    <t>北荘村</t>
  </si>
  <si>
    <t>中荘村</t>
  </si>
  <si>
    <t>柏崎村２－１</t>
  </si>
  <si>
    <t>中能登町</t>
  </si>
  <si>
    <t>越路町</t>
  </si>
  <si>
    <t>滝尾村</t>
  </si>
  <si>
    <t>久江村</t>
  </si>
  <si>
    <t>能登部町</t>
  </si>
  <si>
    <t>穴水町</t>
  </si>
  <si>
    <t>諸橋村</t>
  </si>
  <si>
    <t>兜村</t>
  </si>
  <si>
    <t>住吉村</t>
  </si>
  <si>
    <t>能登町</t>
  </si>
  <si>
    <t>宇出津町</t>
  </si>
  <si>
    <t>鵜川町</t>
  </si>
  <si>
    <t>神野村２－１</t>
  </si>
  <si>
    <t>三波村</t>
  </si>
  <si>
    <t>小木町２－１</t>
  </si>
  <si>
    <t>柳田村</t>
  </si>
  <si>
    <t>神野村２－２</t>
  </si>
  <si>
    <t>小木町２－２</t>
  </si>
  <si>
    <t>松波町</t>
  </si>
  <si>
    <t>西安居村</t>
  </si>
  <si>
    <t>河合村</t>
  </si>
  <si>
    <t>大安寺村</t>
  </si>
  <si>
    <t>麻生津村</t>
  </si>
  <si>
    <t>国見村</t>
  </si>
  <si>
    <t>殿下村</t>
  </si>
  <si>
    <t>棗村</t>
  </si>
  <si>
    <t>鷹巣村</t>
  </si>
  <si>
    <t>一乗谷村</t>
  </si>
  <si>
    <t>羽生村</t>
  </si>
  <si>
    <t>芦見村</t>
  </si>
  <si>
    <t>上味見村</t>
  </si>
  <si>
    <t>下味見村</t>
  </si>
  <si>
    <t>上宇坂村</t>
  </si>
  <si>
    <t>下宇坂村</t>
  </si>
  <si>
    <t>越廼村</t>
  </si>
  <si>
    <t>下岬村</t>
  </si>
  <si>
    <t>三方村</t>
  </si>
  <si>
    <t>敦賀市</t>
  </si>
  <si>
    <t>東浦村</t>
  </si>
  <si>
    <t>愛発村</t>
  </si>
  <si>
    <t>小浜市</t>
  </si>
  <si>
    <t>内外海村</t>
  </si>
  <si>
    <t>遠敷村</t>
  </si>
  <si>
    <t>今富村</t>
  </si>
  <si>
    <t>松永村</t>
  </si>
  <si>
    <t>口名田村</t>
  </si>
  <si>
    <t>中名田村</t>
  </si>
  <si>
    <t>加斗村２－１</t>
  </si>
  <si>
    <t>大野市</t>
  </si>
  <si>
    <t>小山村</t>
  </si>
  <si>
    <t>阪谷村</t>
  </si>
  <si>
    <t>和泉村</t>
  </si>
  <si>
    <t>勝山市</t>
  </si>
  <si>
    <t>平泉寺村</t>
  </si>
  <si>
    <t>野向村</t>
  </si>
  <si>
    <t>荒土村</t>
  </si>
  <si>
    <t>鹿谷村</t>
  </si>
  <si>
    <t>遅羽村</t>
  </si>
  <si>
    <t>鯖江市</t>
  </si>
  <si>
    <t>あわら市</t>
  </si>
  <si>
    <t>坪江村２－１</t>
  </si>
  <si>
    <t>剱岳村</t>
  </si>
  <si>
    <t>吉崎村</t>
  </si>
  <si>
    <t>越前市</t>
  </si>
  <si>
    <t>大虫村</t>
  </si>
  <si>
    <t>坂口村</t>
  </si>
  <si>
    <t>王子保村</t>
  </si>
  <si>
    <t>味真野村</t>
  </si>
  <si>
    <t>服間村</t>
  </si>
  <si>
    <t>坂井市</t>
  </si>
  <si>
    <t>坪江村２－２</t>
  </si>
  <si>
    <t>鳴鹿村２－１</t>
  </si>
  <si>
    <t>竹田村</t>
  </si>
  <si>
    <t>永平寺町</t>
  </si>
  <si>
    <t>志比谷村</t>
  </si>
  <si>
    <t>浄法寺村</t>
  </si>
  <si>
    <t>下志比村２－１</t>
  </si>
  <si>
    <t>鳴鹿村２－２</t>
  </si>
  <si>
    <t>上志比村</t>
  </si>
  <si>
    <t>上池田村</t>
  </si>
  <si>
    <t>下池田村</t>
  </si>
  <si>
    <t>南越前町</t>
  </si>
  <si>
    <t>南日野村</t>
  </si>
  <si>
    <t>北杣山村</t>
  </si>
  <si>
    <t>南杣山村</t>
  </si>
  <si>
    <t>湯尾村</t>
  </si>
  <si>
    <t>鹿蒜村</t>
  </si>
  <si>
    <t>今庄村</t>
  </si>
  <si>
    <t>宅良村</t>
  </si>
  <si>
    <t>河野村</t>
  </si>
  <si>
    <t>越前町</t>
  </si>
  <si>
    <t>常磐村２－１</t>
  </si>
  <si>
    <t>糸生村</t>
  </si>
  <si>
    <t>四ヶ浦町</t>
  </si>
  <si>
    <t>城崎村</t>
  </si>
  <si>
    <t>織田村</t>
  </si>
  <si>
    <t>常磐村２－２</t>
  </si>
  <si>
    <t>美浜町</t>
  </si>
  <si>
    <t>山東村</t>
  </si>
  <si>
    <t>耳村</t>
  </si>
  <si>
    <t>北西郷村</t>
  </si>
  <si>
    <t>青郷村</t>
  </si>
  <si>
    <t>内浦村</t>
  </si>
  <si>
    <t>おおい町</t>
  </si>
  <si>
    <t>知三村</t>
  </si>
  <si>
    <t>奥名田村</t>
  </si>
  <si>
    <t>佐分利村</t>
  </si>
  <si>
    <t>加斗村２－２</t>
  </si>
  <si>
    <t>若狭町</t>
  </si>
  <si>
    <t>西田村</t>
  </si>
  <si>
    <t>八村</t>
  </si>
  <si>
    <t>十村</t>
  </si>
  <si>
    <t>瓜生村</t>
  </si>
  <si>
    <t>熊川村</t>
  </si>
  <si>
    <t>能泉村</t>
  </si>
  <si>
    <t>右左口村</t>
  </si>
  <si>
    <t>上九一色村2-1</t>
  </si>
  <si>
    <t>富士吉田市</t>
  </si>
  <si>
    <t>富士上吉田町</t>
  </si>
  <si>
    <t>都留市</t>
  </si>
  <si>
    <t>谷村町</t>
  </si>
  <si>
    <t>宝村</t>
  </si>
  <si>
    <t>盛里村</t>
  </si>
  <si>
    <t>東桂村</t>
  </si>
  <si>
    <t>山梨市</t>
  </si>
  <si>
    <t>諏訪町</t>
  </si>
  <si>
    <t>中牧村</t>
  </si>
  <si>
    <t>三富村</t>
  </si>
  <si>
    <t>大月市</t>
  </si>
  <si>
    <t>初狩村</t>
  </si>
  <si>
    <t>大月町</t>
  </si>
  <si>
    <t>賑岡村</t>
  </si>
  <si>
    <t>七保村</t>
  </si>
  <si>
    <t>猿橋町</t>
  </si>
  <si>
    <t>富浜村</t>
  </si>
  <si>
    <t>韮崎市</t>
  </si>
  <si>
    <t>穂坂村</t>
  </si>
  <si>
    <t>中田村</t>
  </si>
  <si>
    <t>円野村</t>
  </si>
  <si>
    <t>清哲村</t>
  </si>
  <si>
    <t>神山村</t>
  </si>
  <si>
    <t>大草村</t>
  </si>
  <si>
    <t>南アルプス市</t>
  </si>
  <si>
    <t>芦安村</t>
  </si>
  <si>
    <t>榊村</t>
  </si>
  <si>
    <t>野之瀬村</t>
  </si>
  <si>
    <t>大井村</t>
  </si>
  <si>
    <t>五明村</t>
  </si>
  <si>
    <t>北杜市</t>
  </si>
  <si>
    <t>津金村</t>
  </si>
  <si>
    <t>多麻村</t>
  </si>
  <si>
    <t>江草村</t>
  </si>
  <si>
    <t>増富村</t>
  </si>
  <si>
    <t>日野春村</t>
  </si>
  <si>
    <t>清春村２－１</t>
  </si>
  <si>
    <t>鳳来村</t>
  </si>
  <si>
    <t>清春村２－２</t>
  </si>
  <si>
    <t>駒城村２－１</t>
  </si>
  <si>
    <t>駒城村２－２</t>
  </si>
  <si>
    <t>小淵沢村</t>
  </si>
  <si>
    <t>篠尾村</t>
  </si>
  <si>
    <t>甲斐市</t>
  </si>
  <si>
    <t>吉沢村</t>
  </si>
  <si>
    <t>睦沢村</t>
  </si>
  <si>
    <t>笛吹市</t>
  </si>
  <si>
    <t>黒駒村</t>
  </si>
  <si>
    <t>錦生村</t>
  </si>
  <si>
    <t>花鳥村２－２</t>
  </si>
  <si>
    <t>一宮村</t>
  </si>
  <si>
    <t>浅間村</t>
  </si>
  <si>
    <t>御所村</t>
  </si>
  <si>
    <t>花鳥村２－１</t>
  </si>
  <si>
    <t>境川村</t>
  </si>
  <si>
    <t>芦川村</t>
  </si>
  <si>
    <t>上野原市</t>
  </si>
  <si>
    <t>秋山村</t>
  </si>
  <si>
    <t>大目村</t>
  </si>
  <si>
    <t>甲東村</t>
  </si>
  <si>
    <t>巌村</t>
  </si>
  <si>
    <t>大鶴村</t>
  </si>
  <si>
    <t>棡原村</t>
  </si>
  <si>
    <t>西原村</t>
  </si>
  <si>
    <t>甲州市</t>
  </si>
  <si>
    <t>塩山町</t>
  </si>
  <si>
    <t>奥野田村</t>
  </si>
  <si>
    <t>大藤村</t>
  </si>
  <si>
    <t>神金村</t>
  </si>
  <si>
    <t>玉宮村</t>
  </si>
  <si>
    <t>松里村</t>
  </si>
  <si>
    <t>勝沼町</t>
  </si>
  <si>
    <t>菱山村</t>
  </si>
  <si>
    <t>市川三郷町</t>
  </si>
  <si>
    <t>下九一色村２－１</t>
  </si>
  <si>
    <t>山保村２－１</t>
  </si>
  <si>
    <t>大同村２－１</t>
  </si>
  <si>
    <t>落居村</t>
  </si>
  <si>
    <t>楠甫村</t>
  </si>
  <si>
    <t>鴨狩津向村</t>
  </si>
  <si>
    <t>宮原村</t>
  </si>
  <si>
    <t>葛篭沢村</t>
  </si>
  <si>
    <t>早川町</t>
  </si>
  <si>
    <t>都川村</t>
  </si>
  <si>
    <t>三里村</t>
  </si>
  <si>
    <t>本建村</t>
  </si>
  <si>
    <t>硯島村</t>
  </si>
  <si>
    <t>身延町</t>
  </si>
  <si>
    <t>下山村</t>
  </si>
  <si>
    <t>大河内村</t>
  </si>
  <si>
    <t>大須成村</t>
  </si>
  <si>
    <t>静川村</t>
  </si>
  <si>
    <t>原村</t>
  </si>
  <si>
    <t>下九一色村２－２</t>
  </si>
  <si>
    <t>山保村２－２</t>
  </si>
  <si>
    <t>久那土村</t>
  </si>
  <si>
    <t>古関村</t>
  </si>
  <si>
    <t>富里村</t>
  </si>
  <si>
    <t>富河村</t>
  </si>
  <si>
    <t>萬沢村</t>
  </si>
  <si>
    <t>富士川町</t>
  </si>
  <si>
    <t>鰍沢町</t>
  </si>
  <si>
    <t>五開村</t>
  </si>
  <si>
    <t>大同村２－２</t>
  </si>
  <si>
    <t>道志村</t>
  </si>
  <si>
    <t>西桂町</t>
  </si>
  <si>
    <t>忍野村</t>
  </si>
  <si>
    <t>山中湖村</t>
  </si>
  <si>
    <t>鳴沢村</t>
  </si>
  <si>
    <t>富士河口湖町</t>
  </si>
  <si>
    <t>船津村</t>
  </si>
  <si>
    <t>河口村</t>
  </si>
  <si>
    <t>西浜村</t>
  </si>
  <si>
    <t>大嵐村</t>
  </si>
  <si>
    <t>上九一色村2-2</t>
  </si>
  <si>
    <t>小菅村</t>
  </si>
  <si>
    <t>丹波山村</t>
  </si>
  <si>
    <t>芋井村</t>
  </si>
  <si>
    <t>柳原村</t>
  </si>
  <si>
    <t>小田切村</t>
  </si>
  <si>
    <t>信里村</t>
  </si>
  <si>
    <t>信田村</t>
  </si>
  <si>
    <t>更府村</t>
  </si>
  <si>
    <t>保科村</t>
  </si>
  <si>
    <t>七二会村</t>
  </si>
  <si>
    <t>戸隠村</t>
  </si>
  <si>
    <t>柵村</t>
  </si>
  <si>
    <t>鬼無里村</t>
  </si>
  <si>
    <t>牧郷村２－２</t>
  </si>
  <si>
    <t>水内村</t>
  </si>
  <si>
    <t>津和村</t>
  </si>
  <si>
    <t>日原村</t>
  </si>
  <si>
    <t>八坂村２－２</t>
  </si>
  <si>
    <t>信級村</t>
  </si>
  <si>
    <t>牧郷村２－１</t>
  </si>
  <si>
    <t>日里村</t>
  </si>
  <si>
    <t>入山辺村</t>
  </si>
  <si>
    <t>今井村</t>
  </si>
  <si>
    <t>片丘村２－２</t>
  </si>
  <si>
    <t>錦部村</t>
  </si>
  <si>
    <t>会田村</t>
  </si>
  <si>
    <t>五常村</t>
  </si>
  <si>
    <t>安曇村</t>
  </si>
  <si>
    <t>奈川村</t>
  </si>
  <si>
    <t>倭村</t>
  </si>
  <si>
    <t>波田町</t>
  </si>
  <si>
    <t>上田市</t>
  </si>
  <si>
    <t>泉田村２－２</t>
  </si>
  <si>
    <t>神川村</t>
  </si>
  <si>
    <t>殿城村</t>
  </si>
  <si>
    <t>別所村</t>
  </si>
  <si>
    <t>西塩田村</t>
  </si>
  <si>
    <t>室賀村</t>
  </si>
  <si>
    <t>東内村</t>
  </si>
  <si>
    <t>西内村</t>
  </si>
  <si>
    <t>依田村</t>
  </si>
  <si>
    <t>傍陽村</t>
  </si>
  <si>
    <t>本原村</t>
  </si>
  <si>
    <t>長村</t>
  </si>
  <si>
    <t>武石村</t>
  </si>
  <si>
    <t>岡谷市</t>
  </si>
  <si>
    <t>川岸村</t>
  </si>
  <si>
    <t>飯田市</t>
  </si>
  <si>
    <t>三穂村</t>
  </si>
  <si>
    <t>伊賀良村</t>
  </si>
  <si>
    <t>川路村</t>
  </si>
  <si>
    <t>千代村</t>
  </si>
  <si>
    <t>竜江村</t>
  </si>
  <si>
    <t>上久堅村</t>
  </si>
  <si>
    <t>上村</t>
  </si>
  <si>
    <t>木沢村</t>
  </si>
  <si>
    <t>八重河内村</t>
  </si>
  <si>
    <t>南和田村</t>
  </si>
  <si>
    <t>諏訪市</t>
  </si>
  <si>
    <t>湖南村</t>
  </si>
  <si>
    <t>須坂市</t>
  </si>
  <si>
    <t>仁礼村</t>
  </si>
  <si>
    <t>豊丘村</t>
  </si>
  <si>
    <t>小諸市</t>
  </si>
  <si>
    <t>伊那市</t>
  </si>
  <si>
    <t>伊那町</t>
  </si>
  <si>
    <t>西箕輪村２－１</t>
  </si>
  <si>
    <t>手良村</t>
  </si>
  <si>
    <t>富県村</t>
  </si>
  <si>
    <t>西春近村</t>
  </si>
  <si>
    <t>高遠町</t>
  </si>
  <si>
    <t>長藤村</t>
  </si>
  <si>
    <t>三義村</t>
  </si>
  <si>
    <t>河南村</t>
  </si>
  <si>
    <t>伊那里村</t>
  </si>
  <si>
    <t>美和村</t>
  </si>
  <si>
    <t>駒ヶ根市</t>
  </si>
  <si>
    <t>赤穂町</t>
  </si>
  <si>
    <t>伊那村</t>
  </si>
  <si>
    <t>中野市</t>
  </si>
  <si>
    <t>科野村</t>
  </si>
  <si>
    <t>豊井村</t>
  </si>
  <si>
    <t>永田村</t>
  </si>
  <si>
    <t>大町市</t>
  </si>
  <si>
    <t>八坂村２－１</t>
  </si>
  <si>
    <t>広津村３－３</t>
  </si>
  <si>
    <t>美麻村</t>
  </si>
  <si>
    <t>飯山市</t>
  </si>
  <si>
    <t>飯山町</t>
  </si>
  <si>
    <t>外様村</t>
  </si>
  <si>
    <t>岡山村</t>
  </si>
  <si>
    <t>瑞穂村２－１</t>
  </si>
  <si>
    <t>茅野市</t>
  </si>
  <si>
    <t>豊平村</t>
  </si>
  <si>
    <t>塩尻市</t>
  </si>
  <si>
    <t>塩尻町</t>
  </si>
  <si>
    <t>筑摩地村</t>
  </si>
  <si>
    <t>片丘村２－１</t>
  </si>
  <si>
    <t>宗賀村</t>
  </si>
  <si>
    <t>楢川村</t>
  </si>
  <si>
    <t>佐久市</t>
  </si>
  <si>
    <t>前山村</t>
  </si>
  <si>
    <t>平根村</t>
  </si>
  <si>
    <t>志賀村</t>
  </si>
  <si>
    <t>切原村</t>
  </si>
  <si>
    <t>田口村</t>
  </si>
  <si>
    <t>青沼村２－１</t>
  </si>
  <si>
    <t>布施村</t>
  </si>
  <si>
    <t>春日村</t>
  </si>
  <si>
    <t>協和村</t>
  </si>
  <si>
    <t>千曲市</t>
  </si>
  <si>
    <t>森村</t>
  </si>
  <si>
    <t>倉科村</t>
  </si>
  <si>
    <t>埴生町</t>
  </si>
  <si>
    <t>桑原村</t>
  </si>
  <si>
    <t>更級村</t>
  </si>
  <si>
    <t>上山田町</t>
  </si>
  <si>
    <t>東御市</t>
  </si>
  <si>
    <t>祢津村</t>
  </si>
  <si>
    <t>和村</t>
  </si>
  <si>
    <t>滋野村２－１</t>
  </si>
  <si>
    <t>安曇野市</t>
  </si>
  <si>
    <t>上川手村２－１</t>
  </si>
  <si>
    <t>西穂高村</t>
  </si>
  <si>
    <t>有明村</t>
  </si>
  <si>
    <t>烏川村</t>
  </si>
  <si>
    <t>中川手村</t>
  </si>
  <si>
    <t>東川手村</t>
  </si>
  <si>
    <t>上川手村２－２</t>
  </si>
  <si>
    <t>陸郷村３－１</t>
  </si>
  <si>
    <t>小海町</t>
  </si>
  <si>
    <t>小海村</t>
  </si>
  <si>
    <t>穂積村２－２</t>
  </si>
  <si>
    <t>北牧村２－１</t>
  </si>
  <si>
    <t>306</t>
  </si>
  <si>
    <t>南相木村</t>
  </si>
  <si>
    <t>北相木村</t>
  </si>
  <si>
    <t>佐久穂町</t>
  </si>
  <si>
    <t>海瀬村</t>
  </si>
  <si>
    <t>大日向村</t>
  </si>
  <si>
    <t>青沼村２－２</t>
  </si>
  <si>
    <t>畑八村</t>
  </si>
  <si>
    <t>穂積村２－１</t>
  </si>
  <si>
    <t>北牧村２－２</t>
  </si>
  <si>
    <t>軽井沢町</t>
  </si>
  <si>
    <t>伍賀村２－２</t>
  </si>
  <si>
    <t>御代田町</t>
  </si>
  <si>
    <t>伍賀村２－１</t>
  </si>
  <si>
    <t>小沼村２－１－１</t>
  </si>
  <si>
    <t>立科町</t>
  </si>
  <si>
    <t>芦田村</t>
  </si>
  <si>
    <t>本牧村２－２</t>
  </si>
  <si>
    <t>浦里村２－２</t>
  </si>
  <si>
    <t>350</t>
  </si>
  <si>
    <t>長和町</t>
  </si>
  <si>
    <t>大門村</t>
  </si>
  <si>
    <t>長久保新町</t>
  </si>
  <si>
    <t>長窪古町</t>
  </si>
  <si>
    <t>下諏訪町</t>
  </si>
  <si>
    <t>富士見町</t>
  </si>
  <si>
    <t>辰野町</t>
  </si>
  <si>
    <t>川島村</t>
  </si>
  <si>
    <t>東箕輪村</t>
  </si>
  <si>
    <t>飯島町</t>
  </si>
  <si>
    <t>七久保村</t>
  </si>
  <si>
    <t>南向村</t>
  </si>
  <si>
    <t>388</t>
  </si>
  <si>
    <t>上片桐村</t>
  </si>
  <si>
    <t>生田村</t>
  </si>
  <si>
    <t>高森町</t>
  </si>
  <si>
    <t>山吹村２－１</t>
  </si>
  <si>
    <t>阿南町</t>
  </si>
  <si>
    <t>大下条村</t>
  </si>
  <si>
    <t>旦開村</t>
  </si>
  <si>
    <t>和合村</t>
  </si>
  <si>
    <t>富草村</t>
  </si>
  <si>
    <t>阿智村</t>
  </si>
  <si>
    <t>会地村</t>
  </si>
  <si>
    <t>伍和村</t>
  </si>
  <si>
    <t>智里村</t>
  </si>
  <si>
    <t>浪合村</t>
  </si>
  <si>
    <t>清内路村</t>
  </si>
  <si>
    <t>平谷村</t>
  </si>
  <si>
    <t>根羽村</t>
  </si>
  <si>
    <t>下條村</t>
  </si>
  <si>
    <t>売木村</t>
  </si>
  <si>
    <t>413</t>
  </si>
  <si>
    <t>天龍村</t>
  </si>
  <si>
    <t>神原村</t>
  </si>
  <si>
    <t>414</t>
  </si>
  <si>
    <t>泰阜村</t>
  </si>
  <si>
    <t>415</t>
  </si>
  <si>
    <t>喬木村</t>
  </si>
  <si>
    <t>416</t>
  </si>
  <si>
    <t>神稲村</t>
  </si>
  <si>
    <t>417</t>
  </si>
  <si>
    <t>上松町</t>
  </si>
  <si>
    <t>南木曽町</t>
  </si>
  <si>
    <t>読書村</t>
  </si>
  <si>
    <t>田立村</t>
  </si>
  <si>
    <t>木祖村</t>
  </si>
  <si>
    <t>王滝村</t>
  </si>
  <si>
    <t>木曽町</t>
  </si>
  <si>
    <t>新開村</t>
  </si>
  <si>
    <t>日義村</t>
  </si>
  <si>
    <t>開田村</t>
  </si>
  <si>
    <t>三岳村</t>
  </si>
  <si>
    <t>麻績村</t>
  </si>
  <si>
    <t>生坂村</t>
  </si>
  <si>
    <t>陸郷村３－２</t>
  </si>
  <si>
    <t>広津村３－１</t>
  </si>
  <si>
    <t>451</t>
  </si>
  <si>
    <t>筑北村</t>
  </si>
  <si>
    <t>本城村</t>
  </si>
  <si>
    <t>坂北村</t>
  </si>
  <si>
    <t>坂井村</t>
  </si>
  <si>
    <t>七貴村２－２</t>
  </si>
  <si>
    <t>陸郷村３－３</t>
  </si>
  <si>
    <t>広津村３－２</t>
  </si>
  <si>
    <t>白馬村</t>
  </si>
  <si>
    <t>神城村</t>
  </si>
  <si>
    <t>北城村</t>
  </si>
  <si>
    <t>南小谷村</t>
  </si>
  <si>
    <t>中土村</t>
  </si>
  <si>
    <t>北小谷村</t>
  </si>
  <si>
    <t>坂城町</t>
  </si>
  <si>
    <t>中之条村</t>
  </si>
  <si>
    <t>村上村</t>
  </si>
  <si>
    <t>高井村</t>
  </si>
  <si>
    <t>山ノ内町</t>
  </si>
  <si>
    <t>平穏村</t>
  </si>
  <si>
    <t>穂波村</t>
  </si>
  <si>
    <t>夜間瀬村</t>
  </si>
  <si>
    <t>木島平村</t>
  </si>
  <si>
    <t>往郷村</t>
  </si>
  <si>
    <t>上木島村</t>
  </si>
  <si>
    <t>野沢温泉村</t>
  </si>
  <si>
    <t>瑞穂村２－２</t>
  </si>
  <si>
    <t>583</t>
  </si>
  <si>
    <t>信濃町</t>
  </si>
  <si>
    <t>信濃尻村</t>
  </si>
  <si>
    <t>古間村</t>
  </si>
  <si>
    <t>富士里村</t>
  </si>
  <si>
    <t>三水村２－２</t>
  </si>
  <si>
    <t>588</t>
  </si>
  <si>
    <t>北小川村</t>
  </si>
  <si>
    <t>南小川村</t>
  </si>
  <si>
    <t>590</t>
  </si>
  <si>
    <t>飯綱町</t>
  </si>
  <si>
    <t>方県村</t>
  </si>
  <si>
    <t>網代村</t>
  </si>
  <si>
    <t>外山村２－２</t>
  </si>
  <si>
    <t>大垣市</t>
  </si>
  <si>
    <t>八幡村２－２</t>
  </si>
  <si>
    <t>牧田村</t>
  </si>
  <si>
    <t>一之瀬村</t>
  </si>
  <si>
    <t>多良村</t>
  </si>
  <si>
    <t>時村</t>
  </si>
  <si>
    <t>高山市</t>
  </si>
  <si>
    <t>大八賀村</t>
  </si>
  <si>
    <t>丹生川村</t>
  </si>
  <si>
    <t>清見村</t>
  </si>
  <si>
    <t>荘川村</t>
  </si>
  <si>
    <t>久々野町</t>
  </si>
  <si>
    <t>国府町</t>
  </si>
  <si>
    <t>上宝村</t>
  </si>
  <si>
    <t>多治見市</t>
  </si>
  <si>
    <t>姫治村２－１</t>
  </si>
  <si>
    <t>関市</t>
  </si>
  <si>
    <t>関町</t>
  </si>
  <si>
    <t>富野村３－１</t>
  </si>
  <si>
    <t>南武芸村２－２</t>
  </si>
  <si>
    <t>洞戸村</t>
  </si>
  <si>
    <t>板取村</t>
  </si>
  <si>
    <t>東武芸村</t>
  </si>
  <si>
    <t>南武芸村２－１</t>
  </si>
  <si>
    <t>富之保村</t>
  </si>
  <si>
    <t>中之保村</t>
  </si>
  <si>
    <t>下之保村</t>
  </si>
  <si>
    <t>富野村３－２</t>
  </si>
  <si>
    <t>上之保村</t>
  </si>
  <si>
    <t>中津川市</t>
  </si>
  <si>
    <t>中津町</t>
  </si>
  <si>
    <t>苗木町</t>
  </si>
  <si>
    <t>阿木村</t>
  </si>
  <si>
    <t>神坂村２－１</t>
  </si>
  <si>
    <t>加子母村</t>
  </si>
  <si>
    <t>付知町</t>
  </si>
  <si>
    <t>蛭川村</t>
  </si>
  <si>
    <t>神坂村２－２</t>
  </si>
  <si>
    <t>美濃市</t>
  </si>
  <si>
    <t>美濃町</t>
  </si>
  <si>
    <t>洲原村</t>
  </si>
  <si>
    <t>下牧村</t>
  </si>
  <si>
    <t>上牧村</t>
  </si>
  <si>
    <t>大矢田村</t>
  </si>
  <si>
    <t>藍見村</t>
  </si>
  <si>
    <t>富野村３－３</t>
  </si>
  <si>
    <t>瑞浪市</t>
  </si>
  <si>
    <t>明世村２－１</t>
  </si>
  <si>
    <t>大湫村</t>
  </si>
  <si>
    <t>釜戸村</t>
  </si>
  <si>
    <t>土岐町</t>
  </si>
  <si>
    <t>稲津村</t>
  </si>
  <si>
    <t>陶町</t>
  </si>
  <si>
    <t>恵那市</t>
  </si>
  <si>
    <t>長島町</t>
  </si>
  <si>
    <t>東野村</t>
  </si>
  <si>
    <t>武並村</t>
  </si>
  <si>
    <t>笠置村</t>
  </si>
  <si>
    <t>中野方村</t>
  </si>
  <si>
    <t>飯地村</t>
  </si>
  <si>
    <t>岩村町</t>
  </si>
  <si>
    <t>鶴岡村</t>
  </si>
  <si>
    <t>明知町</t>
  </si>
  <si>
    <t>静波村</t>
  </si>
  <si>
    <t>三濃村２－２</t>
  </si>
  <si>
    <t>串原村</t>
  </si>
  <si>
    <t>下原田村</t>
  </si>
  <si>
    <t>美濃加茂市</t>
  </si>
  <si>
    <t>山之上村</t>
  </si>
  <si>
    <t>伊深村</t>
  </si>
  <si>
    <t>三和村２－１</t>
  </si>
  <si>
    <t>土岐市</t>
  </si>
  <si>
    <t>妻木町</t>
  </si>
  <si>
    <t>鶴里村</t>
  </si>
  <si>
    <t>曽木村</t>
  </si>
  <si>
    <t>明世村２－２</t>
  </si>
  <si>
    <t>各務原市</t>
  </si>
  <si>
    <t>各務村</t>
  </si>
  <si>
    <t>可児市</t>
  </si>
  <si>
    <t>久々利村</t>
  </si>
  <si>
    <t>山県市</t>
  </si>
  <si>
    <t>富岡村</t>
  </si>
  <si>
    <t>桜尾村</t>
  </si>
  <si>
    <t>上伊自良村</t>
  </si>
  <si>
    <t>葛原村</t>
  </si>
  <si>
    <t>谷合村</t>
  </si>
  <si>
    <t>北武芸村</t>
  </si>
  <si>
    <t>乾村</t>
  </si>
  <si>
    <t>富波村</t>
  </si>
  <si>
    <t>西武芸村</t>
  </si>
  <si>
    <t>飛騨市</t>
  </si>
  <si>
    <t>細江村</t>
  </si>
  <si>
    <t>小鷹利村</t>
  </si>
  <si>
    <t>坂下村</t>
  </si>
  <si>
    <t>袖川村</t>
  </si>
  <si>
    <t>船津町</t>
  </si>
  <si>
    <t>阿曽布村</t>
  </si>
  <si>
    <t>本巣市</t>
  </si>
  <si>
    <t>外山村２－１</t>
  </si>
  <si>
    <t>文殊村</t>
  </si>
  <si>
    <t>根尾村</t>
  </si>
  <si>
    <t>郡上市</t>
  </si>
  <si>
    <t>川合村</t>
  </si>
  <si>
    <t>口明方村</t>
  </si>
  <si>
    <t>西和良村</t>
  </si>
  <si>
    <t>西川村２－２</t>
  </si>
  <si>
    <t>西川村２－１</t>
  </si>
  <si>
    <t>石徹白村２－１</t>
  </si>
  <si>
    <t>北濃村</t>
  </si>
  <si>
    <t>白鳥町</t>
  </si>
  <si>
    <t>牛道村</t>
  </si>
  <si>
    <t>高鷲村</t>
  </si>
  <si>
    <t>嵩田村</t>
  </si>
  <si>
    <t>下川村</t>
  </si>
  <si>
    <t>明方村</t>
  </si>
  <si>
    <t>和良村</t>
  </si>
  <si>
    <t>下呂市</t>
  </si>
  <si>
    <t>山之口村</t>
  </si>
  <si>
    <t>萩原町</t>
  </si>
  <si>
    <t>下呂町</t>
  </si>
  <si>
    <t>中原村</t>
  </si>
  <si>
    <t>下原村</t>
  </si>
  <si>
    <t>菅田町</t>
  </si>
  <si>
    <t>西白川村２－２</t>
  </si>
  <si>
    <t>馬瀬村</t>
  </si>
  <si>
    <t>海津市</t>
  </si>
  <si>
    <t>下多度村２－１</t>
  </si>
  <si>
    <t>城山村</t>
  </si>
  <si>
    <t>養老町</t>
  </si>
  <si>
    <t>下多度村２－２</t>
  </si>
  <si>
    <t>垂井町</t>
  </si>
  <si>
    <t>府中村</t>
  </si>
  <si>
    <t>岩手村２－１</t>
  </si>
  <si>
    <t>関ケ原町</t>
  </si>
  <si>
    <t>今須村</t>
  </si>
  <si>
    <t>玉村</t>
  </si>
  <si>
    <t>岩手村２－２</t>
  </si>
  <si>
    <t>揖斐川町</t>
  </si>
  <si>
    <t>谷汲村</t>
  </si>
  <si>
    <t>横蔵村</t>
  </si>
  <si>
    <t>久瀬村</t>
  </si>
  <si>
    <t>藤橋村</t>
  </si>
  <si>
    <t>徳山村</t>
  </si>
  <si>
    <t>坂内村</t>
  </si>
  <si>
    <t>八幡村２－１</t>
  </si>
  <si>
    <t>宮地村</t>
  </si>
  <si>
    <t>北方町</t>
  </si>
  <si>
    <t>富加町</t>
  </si>
  <si>
    <t>加治田村</t>
  </si>
  <si>
    <t>川辺町</t>
  </si>
  <si>
    <t>上米田村</t>
  </si>
  <si>
    <t>三和村２－２</t>
  </si>
  <si>
    <t>七宗町</t>
  </si>
  <si>
    <t>神渕村</t>
  </si>
  <si>
    <t>上麻生村</t>
  </si>
  <si>
    <t>下麻生町２－２</t>
  </si>
  <si>
    <t>久田見村２－２</t>
  </si>
  <si>
    <t>八百津町</t>
  </si>
  <si>
    <t>和知村２－１</t>
  </si>
  <si>
    <t>錦津村</t>
  </si>
  <si>
    <t>潮南村</t>
  </si>
  <si>
    <t>久田見村２－１</t>
  </si>
  <si>
    <t>白川町</t>
  </si>
  <si>
    <t>西白川村２－１</t>
  </si>
  <si>
    <t>坂ノ東村</t>
  </si>
  <si>
    <t>蘇原村</t>
  </si>
  <si>
    <t>佐見村</t>
  </si>
  <si>
    <t>東白川村</t>
  </si>
  <si>
    <t>御嵩町</t>
  </si>
  <si>
    <t>上之郷村</t>
  </si>
  <si>
    <t>中藁科村</t>
  </si>
  <si>
    <t>南藁科村</t>
  </si>
  <si>
    <t>梅ヶ島村</t>
  </si>
  <si>
    <t>井川村</t>
  </si>
  <si>
    <t>清沢村</t>
  </si>
  <si>
    <t>飯田村</t>
  </si>
  <si>
    <t>両河内村</t>
  </si>
  <si>
    <t>庵原村</t>
  </si>
  <si>
    <t>由比町</t>
  </si>
  <si>
    <t>吉野村２－１</t>
  </si>
  <si>
    <t>吉野村２－２</t>
  </si>
  <si>
    <t>北庄内村</t>
  </si>
  <si>
    <t>南庄内村</t>
  </si>
  <si>
    <t>村櫛村</t>
  </si>
  <si>
    <t>奥山村</t>
  </si>
  <si>
    <t>伊平村</t>
  </si>
  <si>
    <t>鎮玉村</t>
  </si>
  <si>
    <t>東浜名村</t>
  </si>
  <si>
    <t>北浜村</t>
  </si>
  <si>
    <t>光明村</t>
  </si>
  <si>
    <t>上阿多古村</t>
  </si>
  <si>
    <t>下阿多古村</t>
  </si>
  <si>
    <t>熊村</t>
  </si>
  <si>
    <t>竜川村</t>
  </si>
  <si>
    <t>犬居町</t>
  </si>
  <si>
    <t>気多村</t>
  </si>
  <si>
    <t>熊切村</t>
  </si>
  <si>
    <t>龍山村</t>
  </si>
  <si>
    <t>浦川町</t>
  </si>
  <si>
    <t>山香村</t>
  </si>
  <si>
    <t>城西村</t>
  </si>
  <si>
    <t>水窪町</t>
  </si>
  <si>
    <t>富士宮市</t>
  </si>
  <si>
    <t>上井出村</t>
  </si>
  <si>
    <t>白糸村</t>
  </si>
  <si>
    <t>芝富村</t>
  </si>
  <si>
    <t>柚野村</t>
  </si>
  <si>
    <t>内房村</t>
  </si>
  <si>
    <t>伊東市</t>
  </si>
  <si>
    <t>宇佐美村</t>
  </si>
  <si>
    <t>対島村</t>
  </si>
  <si>
    <t>島田市</t>
  </si>
  <si>
    <t>大津村</t>
  </si>
  <si>
    <t>大長村</t>
  </si>
  <si>
    <t>伊久身村２－１</t>
  </si>
  <si>
    <t>笹間村２－１</t>
  </si>
  <si>
    <t>五和村</t>
  </si>
  <si>
    <t>日坂村２－２</t>
  </si>
  <si>
    <t>下川根村</t>
  </si>
  <si>
    <t>笹間村２－２</t>
  </si>
  <si>
    <t>伊久身村２－２</t>
  </si>
  <si>
    <t>原田村</t>
  </si>
  <si>
    <t>吉永村</t>
  </si>
  <si>
    <t>須津村</t>
  </si>
  <si>
    <t>大淵村</t>
  </si>
  <si>
    <t>松野村</t>
  </si>
  <si>
    <t>磐田市</t>
  </si>
  <si>
    <t>岩田村</t>
  </si>
  <si>
    <t>野部村</t>
  </si>
  <si>
    <t>敷地村</t>
  </si>
  <si>
    <t>掛川市</t>
  </si>
  <si>
    <t>原泉村２－１</t>
  </si>
  <si>
    <t>桜木村</t>
  </si>
  <si>
    <t>倉真村</t>
  </si>
  <si>
    <t>横須賀町</t>
  </si>
  <si>
    <t>藤枝市</t>
  </si>
  <si>
    <t>瀬戸谷村</t>
  </si>
  <si>
    <t>岡部町</t>
  </si>
  <si>
    <t>朝比奈村</t>
  </si>
  <si>
    <t>御殿場市</t>
  </si>
  <si>
    <t>玉穂村</t>
  </si>
  <si>
    <t>印野村</t>
  </si>
  <si>
    <t>下田市</t>
  </si>
  <si>
    <t>稲梓村</t>
  </si>
  <si>
    <t>稲生沢村</t>
  </si>
  <si>
    <t>浜崎村</t>
  </si>
  <si>
    <t>裾野市</t>
  </si>
  <si>
    <t>深良村</t>
  </si>
  <si>
    <t>須山村</t>
  </si>
  <si>
    <t>湖西市</t>
  </si>
  <si>
    <t>知波田村</t>
  </si>
  <si>
    <t>伊豆市</t>
  </si>
  <si>
    <t>修善寺町</t>
  </si>
  <si>
    <t>下狩野村</t>
  </si>
  <si>
    <t>北狩野村２－１</t>
  </si>
  <si>
    <t>土肥町</t>
  </si>
  <si>
    <t>西豆村</t>
  </si>
  <si>
    <t>中狩野村</t>
  </si>
  <si>
    <t>上狩野村</t>
  </si>
  <si>
    <t>上大見村</t>
  </si>
  <si>
    <t>中大見村</t>
  </si>
  <si>
    <t>下大見村</t>
  </si>
  <si>
    <t>伊豆の国市</t>
  </si>
  <si>
    <t>北狩野村２－２</t>
  </si>
  <si>
    <t>東伊豆町</t>
  </si>
  <si>
    <t>稲取町</t>
  </si>
  <si>
    <t>城東村</t>
  </si>
  <si>
    <t>河津町</t>
  </si>
  <si>
    <t>上河津村</t>
  </si>
  <si>
    <t>下河津村</t>
  </si>
  <si>
    <t>南伊豆町</t>
  </si>
  <si>
    <t>竹麻村</t>
  </si>
  <si>
    <t>南中村</t>
  </si>
  <si>
    <t>南崎村</t>
  </si>
  <si>
    <t>南上村</t>
  </si>
  <si>
    <t>三坂村</t>
  </si>
  <si>
    <t>三浜村</t>
  </si>
  <si>
    <t>松崎町</t>
  </si>
  <si>
    <t>岩科村</t>
  </si>
  <si>
    <t>西伊豆町</t>
  </si>
  <si>
    <t>仁科村</t>
  </si>
  <si>
    <t>田子村</t>
  </si>
  <si>
    <t>安良里村</t>
  </si>
  <si>
    <t>宇久須村</t>
  </si>
  <si>
    <t>325</t>
  </si>
  <si>
    <t>足柄村</t>
  </si>
  <si>
    <t>須走村</t>
  </si>
  <si>
    <t>北郷村２－１</t>
  </si>
  <si>
    <t>川根本町</t>
  </si>
  <si>
    <t>中川根村</t>
  </si>
  <si>
    <t>上川根村</t>
  </si>
  <si>
    <t>東川根村</t>
  </si>
  <si>
    <t>天方村</t>
  </si>
  <si>
    <t>三倉村</t>
  </si>
  <si>
    <t>原泉村２－２</t>
  </si>
  <si>
    <t>賀茂村</t>
  </si>
  <si>
    <t>竜谷村</t>
  </si>
  <si>
    <t>山中村</t>
  </si>
  <si>
    <t>本宿村</t>
  </si>
  <si>
    <t>形埜村</t>
  </si>
  <si>
    <t>下山村２－１</t>
  </si>
  <si>
    <t>瀬戸市</t>
  </si>
  <si>
    <t>品野町</t>
  </si>
  <si>
    <t>豊川市</t>
  </si>
  <si>
    <t>萩村</t>
  </si>
  <si>
    <t>高橋村</t>
  </si>
  <si>
    <t>石野村</t>
  </si>
  <si>
    <t>松平村</t>
  </si>
  <si>
    <t>足助町</t>
  </si>
  <si>
    <t>盛岡村</t>
  </si>
  <si>
    <t>阿摺村</t>
  </si>
  <si>
    <t>下山村２－２</t>
  </si>
  <si>
    <t>三濃村２－１</t>
  </si>
  <si>
    <t>稲武町</t>
  </si>
  <si>
    <t>西尾市</t>
  </si>
  <si>
    <t>佐久島村</t>
  </si>
  <si>
    <t>幡豆町</t>
  </si>
  <si>
    <t>塩津村</t>
  </si>
  <si>
    <t>犬山市</t>
  </si>
  <si>
    <t>池野村</t>
  </si>
  <si>
    <t>新城市</t>
  </si>
  <si>
    <t>千郷村</t>
  </si>
  <si>
    <t>舟着村２－１</t>
  </si>
  <si>
    <t>八名村</t>
  </si>
  <si>
    <t>長篠村２－２</t>
  </si>
  <si>
    <t>鳳来寺村２－２</t>
  </si>
  <si>
    <t>鳳来寺村２－１</t>
  </si>
  <si>
    <t>長篠村２－１</t>
  </si>
  <si>
    <t>海老町</t>
  </si>
  <si>
    <t>山吉田村</t>
  </si>
  <si>
    <t>三輪村２－２</t>
  </si>
  <si>
    <t>船着村２－２</t>
  </si>
  <si>
    <t>作手村</t>
  </si>
  <si>
    <t>立田村</t>
  </si>
  <si>
    <t>東郷町</t>
  </si>
  <si>
    <t>大口町</t>
  </si>
  <si>
    <t>南知多町</t>
  </si>
  <si>
    <t>内海町</t>
  </si>
  <si>
    <t>豊浜町</t>
  </si>
  <si>
    <t>富貴村</t>
  </si>
  <si>
    <t>幸田町</t>
  </si>
  <si>
    <t>豊坂村</t>
  </si>
  <si>
    <t>設楽町</t>
  </si>
  <si>
    <t>田口町</t>
  </si>
  <si>
    <t>段嶺村</t>
  </si>
  <si>
    <t>振草村２－１</t>
  </si>
  <si>
    <t>上津具村</t>
  </si>
  <si>
    <t>下津具村</t>
  </si>
  <si>
    <t>東栄町</t>
  </si>
  <si>
    <t>御殿村</t>
  </si>
  <si>
    <t>園村</t>
  </si>
  <si>
    <t>振草村２－２</t>
  </si>
  <si>
    <t>三輪村２－１</t>
  </si>
  <si>
    <t>豊根村</t>
  </si>
  <si>
    <t>津市</t>
  </si>
  <si>
    <t>片田村</t>
  </si>
  <si>
    <t>榊原村</t>
  </si>
  <si>
    <t>大三村２－１</t>
  </si>
  <si>
    <t>明村３－１</t>
  </si>
  <si>
    <t>辰水村</t>
  </si>
  <si>
    <t>高宮村</t>
  </si>
  <si>
    <t>草生村</t>
  </si>
  <si>
    <t>波瀬村</t>
  </si>
  <si>
    <t>家城町</t>
  </si>
  <si>
    <t>大三村２－２</t>
  </si>
  <si>
    <t>八ツ山村</t>
  </si>
  <si>
    <t>八知村</t>
  </si>
  <si>
    <t>太郎生村</t>
  </si>
  <si>
    <t>伊勢地村</t>
  </si>
  <si>
    <t>多気村</t>
  </si>
  <si>
    <t>下之川村</t>
  </si>
  <si>
    <t>八郷村</t>
  </si>
  <si>
    <t>伊勢市</t>
  </si>
  <si>
    <t>四郷村</t>
  </si>
  <si>
    <t>沼木村</t>
  </si>
  <si>
    <t>松阪市</t>
  </si>
  <si>
    <t>港村</t>
  </si>
  <si>
    <t>宇気郷村２－１</t>
  </si>
  <si>
    <t>射和村</t>
  </si>
  <si>
    <t>茅広江村２－１</t>
  </si>
  <si>
    <t>宇気郷村２－２</t>
  </si>
  <si>
    <t>粥見町</t>
  </si>
  <si>
    <t>柿野町</t>
  </si>
  <si>
    <t>桑名市</t>
  </si>
  <si>
    <t>城南村</t>
  </si>
  <si>
    <t>古浜村</t>
  </si>
  <si>
    <t>古美村</t>
  </si>
  <si>
    <t>伊曽島村</t>
  </si>
  <si>
    <t>鈴鹿市</t>
  </si>
  <si>
    <t>庄内村</t>
  </si>
  <si>
    <t>名張市</t>
  </si>
  <si>
    <t>滝川村</t>
  </si>
  <si>
    <t>箕曲村</t>
  </si>
  <si>
    <t>国津村</t>
  </si>
  <si>
    <t>古山村２－２</t>
  </si>
  <si>
    <t>尾鷲市</t>
  </si>
  <si>
    <t>尾鷲町</t>
  </si>
  <si>
    <t>須賀利村</t>
  </si>
  <si>
    <t>九鬼村</t>
  </si>
  <si>
    <t>北輪内村</t>
  </si>
  <si>
    <t>南輪内村</t>
  </si>
  <si>
    <t>亀山市</t>
  </si>
  <si>
    <t>野登村</t>
  </si>
  <si>
    <t>白川村２－１</t>
  </si>
  <si>
    <t>明村３－３</t>
  </si>
  <si>
    <t>白川村２－２</t>
  </si>
  <si>
    <t>加太村</t>
  </si>
  <si>
    <t>明村３－２</t>
  </si>
  <si>
    <t>鳥羽市</t>
  </si>
  <si>
    <t>鳥羽町</t>
  </si>
  <si>
    <t>鏡浦村</t>
  </si>
  <si>
    <t>桃取村</t>
  </si>
  <si>
    <t>答志村</t>
  </si>
  <si>
    <t>菅島村</t>
  </si>
  <si>
    <t>神島村</t>
  </si>
  <si>
    <t>熊野市</t>
  </si>
  <si>
    <t>木本町</t>
  </si>
  <si>
    <t>荒坂村</t>
  </si>
  <si>
    <t>新鹿村</t>
  </si>
  <si>
    <t>有井村</t>
  </si>
  <si>
    <t>飛鳥村</t>
  </si>
  <si>
    <t>神志山村２－１</t>
  </si>
  <si>
    <t>上川村</t>
  </si>
  <si>
    <t>入鹿村</t>
  </si>
  <si>
    <t>いなべ市</t>
  </si>
  <si>
    <t>十社村</t>
  </si>
  <si>
    <t>治田村</t>
  </si>
  <si>
    <t>石榑村</t>
  </si>
  <si>
    <t>東藤原村</t>
  </si>
  <si>
    <t>白瀬村</t>
  </si>
  <si>
    <t>西藤原村</t>
  </si>
  <si>
    <t>志摩市</t>
  </si>
  <si>
    <t>立神村</t>
  </si>
  <si>
    <t>浜島町</t>
  </si>
  <si>
    <t>名田村</t>
  </si>
  <si>
    <t>畔名村</t>
  </si>
  <si>
    <t>越賀村</t>
  </si>
  <si>
    <t>御座村</t>
  </si>
  <si>
    <t>的矢村</t>
  </si>
  <si>
    <t>神原村２－２</t>
  </si>
  <si>
    <t>伊賀市</t>
  </si>
  <si>
    <t>友生村</t>
  </si>
  <si>
    <t>花垣村</t>
  </si>
  <si>
    <t>比自岐村</t>
  </si>
  <si>
    <t>丸柱村２－１</t>
  </si>
  <si>
    <t>柘植町</t>
  </si>
  <si>
    <t>西柘植村</t>
  </si>
  <si>
    <t>島ヶ原村</t>
  </si>
  <si>
    <t>玉滝村</t>
  </si>
  <si>
    <t>丸柱村２－２</t>
  </si>
  <si>
    <t>布引村</t>
  </si>
  <si>
    <t>上津村</t>
  </si>
  <si>
    <t>種生村</t>
  </si>
  <si>
    <t>矢持村</t>
  </si>
  <si>
    <t>菰野町</t>
  </si>
  <si>
    <t>朝上村</t>
  </si>
  <si>
    <t>多気町</t>
  </si>
  <si>
    <t>五ヶ谷村</t>
  </si>
  <si>
    <t>大淀町</t>
  </si>
  <si>
    <t>大台町</t>
  </si>
  <si>
    <t>三瀬谷村</t>
  </si>
  <si>
    <t>荻原村</t>
  </si>
  <si>
    <t>領内村</t>
  </si>
  <si>
    <t>度会町</t>
  </si>
  <si>
    <t>小川郷村</t>
  </si>
  <si>
    <t>内城田村</t>
  </si>
  <si>
    <t>大紀町</t>
  </si>
  <si>
    <t>滝原町</t>
  </si>
  <si>
    <t>大内山村</t>
  </si>
  <si>
    <t>南伊勢町</t>
  </si>
  <si>
    <t>五ヶ所町</t>
  </si>
  <si>
    <t>穂原村</t>
  </si>
  <si>
    <t>南海村</t>
  </si>
  <si>
    <t>宿田曽村</t>
  </si>
  <si>
    <t>神原村２－１</t>
  </si>
  <si>
    <t>吉津村</t>
  </si>
  <si>
    <t>島津村</t>
  </si>
  <si>
    <t>鵜倉村</t>
  </si>
  <si>
    <t>紀北町</t>
  </si>
  <si>
    <t>二郷村</t>
  </si>
  <si>
    <t>三野瀬村</t>
  </si>
  <si>
    <t>引本町</t>
  </si>
  <si>
    <t>相賀町</t>
  </si>
  <si>
    <t>桂城村</t>
  </si>
  <si>
    <t>御浜町</t>
  </si>
  <si>
    <t>神志山村２－２</t>
  </si>
  <si>
    <t>市木村</t>
  </si>
  <si>
    <t>尾呂志村</t>
  </si>
  <si>
    <t>紀宝町</t>
  </si>
  <si>
    <t>井田村</t>
  </si>
  <si>
    <t>御船村</t>
  </si>
  <si>
    <t>相野谷村</t>
  </si>
  <si>
    <t>葛川村</t>
  </si>
  <si>
    <t>伊香立村</t>
  </si>
  <si>
    <t>下田上村</t>
  </si>
  <si>
    <t>上田上村</t>
  </si>
  <si>
    <t>小松村２－１</t>
  </si>
  <si>
    <t>彦根市</t>
  </si>
  <si>
    <t>亀山村</t>
  </si>
  <si>
    <t>鳥居本村</t>
  </si>
  <si>
    <t>長浜市</t>
  </si>
  <si>
    <t>上草野村</t>
  </si>
  <si>
    <t>高時村２－２</t>
  </si>
  <si>
    <t>杉野村</t>
  </si>
  <si>
    <t>高時村２－１</t>
  </si>
  <si>
    <t>木之本町</t>
  </si>
  <si>
    <t>伊香具村</t>
  </si>
  <si>
    <t>余呉村</t>
  </si>
  <si>
    <t>片岡村</t>
  </si>
  <si>
    <t>永原村</t>
  </si>
  <si>
    <t>近江八幡市</t>
  </si>
  <si>
    <t>島村２－１</t>
  </si>
  <si>
    <t>玉津村</t>
  </si>
  <si>
    <t>河西村</t>
  </si>
  <si>
    <t>栗東市</t>
  </si>
  <si>
    <t>金勝村</t>
  </si>
  <si>
    <t>甲賀市</t>
  </si>
  <si>
    <t>貴生川町</t>
  </si>
  <si>
    <t>土山町</t>
  </si>
  <si>
    <t>鮎河村</t>
  </si>
  <si>
    <t>佐山村２－２</t>
  </si>
  <si>
    <t>油日村</t>
  </si>
  <si>
    <t>甲南町</t>
  </si>
  <si>
    <t>雲井村</t>
  </si>
  <si>
    <t>信楽町</t>
  </si>
  <si>
    <t>朝宮村</t>
  </si>
  <si>
    <t>多羅尾村</t>
  </si>
  <si>
    <t>下田村</t>
  </si>
  <si>
    <t>高島市</t>
  </si>
  <si>
    <t>海津村</t>
  </si>
  <si>
    <t>剣熊村</t>
  </si>
  <si>
    <t>西庄村</t>
  </si>
  <si>
    <t>百瀬村</t>
  </si>
  <si>
    <t>今津町</t>
  </si>
  <si>
    <t>朽木村</t>
  </si>
  <si>
    <t>小松村２－２</t>
  </si>
  <si>
    <t>高島町</t>
  </si>
  <si>
    <t>饗庭村</t>
  </si>
  <si>
    <t>東近江市</t>
  </si>
  <si>
    <t>建部村</t>
  </si>
  <si>
    <t>永源寺村</t>
  </si>
  <si>
    <t>老蘇村２－２</t>
  </si>
  <si>
    <t>角井村</t>
  </si>
  <si>
    <t>米原市</t>
  </si>
  <si>
    <t>春照村</t>
  </si>
  <si>
    <t>伊吹村</t>
  </si>
  <si>
    <t>東草野村</t>
  </si>
  <si>
    <t>醒井村</t>
  </si>
  <si>
    <t>息郷村</t>
  </si>
  <si>
    <t>息長村</t>
  </si>
  <si>
    <t>東桜谷村</t>
  </si>
  <si>
    <t>西桜谷村</t>
  </si>
  <si>
    <t>西大路村</t>
  </si>
  <si>
    <t>鎌掛村</t>
  </si>
  <si>
    <t>南比都佐村</t>
  </si>
  <si>
    <t>豊国村</t>
  </si>
  <si>
    <t>脇ケ畑村</t>
  </si>
  <si>
    <t>黒田村２－２</t>
  </si>
  <si>
    <t>黒田村２－１</t>
  </si>
  <si>
    <t>山国村</t>
  </si>
  <si>
    <t>周山町</t>
  </si>
  <si>
    <t>宇津村</t>
  </si>
  <si>
    <t>弓削村</t>
  </si>
  <si>
    <t>福知山市</t>
  </si>
  <si>
    <t>庵我村</t>
  </si>
  <si>
    <t>下豊富村</t>
  </si>
  <si>
    <t>上豊富村</t>
  </si>
  <si>
    <t>下川口村</t>
  </si>
  <si>
    <t>上六人部村</t>
  </si>
  <si>
    <t>中六人部村</t>
  </si>
  <si>
    <t>上川口村</t>
  </si>
  <si>
    <t>雲原村</t>
  </si>
  <si>
    <t>佐賀村２－１</t>
  </si>
  <si>
    <t>菟原村</t>
  </si>
  <si>
    <t>細見村</t>
  </si>
  <si>
    <t>上夜久野村</t>
  </si>
  <si>
    <t>中夜久野村</t>
  </si>
  <si>
    <t>下夜久野村</t>
  </si>
  <si>
    <t>河守上村</t>
  </si>
  <si>
    <t>河守町</t>
  </si>
  <si>
    <t>有路下村</t>
  </si>
  <si>
    <t>有路上村</t>
  </si>
  <si>
    <t>河東村</t>
  </si>
  <si>
    <t>舞鶴市</t>
  </si>
  <si>
    <t>岡田上村</t>
  </si>
  <si>
    <t>岡田中村</t>
  </si>
  <si>
    <t>岡田下村</t>
  </si>
  <si>
    <t>八雲村</t>
  </si>
  <si>
    <t>綾部市</t>
  </si>
  <si>
    <t>中筋村</t>
  </si>
  <si>
    <t>志賀郷村</t>
  </si>
  <si>
    <t>吉美村</t>
  </si>
  <si>
    <t>西八田村</t>
  </si>
  <si>
    <t>東八田村</t>
  </si>
  <si>
    <t>山家村</t>
  </si>
  <si>
    <t>口上林村</t>
  </si>
  <si>
    <t>中上林村</t>
  </si>
  <si>
    <t>奥上林村</t>
  </si>
  <si>
    <t>宮津市</t>
  </si>
  <si>
    <t>上宮津村</t>
  </si>
  <si>
    <t>由良村</t>
  </si>
  <si>
    <t>栗田村</t>
  </si>
  <si>
    <t>日置村</t>
  </si>
  <si>
    <t>世屋村</t>
  </si>
  <si>
    <t>日ケ谷村</t>
  </si>
  <si>
    <t>亀岡市</t>
  </si>
  <si>
    <t>東別院村</t>
  </si>
  <si>
    <t>西別院村２－１</t>
  </si>
  <si>
    <t>曽我部村</t>
  </si>
  <si>
    <t>稗田野村</t>
  </si>
  <si>
    <t>本梅村</t>
  </si>
  <si>
    <t>畑野村</t>
  </si>
  <si>
    <t>馬路村</t>
  </si>
  <si>
    <t>千歳村</t>
  </si>
  <si>
    <t>保津村</t>
  </si>
  <si>
    <t>東本梅村２－１</t>
  </si>
  <si>
    <t>京田辺市</t>
  </si>
  <si>
    <t>普賢寺村</t>
  </si>
  <si>
    <t>京丹後市</t>
  </si>
  <si>
    <t>吉原村</t>
  </si>
  <si>
    <t>新山村</t>
  </si>
  <si>
    <t>丹波村</t>
  </si>
  <si>
    <t>奥大野村</t>
  </si>
  <si>
    <t>常吉村</t>
  </si>
  <si>
    <t>五十河村</t>
  </si>
  <si>
    <t>河辺村</t>
  </si>
  <si>
    <t>長善村２－２</t>
  </si>
  <si>
    <t>郷村</t>
  </si>
  <si>
    <t>木津村</t>
  </si>
  <si>
    <t>浜詰村</t>
  </si>
  <si>
    <t>間人町</t>
  </si>
  <si>
    <t>竹野村</t>
  </si>
  <si>
    <t>上宇川村</t>
  </si>
  <si>
    <t>下宇川村</t>
  </si>
  <si>
    <t>野間村</t>
  </si>
  <si>
    <t>久美浜町</t>
  </si>
  <si>
    <t>久美谷村</t>
  </si>
  <si>
    <t>上佐濃村</t>
  </si>
  <si>
    <t>下佐濃村</t>
  </si>
  <si>
    <t>田村</t>
  </si>
  <si>
    <t>神野村</t>
  </si>
  <si>
    <t>南丹市</t>
  </si>
  <si>
    <t>知井村</t>
  </si>
  <si>
    <t>平屋村</t>
  </si>
  <si>
    <t>鶴ヶ岡村</t>
  </si>
  <si>
    <t>摩気村</t>
  </si>
  <si>
    <t>西本梅村</t>
  </si>
  <si>
    <t>東本梅村２－２</t>
  </si>
  <si>
    <t>吉富村</t>
  </si>
  <si>
    <t>新庄村</t>
  </si>
  <si>
    <t>神吉村</t>
  </si>
  <si>
    <t>五ヶ荘村</t>
  </si>
  <si>
    <t>胡麻郷村</t>
  </si>
  <si>
    <t>世木村</t>
  </si>
  <si>
    <t>木津川市</t>
  </si>
  <si>
    <t>棚倉村</t>
  </si>
  <si>
    <t>当尾村</t>
  </si>
  <si>
    <t>井手町</t>
  </si>
  <si>
    <t>多賀村</t>
  </si>
  <si>
    <t>宇治田原町</t>
  </si>
  <si>
    <t>宇治田原村</t>
  </si>
  <si>
    <t>笠置町</t>
  </si>
  <si>
    <t>和束町</t>
  </si>
  <si>
    <t>西和束村</t>
  </si>
  <si>
    <t>中和束村</t>
  </si>
  <si>
    <t>東和束村</t>
  </si>
  <si>
    <t>湯船村</t>
  </si>
  <si>
    <t>南山城村</t>
  </si>
  <si>
    <t>京丹波町</t>
  </si>
  <si>
    <t>須知町</t>
  </si>
  <si>
    <t>高原村</t>
  </si>
  <si>
    <t>桧山村</t>
  </si>
  <si>
    <t>質美村</t>
  </si>
  <si>
    <t>三ノ宮村</t>
  </si>
  <si>
    <t>上和知村</t>
  </si>
  <si>
    <t>下和知村</t>
  </si>
  <si>
    <t>伊根町</t>
  </si>
  <si>
    <t>伊根村</t>
  </si>
  <si>
    <t>朝妻村</t>
  </si>
  <si>
    <t>筒川村</t>
  </si>
  <si>
    <t>与謝野町</t>
  </si>
  <si>
    <t>加悦町</t>
  </si>
  <si>
    <t>桑飼村</t>
  </si>
  <si>
    <t>与謝村</t>
  </si>
  <si>
    <t>岩滝町</t>
  </si>
  <si>
    <t>岩屋村</t>
  </si>
  <si>
    <t>矢田村</t>
  </si>
  <si>
    <t>（東葛城）</t>
  </si>
  <si>
    <t>（山滝）</t>
  </si>
  <si>
    <t>樫田村</t>
  </si>
  <si>
    <t>津田町</t>
  </si>
  <si>
    <t>玉島村</t>
  </si>
  <si>
    <t>福井村</t>
  </si>
  <si>
    <t>石河村</t>
  </si>
  <si>
    <t>見山村</t>
  </si>
  <si>
    <t>清溪村２－１</t>
  </si>
  <si>
    <t>泉佐野市</t>
  </si>
  <si>
    <t>大土村</t>
  </si>
  <si>
    <t>河内長野市</t>
  </si>
  <si>
    <t>高向村</t>
  </si>
  <si>
    <t>天見村</t>
  </si>
  <si>
    <t>和泉市</t>
  </si>
  <si>
    <t>南松尾村</t>
  </si>
  <si>
    <t>南横山村</t>
  </si>
  <si>
    <t>信太村</t>
  </si>
  <si>
    <t>柏原町</t>
  </si>
  <si>
    <t>鳥飼村</t>
  </si>
  <si>
    <t>豊能町</t>
  </si>
  <si>
    <t>東能勢村</t>
  </si>
  <si>
    <t>清溪村２－２</t>
  </si>
  <si>
    <t>西別院村２－２</t>
  </si>
  <si>
    <t>能勢町</t>
  </si>
  <si>
    <t>西能勢村</t>
  </si>
  <si>
    <t>歌垣村</t>
  </si>
  <si>
    <t>岬町</t>
  </si>
  <si>
    <t>孝子村</t>
  </si>
  <si>
    <t>多奈川町</t>
  </si>
  <si>
    <t>河南町</t>
  </si>
  <si>
    <t>白木村</t>
  </si>
  <si>
    <t>千早赤阪村</t>
  </si>
  <si>
    <t>千早村</t>
  </si>
  <si>
    <t>赤阪村</t>
  </si>
  <si>
    <t>道場村</t>
  </si>
  <si>
    <t>八多村</t>
  </si>
  <si>
    <t>淡河村</t>
  </si>
  <si>
    <t>上淡河村</t>
  </si>
  <si>
    <t>余部村</t>
  </si>
  <si>
    <t>太市村</t>
  </si>
  <si>
    <t>林田村</t>
  </si>
  <si>
    <t>伊勢村</t>
  </si>
  <si>
    <t>家島町</t>
  </si>
  <si>
    <t>置塩村</t>
  </si>
  <si>
    <t>菅野村</t>
  </si>
  <si>
    <t>安師村</t>
  </si>
  <si>
    <t>富栖村</t>
  </si>
  <si>
    <t>洲本市</t>
  </si>
  <si>
    <t>由良町</t>
  </si>
  <si>
    <t>中川原村</t>
  </si>
  <si>
    <t>広田村２－２</t>
  </si>
  <si>
    <t>都志町</t>
  </si>
  <si>
    <t>鮎原村</t>
  </si>
  <si>
    <t>相生市</t>
  </si>
  <si>
    <t>若狭野村</t>
  </si>
  <si>
    <t>矢野村</t>
  </si>
  <si>
    <t>豊岡市</t>
  </si>
  <si>
    <t>五荘村</t>
  </si>
  <si>
    <t>奈佐村</t>
  </si>
  <si>
    <t>日高町２－２</t>
  </si>
  <si>
    <t>神美村２－１</t>
  </si>
  <si>
    <t>城崎町</t>
  </si>
  <si>
    <t>奥竹野村</t>
  </si>
  <si>
    <t>中竹野村</t>
  </si>
  <si>
    <t>三椒村</t>
  </si>
  <si>
    <t>日高町２－１</t>
  </si>
  <si>
    <t>西気村</t>
  </si>
  <si>
    <t>清滝村</t>
  </si>
  <si>
    <t>宿南村２－２</t>
  </si>
  <si>
    <t>出石町</t>
  </si>
  <si>
    <t>室埴村</t>
  </si>
  <si>
    <t>神美村２－２</t>
  </si>
  <si>
    <t>合橋村</t>
  </si>
  <si>
    <t>資母村</t>
  </si>
  <si>
    <t>平荘村</t>
  </si>
  <si>
    <t>上荘村</t>
  </si>
  <si>
    <t>東志方村</t>
  </si>
  <si>
    <t>西志方村</t>
  </si>
  <si>
    <t>赤穂市</t>
  </si>
  <si>
    <t>坂越町</t>
  </si>
  <si>
    <t>高雄村</t>
  </si>
  <si>
    <t>有年村</t>
  </si>
  <si>
    <t>福浦村２－２</t>
  </si>
  <si>
    <t>西脇市</t>
  </si>
  <si>
    <t>比延庄村</t>
  </si>
  <si>
    <t>芳田村</t>
  </si>
  <si>
    <t>黒田庄町</t>
  </si>
  <si>
    <t>三木市</t>
  </si>
  <si>
    <t>三木町</t>
  </si>
  <si>
    <t>細川村</t>
  </si>
  <si>
    <t>中吉川村</t>
  </si>
  <si>
    <t>多田村</t>
  </si>
  <si>
    <t>小野市</t>
  </si>
  <si>
    <t>来住村</t>
  </si>
  <si>
    <t>大部村</t>
  </si>
  <si>
    <t>三田市</t>
  </si>
  <si>
    <t>藍村</t>
  </si>
  <si>
    <t>加西市</t>
  </si>
  <si>
    <t>西在田村</t>
  </si>
  <si>
    <t>篠山市</t>
  </si>
  <si>
    <t>八上村</t>
  </si>
  <si>
    <t>畑村</t>
  </si>
  <si>
    <t>後川村</t>
  </si>
  <si>
    <t>雲部村</t>
  </si>
  <si>
    <t>福住村</t>
  </si>
  <si>
    <t>大芋村</t>
  </si>
  <si>
    <t>村雲村</t>
  </si>
  <si>
    <t>南河内村</t>
  </si>
  <si>
    <t>北河内村</t>
  </si>
  <si>
    <t>草山村</t>
  </si>
  <si>
    <t>古市村</t>
  </si>
  <si>
    <t>今田町</t>
  </si>
  <si>
    <t>養父市</t>
  </si>
  <si>
    <t>八鹿町</t>
  </si>
  <si>
    <t>伊佐村</t>
  </si>
  <si>
    <t>宿南村２－１</t>
  </si>
  <si>
    <t>養父町</t>
  </si>
  <si>
    <t>大蔵村２－２</t>
  </si>
  <si>
    <t>広谷町</t>
  </si>
  <si>
    <t>建屋村</t>
  </si>
  <si>
    <t>口大屋村</t>
  </si>
  <si>
    <t>関宮村</t>
  </si>
  <si>
    <t>熊次村</t>
  </si>
  <si>
    <t>丹波市</t>
  </si>
  <si>
    <t>新井村</t>
  </si>
  <si>
    <t>沼貫村</t>
  </si>
  <si>
    <t>葛野村</t>
  </si>
  <si>
    <t>幸世村</t>
  </si>
  <si>
    <t>佐治町</t>
  </si>
  <si>
    <t>神楽村</t>
  </si>
  <si>
    <t>遠阪村</t>
  </si>
  <si>
    <t>黒井町</t>
  </si>
  <si>
    <t>大路村</t>
  </si>
  <si>
    <t>国領村</t>
  </si>
  <si>
    <t>上久下村</t>
  </si>
  <si>
    <t>久下村</t>
  </si>
  <si>
    <t>鴨庄村</t>
  </si>
  <si>
    <t>南あわじ市</t>
  </si>
  <si>
    <t>広田村２－１</t>
  </si>
  <si>
    <t>倭文村２－１</t>
  </si>
  <si>
    <t>津井村</t>
  </si>
  <si>
    <t>阿那賀村</t>
  </si>
  <si>
    <t>伊加利村</t>
  </si>
  <si>
    <t>志知村２－１</t>
  </si>
  <si>
    <t>市村</t>
  </si>
  <si>
    <t>福良町</t>
  </si>
  <si>
    <t>北阿万村</t>
  </si>
  <si>
    <t>阿万町</t>
  </si>
  <si>
    <t>灘村</t>
  </si>
  <si>
    <t>沼島村</t>
  </si>
  <si>
    <t>朝来市</t>
  </si>
  <si>
    <t>生野町</t>
  </si>
  <si>
    <t>長谷村２－２</t>
  </si>
  <si>
    <t>和田山町</t>
  </si>
  <si>
    <t>東河村</t>
  </si>
  <si>
    <t>竹田町</t>
  </si>
  <si>
    <t>糸井村</t>
  </si>
  <si>
    <t>大蔵村２－１</t>
  </si>
  <si>
    <t>梁瀬町</t>
  </si>
  <si>
    <t>粟鹿村</t>
  </si>
  <si>
    <t>与布土村</t>
  </si>
  <si>
    <t>淡路市</t>
  </si>
  <si>
    <t>塩田村</t>
  </si>
  <si>
    <t>生穂町</t>
  </si>
  <si>
    <t>佐野町</t>
  </si>
  <si>
    <t>浦村２－１</t>
  </si>
  <si>
    <t>仁井村</t>
  </si>
  <si>
    <t>野島村</t>
  </si>
  <si>
    <t>浅野村</t>
  </si>
  <si>
    <t>室津村</t>
  </si>
  <si>
    <t>釜口村２－１</t>
  </si>
  <si>
    <t>浦村２－２</t>
  </si>
  <si>
    <t>宍粟市</t>
  </si>
  <si>
    <t>城下村</t>
  </si>
  <si>
    <t>戸原村</t>
  </si>
  <si>
    <t>蔦沢村</t>
  </si>
  <si>
    <t>土万村</t>
  </si>
  <si>
    <t>染河内村</t>
  </si>
  <si>
    <t>下三方村</t>
  </si>
  <si>
    <t>繁盛村</t>
  </si>
  <si>
    <t>奥谷村</t>
  </si>
  <si>
    <t>千種町</t>
  </si>
  <si>
    <t>加東市</t>
  </si>
  <si>
    <t>米田村</t>
  </si>
  <si>
    <t>上福田村</t>
  </si>
  <si>
    <t>鴨川村</t>
  </si>
  <si>
    <t>中東条村</t>
  </si>
  <si>
    <t>上東条村</t>
  </si>
  <si>
    <t>たつの市</t>
  </si>
  <si>
    <t>揖西村</t>
  </si>
  <si>
    <t>西栗栖村</t>
  </si>
  <si>
    <t>東栗栖村</t>
  </si>
  <si>
    <t>香島村</t>
  </si>
  <si>
    <t>新宮町</t>
  </si>
  <si>
    <t>越部村</t>
  </si>
  <si>
    <t>猪名川町</t>
  </si>
  <si>
    <t>六瀬村</t>
  </si>
  <si>
    <t>多可町</t>
  </si>
  <si>
    <t>中町</t>
  </si>
  <si>
    <t>松井庄村</t>
  </si>
  <si>
    <t>杉原谷村</t>
  </si>
  <si>
    <t>野間谷村</t>
  </si>
  <si>
    <t>母里村</t>
  </si>
  <si>
    <t>天満村</t>
  </si>
  <si>
    <t>市川町</t>
  </si>
  <si>
    <t>瀬加村</t>
  </si>
  <si>
    <t>甘地村</t>
  </si>
  <si>
    <t>福崎町</t>
  </si>
  <si>
    <t>神河町</t>
  </si>
  <si>
    <t>越知谷村</t>
  </si>
  <si>
    <t>粟賀村</t>
  </si>
  <si>
    <t>寺前村</t>
  </si>
  <si>
    <t>長谷村２－１</t>
  </si>
  <si>
    <t>上郡町</t>
  </si>
  <si>
    <t>鞍居村</t>
  </si>
  <si>
    <t>赤松村２－１</t>
  </si>
  <si>
    <t>船坂村</t>
  </si>
  <si>
    <t>佐用町</t>
  </si>
  <si>
    <t>長谷村</t>
  </si>
  <si>
    <t>平福町</t>
  </si>
  <si>
    <t>幕山村</t>
  </si>
  <si>
    <t>久崎町</t>
  </si>
  <si>
    <t>赤松村２－２</t>
  </si>
  <si>
    <t>中安村</t>
  </si>
  <si>
    <t>徳久村</t>
  </si>
  <si>
    <t>三河村</t>
  </si>
  <si>
    <t>大広村</t>
  </si>
  <si>
    <t>三日月町</t>
  </si>
  <si>
    <t>香美町</t>
  </si>
  <si>
    <t>奥佐津村</t>
  </si>
  <si>
    <t>口佐津村</t>
  </si>
  <si>
    <t>香住町</t>
  </si>
  <si>
    <t>村岡町</t>
  </si>
  <si>
    <t>兎塚村</t>
  </si>
  <si>
    <t>射添村</t>
  </si>
  <si>
    <t>美方町</t>
  </si>
  <si>
    <t>新温泉町</t>
  </si>
  <si>
    <t>浜坂町</t>
  </si>
  <si>
    <t>大庭村</t>
  </si>
  <si>
    <t>温泉町</t>
  </si>
  <si>
    <t>照来村</t>
  </si>
  <si>
    <t>五ケ谷村</t>
  </si>
  <si>
    <t>柳生村</t>
  </si>
  <si>
    <t>大柳生村</t>
  </si>
  <si>
    <t>東里村</t>
  </si>
  <si>
    <t>狭川村</t>
  </si>
  <si>
    <t>月ヶ瀬村</t>
  </si>
  <si>
    <t>都介野村</t>
  </si>
  <si>
    <t>針ガ別所村</t>
  </si>
  <si>
    <t>天理市</t>
  </si>
  <si>
    <t>桜井市</t>
  </si>
  <si>
    <t>朝倉村</t>
  </si>
  <si>
    <t>多武峯村</t>
  </si>
  <si>
    <t>初瀬町２－１</t>
  </si>
  <si>
    <t>五條市</t>
  </si>
  <si>
    <t>大阿太村２－１</t>
  </si>
  <si>
    <t>南阿太村</t>
  </si>
  <si>
    <t>阪合部村</t>
  </si>
  <si>
    <t>白銀村</t>
  </si>
  <si>
    <t>賀名生村</t>
  </si>
  <si>
    <t>宗桧村</t>
  </si>
  <si>
    <t>大塔村</t>
  </si>
  <si>
    <t>御所市</t>
  </si>
  <si>
    <t>葛村</t>
  </si>
  <si>
    <t>吐田郷村</t>
  </si>
  <si>
    <t>葛城市</t>
  </si>
  <si>
    <t>當麻村</t>
  </si>
  <si>
    <t>宇陀市</t>
  </si>
  <si>
    <t>大宇陀町</t>
  </si>
  <si>
    <t>宇太町</t>
  </si>
  <si>
    <t>宇賀志村</t>
  </si>
  <si>
    <t>内牧村</t>
  </si>
  <si>
    <t>初瀬町２－２</t>
  </si>
  <si>
    <t>三本松村</t>
  </si>
  <si>
    <t>室生村２－１</t>
  </si>
  <si>
    <t>波多野村</t>
  </si>
  <si>
    <t>曽爾村</t>
  </si>
  <si>
    <t>曾爾村</t>
  </si>
  <si>
    <t>室生村２－２</t>
  </si>
  <si>
    <t>御杖村</t>
  </si>
  <si>
    <t>高取町</t>
  </si>
  <si>
    <t>船倉村</t>
  </si>
  <si>
    <t>明日香村</t>
  </si>
  <si>
    <t>高市村</t>
  </si>
  <si>
    <t>国栖村</t>
  </si>
  <si>
    <t>中竜門村</t>
  </si>
  <si>
    <t>竜門村</t>
  </si>
  <si>
    <t>大阿太村２－２</t>
  </si>
  <si>
    <t>下市町</t>
  </si>
  <si>
    <t>秋野村</t>
  </si>
  <si>
    <t>黒滝村</t>
  </si>
  <si>
    <t>天川村</t>
  </si>
  <si>
    <t>野迫川村</t>
  </si>
  <si>
    <t>十津川村</t>
  </si>
  <si>
    <t>下北山村</t>
  </si>
  <si>
    <t>上北山村</t>
  </si>
  <si>
    <t>東吉野村</t>
  </si>
  <si>
    <t>高見村</t>
  </si>
  <si>
    <t>加太町</t>
  </si>
  <si>
    <t>直川村</t>
  </si>
  <si>
    <t>紀伊村</t>
  </si>
  <si>
    <t>海南市</t>
  </si>
  <si>
    <t>巽村</t>
  </si>
  <si>
    <t>南野上村</t>
  </si>
  <si>
    <t>仁義村</t>
  </si>
  <si>
    <t>下津町</t>
  </si>
  <si>
    <t>橋本市</t>
  </si>
  <si>
    <t>恋野村</t>
  </si>
  <si>
    <t>学文路村</t>
  </si>
  <si>
    <t>御坊市</t>
  </si>
  <si>
    <t>印南町２－２</t>
  </si>
  <si>
    <t>田辺市</t>
  </si>
  <si>
    <t>上芳養村</t>
  </si>
  <si>
    <t>秋津川村</t>
  </si>
  <si>
    <t>龍神村</t>
  </si>
  <si>
    <t>下山路村</t>
  </si>
  <si>
    <t>中山路村</t>
  </si>
  <si>
    <t>上山路村</t>
  </si>
  <si>
    <t>栗栖川村</t>
  </si>
  <si>
    <t>近野村</t>
  </si>
  <si>
    <t>富里村２－２</t>
  </si>
  <si>
    <t>富里村２－１</t>
  </si>
  <si>
    <t>鮎川村２－１</t>
  </si>
  <si>
    <t>本宮村</t>
  </si>
  <si>
    <t>四村</t>
  </si>
  <si>
    <t>請川村</t>
  </si>
  <si>
    <t>敷屋村２－２</t>
  </si>
  <si>
    <t>新宮市</t>
  </si>
  <si>
    <t>三津ノ村</t>
  </si>
  <si>
    <t>敷屋村２－１</t>
  </si>
  <si>
    <t>玉置口村</t>
  </si>
  <si>
    <t>小口村</t>
  </si>
  <si>
    <t>紀の川市</t>
  </si>
  <si>
    <t>粉河町</t>
  </si>
  <si>
    <t>鞆淵村</t>
  </si>
  <si>
    <t>川原村</t>
  </si>
  <si>
    <t>上名手村</t>
  </si>
  <si>
    <t>細野村２－１</t>
  </si>
  <si>
    <t>調月村</t>
  </si>
  <si>
    <t>奥安楽川村</t>
  </si>
  <si>
    <t>紀美野町</t>
  </si>
  <si>
    <t>志賀野村</t>
  </si>
  <si>
    <t>東野上町</t>
  </si>
  <si>
    <t>細野村２－２</t>
  </si>
  <si>
    <t>真国村</t>
  </si>
  <si>
    <t>下神野村</t>
  </si>
  <si>
    <t>上神野村</t>
  </si>
  <si>
    <t>長谷毛原村</t>
  </si>
  <si>
    <t>かつらぎ町</t>
  </si>
  <si>
    <t>天野村</t>
  </si>
  <si>
    <t>花園村</t>
  </si>
  <si>
    <t>九度山町</t>
  </si>
  <si>
    <t>河根村</t>
  </si>
  <si>
    <t>高野町</t>
  </si>
  <si>
    <t>広川町</t>
  </si>
  <si>
    <t>津木村</t>
  </si>
  <si>
    <t>有田川町</t>
  </si>
  <si>
    <t>石垣村</t>
  </si>
  <si>
    <t>鳥屋城村</t>
  </si>
  <si>
    <t>生石村</t>
  </si>
  <si>
    <t>五西月村</t>
  </si>
  <si>
    <t>岩倉村２－１</t>
  </si>
  <si>
    <t>岩倉村２－２</t>
  </si>
  <si>
    <t>五村</t>
  </si>
  <si>
    <t>安諦村</t>
  </si>
  <si>
    <t>松原村</t>
  </si>
  <si>
    <t>三尾村</t>
  </si>
  <si>
    <t>内原村</t>
  </si>
  <si>
    <t>比井崎村</t>
  </si>
  <si>
    <t>衣奈村</t>
  </si>
  <si>
    <t>白崎村</t>
  </si>
  <si>
    <t>390</t>
  </si>
  <si>
    <t>印南町</t>
  </si>
  <si>
    <t>切目村</t>
  </si>
  <si>
    <t>稲原村</t>
  </si>
  <si>
    <t>印南町２－１</t>
  </si>
  <si>
    <t>真妻村</t>
  </si>
  <si>
    <t>切目川村</t>
  </si>
  <si>
    <t>みなべ町</t>
  </si>
  <si>
    <t>高城村</t>
  </si>
  <si>
    <t>上南部村</t>
  </si>
  <si>
    <t>岩代村</t>
  </si>
  <si>
    <t>日高川町</t>
  </si>
  <si>
    <t>早蘇村</t>
  </si>
  <si>
    <t>船着村２－１</t>
  </si>
  <si>
    <t>川中村</t>
  </si>
  <si>
    <t>東富田村</t>
  </si>
  <si>
    <t>北富田村</t>
  </si>
  <si>
    <t>日置町</t>
  </si>
  <si>
    <t>三舞村２－１</t>
  </si>
  <si>
    <t>上富田町</t>
  </si>
  <si>
    <t>朝来村</t>
  </si>
  <si>
    <t>生馬村</t>
  </si>
  <si>
    <t>市ノ瀬村</t>
  </si>
  <si>
    <t>鮎川村２－２</t>
  </si>
  <si>
    <t>すさみ町</t>
  </si>
  <si>
    <t>佐本村</t>
  </si>
  <si>
    <t>周参見町</t>
  </si>
  <si>
    <t>大都河村</t>
  </si>
  <si>
    <t>江住村</t>
  </si>
  <si>
    <t>三舞村２－２</t>
  </si>
  <si>
    <t>那智勝浦町</t>
  </si>
  <si>
    <t>宇久井村</t>
  </si>
  <si>
    <t>色川村</t>
  </si>
  <si>
    <t>那智町</t>
  </si>
  <si>
    <t>下里町</t>
  </si>
  <si>
    <t>古座川町</t>
  </si>
  <si>
    <t>高池町</t>
  </si>
  <si>
    <t>明神村</t>
  </si>
  <si>
    <t>三尾川村</t>
  </si>
  <si>
    <t>七川村</t>
  </si>
  <si>
    <t>串本町</t>
  </si>
  <si>
    <t>和深村</t>
  </si>
  <si>
    <t>田並村</t>
  </si>
  <si>
    <t>古座町</t>
  </si>
  <si>
    <t>西向町</t>
  </si>
  <si>
    <t>鳥取市</t>
  </si>
  <si>
    <t>松保村</t>
  </si>
  <si>
    <t>宇倍野村</t>
  </si>
  <si>
    <t>成器村</t>
  </si>
  <si>
    <t>大茅村</t>
  </si>
  <si>
    <t>福部村</t>
  </si>
  <si>
    <t>国英村</t>
  </si>
  <si>
    <t>河原町</t>
  </si>
  <si>
    <t>散岐村</t>
  </si>
  <si>
    <t>用瀬町</t>
  </si>
  <si>
    <t>佐治村</t>
  </si>
  <si>
    <t>宝木村</t>
  </si>
  <si>
    <t>酒津村</t>
  </si>
  <si>
    <t>鹿野町</t>
  </si>
  <si>
    <t>小鷲河村</t>
  </si>
  <si>
    <t>日置谷村</t>
  </si>
  <si>
    <t>青谷町</t>
  </si>
  <si>
    <t>勝部村</t>
  </si>
  <si>
    <t>米子市</t>
  </si>
  <si>
    <t>崎津村</t>
  </si>
  <si>
    <t>成実村</t>
  </si>
  <si>
    <t>宇田川村</t>
  </si>
  <si>
    <t>倉吉市</t>
  </si>
  <si>
    <t>小鴨村</t>
  </si>
  <si>
    <t>上小鴨村</t>
  </si>
  <si>
    <t>矢送村</t>
  </si>
  <si>
    <t>山守村</t>
  </si>
  <si>
    <t>渡村</t>
  </si>
  <si>
    <t>岩美町</t>
  </si>
  <si>
    <t>浦富町</t>
  </si>
  <si>
    <t>若桜町</t>
  </si>
  <si>
    <t>328</t>
  </si>
  <si>
    <t>智頭町</t>
  </si>
  <si>
    <t>八頭町</t>
  </si>
  <si>
    <t>大御門村</t>
  </si>
  <si>
    <t>上私都村</t>
  </si>
  <si>
    <t>中私都村</t>
  </si>
  <si>
    <t>下私都村</t>
  </si>
  <si>
    <t>大伊村</t>
  </si>
  <si>
    <t>隼村</t>
  </si>
  <si>
    <t>安部村</t>
  </si>
  <si>
    <t>丹比村</t>
  </si>
  <si>
    <t>八東村</t>
  </si>
  <si>
    <t>三朝町</t>
  </si>
  <si>
    <t>三朝村</t>
  </si>
  <si>
    <t>三徳村</t>
  </si>
  <si>
    <t>小鹿村</t>
  </si>
  <si>
    <t>湯梨浜町</t>
  </si>
  <si>
    <t>橋津村</t>
  </si>
  <si>
    <t>宇野村</t>
  </si>
  <si>
    <t>舎人村</t>
  </si>
  <si>
    <t>花見村</t>
  </si>
  <si>
    <t>琴浦町</t>
  </si>
  <si>
    <t>古布庄村</t>
  </si>
  <si>
    <t>成美村</t>
  </si>
  <si>
    <t>以西村</t>
  </si>
  <si>
    <t>安田村</t>
  </si>
  <si>
    <t>上中山村</t>
  </si>
  <si>
    <t>389</t>
  </si>
  <si>
    <t>法勝寺村</t>
  </si>
  <si>
    <t>上長田村</t>
  </si>
  <si>
    <t>東長田村</t>
  </si>
  <si>
    <t>賀野村</t>
  </si>
  <si>
    <t>伯耆町</t>
  </si>
  <si>
    <t>二部村</t>
  </si>
  <si>
    <t>溝口町</t>
  </si>
  <si>
    <t>日光村２－１</t>
  </si>
  <si>
    <t>日南町</t>
  </si>
  <si>
    <t>阿毘縁村</t>
  </si>
  <si>
    <t>多里村</t>
  </si>
  <si>
    <t>日野上村</t>
  </si>
  <si>
    <t>石見村</t>
  </si>
  <si>
    <t>根雨町</t>
  </si>
  <si>
    <t>黒坂町</t>
  </si>
  <si>
    <t>江府町</t>
  </si>
  <si>
    <t>日光村２－２</t>
  </si>
  <si>
    <t>江尾町</t>
  </si>
  <si>
    <t>神奈川村</t>
  </si>
  <si>
    <t>松江市</t>
  </si>
  <si>
    <t>持田村</t>
  </si>
  <si>
    <t>古江村</t>
  </si>
  <si>
    <t>忌部村</t>
  </si>
  <si>
    <t>秋鹿村</t>
  </si>
  <si>
    <t>講武村</t>
  </si>
  <si>
    <t>御津村</t>
  </si>
  <si>
    <t>佐太村</t>
  </si>
  <si>
    <t>恵曇町</t>
  </si>
  <si>
    <t>大芦村</t>
  </si>
  <si>
    <t>加賀村</t>
  </si>
  <si>
    <t>野波村</t>
  </si>
  <si>
    <t>千酌村</t>
  </si>
  <si>
    <t>片江村</t>
  </si>
  <si>
    <t>美保関町</t>
  </si>
  <si>
    <t>岩坂村</t>
  </si>
  <si>
    <t>大庭村２－２</t>
  </si>
  <si>
    <t>玉湯町</t>
  </si>
  <si>
    <t>来待村</t>
  </si>
  <si>
    <t>宍道町</t>
  </si>
  <si>
    <t>八束町</t>
  </si>
  <si>
    <t>意東村</t>
  </si>
  <si>
    <t>浜田市</t>
  </si>
  <si>
    <t>大麻村２－１</t>
  </si>
  <si>
    <t>今福村２－２</t>
  </si>
  <si>
    <t>有福村２－２</t>
  </si>
  <si>
    <t>雲城村</t>
  </si>
  <si>
    <t>波佐村</t>
  </si>
  <si>
    <t>今福村２－１</t>
  </si>
  <si>
    <t>長谷村３－３</t>
  </si>
  <si>
    <t>木田村</t>
  </si>
  <si>
    <t>今市村</t>
  </si>
  <si>
    <t>市木村２－２</t>
  </si>
  <si>
    <t>安城村</t>
  </si>
  <si>
    <t>杵束村</t>
  </si>
  <si>
    <t>岡見村</t>
  </si>
  <si>
    <t>三隅町</t>
  </si>
  <si>
    <t>井野村</t>
  </si>
  <si>
    <t>大麻村２－２</t>
  </si>
  <si>
    <t>出雲市</t>
  </si>
  <si>
    <t>朝山村</t>
  </si>
  <si>
    <t>稗原村</t>
  </si>
  <si>
    <t>乙立村２－１</t>
  </si>
  <si>
    <t>鰐渕村</t>
  </si>
  <si>
    <t>久多美村</t>
  </si>
  <si>
    <t>佐香村</t>
  </si>
  <si>
    <t>伊野村</t>
  </si>
  <si>
    <t>東須佐村</t>
  </si>
  <si>
    <t>西須佐村</t>
  </si>
  <si>
    <t>乙立村２－２</t>
  </si>
  <si>
    <t>田儀村</t>
  </si>
  <si>
    <t>田岐村</t>
  </si>
  <si>
    <t>久村</t>
  </si>
  <si>
    <t>富山村２－２</t>
  </si>
  <si>
    <t>江南村</t>
  </si>
  <si>
    <t>日御碕村</t>
  </si>
  <si>
    <t>鵜鷺村</t>
  </si>
  <si>
    <t>出西村</t>
  </si>
  <si>
    <t>益田市</t>
  </si>
  <si>
    <t>鎌手村</t>
  </si>
  <si>
    <t>種村</t>
  </si>
  <si>
    <t>北仙道村</t>
  </si>
  <si>
    <t>真砂村</t>
  </si>
  <si>
    <t>二条村</t>
  </si>
  <si>
    <t>美濃村</t>
  </si>
  <si>
    <t>中西村</t>
  </si>
  <si>
    <t>東仙道村</t>
  </si>
  <si>
    <t>都茂村</t>
  </si>
  <si>
    <t>匹見上村</t>
  </si>
  <si>
    <t>匹見下村</t>
  </si>
  <si>
    <t>大田市</t>
  </si>
  <si>
    <t>大田町</t>
  </si>
  <si>
    <t>鳥井村</t>
  </si>
  <si>
    <t>久手町</t>
  </si>
  <si>
    <t>波根東村</t>
  </si>
  <si>
    <t>富山村２－１</t>
  </si>
  <si>
    <t>佐比売村</t>
  </si>
  <si>
    <t>五十猛村</t>
  </si>
  <si>
    <t>静間村</t>
  </si>
  <si>
    <t>久利村</t>
  </si>
  <si>
    <t>祖式村２－１</t>
  </si>
  <si>
    <t>大代村</t>
  </si>
  <si>
    <t>福光村</t>
  </si>
  <si>
    <t>温泉津町</t>
  </si>
  <si>
    <t>湯里村</t>
  </si>
  <si>
    <t>宅野村</t>
  </si>
  <si>
    <t>安来市</t>
  </si>
  <si>
    <t>荒島村</t>
  </si>
  <si>
    <t>広瀬町</t>
  </si>
  <si>
    <t>比田村</t>
  </si>
  <si>
    <t>山佐村</t>
  </si>
  <si>
    <t>布部村</t>
  </si>
  <si>
    <t>飯梨村２－２</t>
  </si>
  <si>
    <t>井尻村</t>
  </si>
  <si>
    <t>赤屋村</t>
  </si>
  <si>
    <t>江津市</t>
  </si>
  <si>
    <t>川波村</t>
  </si>
  <si>
    <t>波積村</t>
  </si>
  <si>
    <t>浅利村</t>
  </si>
  <si>
    <t>都治村</t>
  </si>
  <si>
    <t>黒松村</t>
  </si>
  <si>
    <t>川平村</t>
  </si>
  <si>
    <t>跡市村</t>
  </si>
  <si>
    <t>有福村２－１</t>
  </si>
  <si>
    <t>長谷村３－１</t>
  </si>
  <si>
    <t>長谷村３－２</t>
  </si>
  <si>
    <t>市山村</t>
  </si>
  <si>
    <t>川戸村</t>
  </si>
  <si>
    <t>谷住郷村</t>
  </si>
  <si>
    <t>川越村</t>
  </si>
  <si>
    <t>川下村２－２</t>
  </si>
  <si>
    <t>雲南市</t>
  </si>
  <si>
    <t>大東町</t>
  </si>
  <si>
    <t>春殖村</t>
  </si>
  <si>
    <t>幡屋村</t>
  </si>
  <si>
    <t>佐世村</t>
  </si>
  <si>
    <t>阿用村</t>
  </si>
  <si>
    <t>海潮村</t>
  </si>
  <si>
    <t>温泉村</t>
  </si>
  <si>
    <t>斐伊村</t>
  </si>
  <si>
    <t>日登村</t>
  </si>
  <si>
    <t>三刀屋町２－２</t>
  </si>
  <si>
    <t>三刀屋町２－１</t>
  </si>
  <si>
    <t>鍋山村</t>
  </si>
  <si>
    <t>飯石村</t>
  </si>
  <si>
    <t>掛合村</t>
  </si>
  <si>
    <t>多根村</t>
  </si>
  <si>
    <t>松笠村</t>
  </si>
  <si>
    <t>波多村</t>
  </si>
  <si>
    <t>奥出雲町</t>
  </si>
  <si>
    <t>三成町</t>
  </si>
  <si>
    <t>亀嵩村</t>
  </si>
  <si>
    <t>阿井村</t>
  </si>
  <si>
    <t>鳥上村</t>
  </si>
  <si>
    <t>横田町</t>
  </si>
  <si>
    <t>八川村</t>
  </si>
  <si>
    <t>馬木村</t>
  </si>
  <si>
    <t>飯南町</t>
  </si>
  <si>
    <t>来島村</t>
  </si>
  <si>
    <t>赤名町</t>
  </si>
  <si>
    <t>谷村</t>
  </si>
  <si>
    <t>志々村</t>
  </si>
  <si>
    <t>頓原町</t>
  </si>
  <si>
    <t>川本町</t>
  </si>
  <si>
    <t>川下村２－１</t>
  </si>
  <si>
    <t>三原村</t>
  </si>
  <si>
    <t>祖式村２－２</t>
  </si>
  <si>
    <t>吾郷村</t>
  </si>
  <si>
    <t>粕渕町</t>
  </si>
  <si>
    <t>浜原村</t>
  </si>
  <si>
    <t>沢谷村</t>
  </si>
  <si>
    <t>君谷村</t>
  </si>
  <si>
    <t>都賀行村</t>
  </si>
  <si>
    <t>都賀村</t>
  </si>
  <si>
    <t>邑南町</t>
  </si>
  <si>
    <t>井原村</t>
  </si>
  <si>
    <t>矢上町</t>
  </si>
  <si>
    <t>日貫村</t>
  </si>
  <si>
    <t>日和村</t>
  </si>
  <si>
    <t>田所村２－２</t>
  </si>
  <si>
    <t>田所村２－１</t>
  </si>
  <si>
    <t>市木村２－１</t>
  </si>
  <si>
    <t>口羽村</t>
  </si>
  <si>
    <t>阿須那村</t>
  </si>
  <si>
    <t>津和野町</t>
  </si>
  <si>
    <t>畑迫村</t>
  </si>
  <si>
    <t>木部村</t>
  </si>
  <si>
    <t>小川村２－１</t>
  </si>
  <si>
    <t>青原村</t>
  </si>
  <si>
    <t>日原町</t>
  </si>
  <si>
    <t>小川村２－２</t>
  </si>
  <si>
    <t>吉賀町</t>
  </si>
  <si>
    <t>柿木村</t>
  </si>
  <si>
    <t>六日市町</t>
  </si>
  <si>
    <t>蔵木村</t>
  </si>
  <si>
    <t>海士町</t>
  </si>
  <si>
    <t>526</t>
  </si>
  <si>
    <t>西ノ島町</t>
  </si>
  <si>
    <t>黒木村</t>
  </si>
  <si>
    <t>浦郷町</t>
  </si>
  <si>
    <t>527</t>
  </si>
  <si>
    <t>知夫村</t>
  </si>
  <si>
    <t>528</t>
  </si>
  <si>
    <t>隠岐の島町</t>
  </si>
  <si>
    <t>磯村</t>
  </si>
  <si>
    <t>都万村</t>
  </si>
  <si>
    <t>牧石村</t>
  </si>
  <si>
    <t>牧山村３－１</t>
  </si>
  <si>
    <t>高月村２－１</t>
  </si>
  <si>
    <t>馬屋下村</t>
  </si>
  <si>
    <t>野谷村</t>
  </si>
  <si>
    <t>牧山村３－３</t>
  </si>
  <si>
    <t>馬屋上村</t>
  </si>
  <si>
    <t>高松町</t>
  </si>
  <si>
    <t>足守町</t>
  </si>
  <si>
    <t>日近村</t>
  </si>
  <si>
    <t>福谷村</t>
  </si>
  <si>
    <t>牧山村３－２</t>
  </si>
  <si>
    <t>宇垣村</t>
  </si>
  <si>
    <t>金川町</t>
  </si>
  <si>
    <t>五城村</t>
  </si>
  <si>
    <t>宇甘東村</t>
  </si>
  <si>
    <t>宇甘西村</t>
  </si>
  <si>
    <t>布都美村２－１</t>
  </si>
  <si>
    <t>竹枝村</t>
  </si>
  <si>
    <t>上建部村</t>
  </si>
  <si>
    <t>福渡町</t>
  </si>
  <si>
    <t>鶴田村</t>
  </si>
  <si>
    <t>大宮村２－１</t>
  </si>
  <si>
    <t>平島村</t>
  </si>
  <si>
    <t>潟瀬村</t>
  </si>
  <si>
    <t>万富村</t>
  </si>
  <si>
    <t>熊山村２－１</t>
  </si>
  <si>
    <t>瀬戸町</t>
  </si>
  <si>
    <t>甲浦村</t>
  </si>
  <si>
    <t>小串村</t>
  </si>
  <si>
    <t>郷内村２－１</t>
  </si>
  <si>
    <t>玉野市２－２</t>
  </si>
  <si>
    <t>長尾町</t>
  </si>
  <si>
    <t>黒崎村</t>
  </si>
  <si>
    <t>穂井田村２－１</t>
  </si>
  <si>
    <t>薗村</t>
  </si>
  <si>
    <t>呉妹村</t>
  </si>
  <si>
    <t>穂井田村２－２</t>
  </si>
  <si>
    <t>津山市</t>
  </si>
  <si>
    <t>神庭村</t>
  </si>
  <si>
    <t>勝加茂村２－１</t>
  </si>
  <si>
    <t>上加茂村</t>
  </si>
  <si>
    <t>広戸村</t>
  </si>
  <si>
    <t>大井西村</t>
  </si>
  <si>
    <t>倭文村</t>
  </si>
  <si>
    <t>玉野市</t>
  </si>
  <si>
    <t>八浜町</t>
  </si>
  <si>
    <t>荘内村</t>
  </si>
  <si>
    <t>胸上村</t>
  </si>
  <si>
    <t>鉾立村</t>
  </si>
  <si>
    <t>笠岡市</t>
  </si>
  <si>
    <t>城見村</t>
  </si>
  <si>
    <t>陶山村</t>
  </si>
  <si>
    <t>神島外村</t>
  </si>
  <si>
    <t>白石島村</t>
  </si>
  <si>
    <t>北木島村</t>
  </si>
  <si>
    <t>真鍋島村</t>
  </si>
  <si>
    <t>井原市</t>
  </si>
  <si>
    <t>西江原町</t>
  </si>
  <si>
    <t>高屋町</t>
  </si>
  <si>
    <t>稲倉村</t>
  </si>
  <si>
    <t>荏原村</t>
  </si>
  <si>
    <t>山野上村</t>
  </si>
  <si>
    <t>青野村</t>
  </si>
  <si>
    <t>宇戸村</t>
  </si>
  <si>
    <t>芳井町</t>
  </si>
  <si>
    <t>総社市</t>
  </si>
  <si>
    <t>新本村</t>
  </si>
  <si>
    <t>久代村</t>
  </si>
  <si>
    <t>服部村</t>
  </si>
  <si>
    <t>阿曽村</t>
  </si>
  <si>
    <t>日美村</t>
  </si>
  <si>
    <t>下倉村</t>
  </si>
  <si>
    <t>山手村</t>
  </si>
  <si>
    <t>高梁市</t>
  </si>
  <si>
    <t>高梁町</t>
  </si>
  <si>
    <t>川面村</t>
  </si>
  <si>
    <t>巨瀬村</t>
  </si>
  <si>
    <t>中井村</t>
  </si>
  <si>
    <t>宇治村</t>
  </si>
  <si>
    <t>有漢村</t>
  </si>
  <si>
    <t>上有漢村</t>
  </si>
  <si>
    <t>成羽町</t>
  </si>
  <si>
    <t>吹屋町</t>
  </si>
  <si>
    <t>手荘町</t>
  </si>
  <si>
    <t>富家村</t>
  </si>
  <si>
    <t>平川村</t>
  </si>
  <si>
    <t>湯野村</t>
  </si>
  <si>
    <t>新見市</t>
  </si>
  <si>
    <t>新見町</t>
  </si>
  <si>
    <t>美穀村</t>
  </si>
  <si>
    <t>石蟹郷村</t>
  </si>
  <si>
    <t>草間村</t>
  </si>
  <si>
    <t>豊永村</t>
  </si>
  <si>
    <t>熊谷村</t>
  </si>
  <si>
    <t>上刑部村</t>
  </si>
  <si>
    <t>刑部町</t>
  </si>
  <si>
    <t>丹治部村</t>
  </si>
  <si>
    <t>万歳村</t>
  </si>
  <si>
    <t>新砥村</t>
  </si>
  <si>
    <t>矢神村</t>
  </si>
  <si>
    <t>野馳村</t>
  </si>
  <si>
    <t>備前市</t>
  </si>
  <si>
    <t>東鶴山村</t>
  </si>
  <si>
    <t>香登町</t>
  </si>
  <si>
    <t>伊部町</t>
  </si>
  <si>
    <t>片上町</t>
  </si>
  <si>
    <t>伊里町</t>
  </si>
  <si>
    <t>日生町</t>
  </si>
  <si>
    <t>福河村２－１</t>
  </si>
  <si>
    <t>吉永町</t>
  </si>
  <si>
    <t>神根村</t>
  </si>
  <si>
    <t>瀬戸内市</t>
  </si>
  <si>
    <t>豊原村２－２</t>
  </si>
  <si>
    <t>裳掛村</t>
  </si>
  <si>
    <t>牛窓町</t>
  </si>
  <si>
    <t>鹿忍町</t>
  </si>
  <si>
    <t>大宮村２－２</t>
  </si>
  <si>
    <t>赤磐市</t>
  </si>
  <si>
    <t>鳥取上村</t>
  </si>
  <si>
    <t>軽部村</t>
  </si>
  <si>
    <t>熊山村２－２</t>
  </si>
  <si>
    <t>小野田村</t>
  </si>
  <si>
    <t>周匝村</t>
  </si>
  <si>
    <t>山方村</t>
  </si>
  <si>
    <t>仁堀村</t>
  </si>
  <si>
    <t>佐伯北村</t>
  </si>
  <si>
    <t>布都美村２－２</t>
  </si>
  <si>
    <t>真庭市</t>
  </si>
  <si>
    <t>中津井村</t>
  </si>
  <si>
    <t>呰部町</t>
  </si>
  <si>
    <t>上水田村</t>
  </si>
  <si>
    <t>水田村</t>
  </si>
  <si>
    <t>月田村</t>
  </si>
  <si>
    <t>富原村</t>
  </si>
  <si>
    <t>落合町</t>
  </si>
  <si>
    <t>津田村２－１</t>
  </si>
  <si>
    <t>木山村</t>
  </si>
  <si>
    <t>美川村</t>
  </si>
  <si>
    <t>湯原町</t>
  </si>
  <si>
    <t>久世町</t>
  </si>
  <si>
    <t>美甘村</t>
  </si>
  <si>
    <t>美作市</t>
  </si>
  <si>
    <t>粟広村２－１</t>
  </si>
  <si>
    <t>梶並村</t>
  </si>
  <si>
    <t>讃甘村</t>
  </si>
  <si>
    <t>大吉村</t>
  </si>
  <si>
    <t>東粟倉村</t>
  </si>
  <si>
    <t>湯郷町</t>
  </si>
  <si>
    <t>林野町</t>
  </si>
  <si>
    <t>楢原村</t>
  </si>
  <si>
    <t>粟広村２－２</t>
  </si>
  <si>
    <t>巨勢村２－１</t>
  </si>
  <si>
    <t>公文村２－１</t>
  </si>
  <si>
    <t>土居町</t>
  </si>
  <si>
    <t>福山村</t>
  </si>
  <si>
    <t>粟井村</t>
  </si>
  <si>
    <t>福本村</t>
  </si>
  <si>
    <t>巨勢村２－２</t>
  </si>
  <si>
    <t>公文村２－２</t>
  </si>
  <si>
    <t>河会村</t>
  </si>
  <si>
    <t>浅口市</t>
  </si>
  <si>
    <t>鴨方町（矢掛町２－１を含む）</t>
  </si>
  <si>
    <t>和気町</t>
  </si>
  <si>
    <t>日笠村</t>
  </si>
  <si>
    <t>藤野村</t>
  </si>
  <si>
    <t>石生村</t>
  </si>
  <si>
    <t>佐伯村</t>
  </si>
  <si>
    <t>矢掛町</t>
  </si>
  <si>
    <t>小田町</t>
  </si>
  <si>
    <t>矢掛町２－２</t>
  </si>
  <si>
    <t>鏡野町</t>
  </si>
  <si>
    <t>香々美南村</t>
  </si>
  <si>
    <t>香々美北村</t>
  </si>
  <si>
    <t>富村</t>
  </si>
  <si>
    <t>久田村</t>
  </si>
  <si>
    <t>羽出村</t>
  </si>
  <si>
    <t>奥津村</t>
  </si>
  <si>
    <t>上斎原村</t>
  </si>
  <si>
    <t>622</t>
  </si>
  <si>
    <t>勝央町</t>
  </si>
  <si>
    <t>勝間田町</t>
  </si>
  <si>
    <t>高取村２－２</t>
  </si>
  <si>
    <t>623</t>
  </si>
  <si>
    <t>奈義町</t>
  </si>
  <si>
    <t>北吉野村</t>
  </si>
  <si>
    <t>豊並村</t>
  </si>
  <si>
    <t>西粟倉村</t>
  </si>
  <si>
    <t>久米南町</t>
  </si>
  <si>
    <t>誕生寺村</t>
  </si>
  <si>
    <t>弓削町</t>
  </si>
  <si>
    <t>竜山村</t>
  </si>
  <si>
    <t>神目村</t>
  </si>
  <si>
    <t>666</t>
  </si>
  <si>
    <t>美咲町</t>
  </si>
  <si>
    <t>打穴村</t>
  </si>
  <si>
    <t>大垪和村</t>
  </si>
  <si>
    <t>倭文西村</t>
  </si>
  <si>
    <t>垪和村</t>
  </si>
  <si>
    <t>江与味村２－２</t>
  </si>
  <si>
    <t>津田村２－２</t>
  </si>
  <si>
    <t>北和気村</t>
  </si>
  <si>
    <t>南和気村</t>
  </si>
  <si>
    <t>681</t>
  </si>
  <si>
    <t>吉備中央町</t>
  </si>
  <si>
    <t>上竹荘村</t>
  </si>
  <si>
    <t>下竹荘村</t>
  </si>
  <si>
    <t>津賀村</t>
  </si>
  <si>
    <t>円城村</t>
  </si>
  <si>
    <t>江与味村２－１</t>
  </si>
  <si>
    <t>戸山村</t>
  </si>
  <si>
    <t>久地村</t>
  </si>
  <si>
    <t>日浦村</t>
  </si>
  <si>
    <t>鈴張村</t>
  </si>
  <si>
    <t>飯室村</t>
  </si>
  <si>
    <t>大林村</t>
  </si>
  <si>
    <t>三入村</t>
  </si>
  <si>
    <t>狩小川村</t>
  </si>
  <si>
    <t>有保村２－２</t>
  </si>
  <si>
    <t>志屋村</t>
  </si>
  <si>
    <t>高南村</t>
  </si>
  <si>
    <t>畑賀村</t>
  </si>
  <si>
    <t>瀬野村</t>
  </si>
  <si>
    <t>熊野跡村</t>
  </si>
  <si>
    <t>砂谷村</t>
  </si>
  <si>
    <t>上水内村</t>
  </si>
  <si>
    <t>郷原村</t>
  </si>
  <si>
    <t>下蒲刈町</t>
  </si>
  <si>
    <t>川尻町</t>
  </si>
  <si>
    <t>倉橋町</t>
  </si>
  <si>
    <t>上蒲刈島村</t>
  </si>
  <si>
    <t>安登村２－１</t>
  </si>
  <si>
    <t>安浦町</t>
  </si>
  <si>
    <t>久友村</t>
  </si>
  <si>
    <t>竹原市</t>
  </si>
  <si>
    <t>下野町</t>
  </si>
  <si>
    <t>荘野村</t>
  </si>
  <si>
    <t>賀永村２－１</t>
  </si>
  <si>
    <t>田万里村</t>
  </si>
  <si>
    <t>南方村２－１</t>
  </si>
  <si>
    <t>大乗村</t>
  </si>
  <si>
    <t>吉名村</t>
  </si>
  <si>
    <t>三原市</t>
  </si>
  <si>
    <t>高坂村３－２</t>
  </si>
  <si>
    <t>沼田西村</t>
  </si>
  <si>
    <t>幸崎町</t>
  </si>
  <si>
    <t>鷺浦村</t>
  </si>
  <si>
    <t>深田村２－１</t>
  </si>
  <si>
    <t>椹梨村</t>
  </si>
  <si>
    <t>船木村２－２</t>
  </si>
  <si>
    <t>船木村２－１</t>
  </si>
  <si>
    <t>下北方村</t>
  </si>
  <si>
    <t>上北方村</t>
  </si>
  <si>
    <t>善入寺村</t>
  </si>
  <si>
    <t>南方村２－２</t>
  </si>
  <si>
    <t>高坂村３－１</t>
  </si>
  <si>
    <t>久井村</t>
  </si>
  <si>
    <t>羽和泉村</t>
  </si>
  <si>
    <t>坂井原村</t>
  </si>
  <si>
    <t>尾道市</t>
  </si>
  <si>
    <t>木ノ庄村２－１</t>
  </si>
  <si>
    <t>深田村２－２</t>
  </si>
  <si>
    <t>西村２－２</t>
  </si>
  <si>
    <t>浦崎村</t>
  </si>
  <si>
    <t>百島村</t>
  </si>
  <si>
    <t>木ノ庄村２－２</t>
  </si>
  <si>
    <t>上川辺村２－１</t>
  </si>
  <si>
    <t>今津野村</t>
  </si>
  <si>
    <t>奥村</t>
  </si>
  <si>
    <t>諸田村２－１</t>
  </si>
  <si>
    <t>東生口村</t>
  </si>
  <si>
    <t>重井村</t>
  </si>
  <si>
    <t>大浜村</t>
  </si>
  <si>
    <t>津之郷村</t>
  </si>
  <si>
    <t>赤坂村</t>
  </si>
  <si>
    <t>金江村</t>
  </si>
  <si>
    <t>有磨村</t>
  </si>
  <si>
    <t>宜山村</t>
  </si>
  <si>
    <t>横島村</t>
  </si>
  <si>
    <t>田島村</t>
  </si>
  <si>
    <t>藤尾村２－１</t>
  </si>
  <si>
    <t>常金丸村</t>
  </si>
  <si>
    <t>山南村</t>
  </si>
  <si>
    <t>竹尋村</t>
  </si>
  <si>
    <t>上川辺村２－２</t>
  </si>
  <si>
    <t>諸田村２－２</t>
  </si>
  <si>
    <t>河佐村</t>
  </si>
  <si>
    <t>栗生村</t>
  </si>
  <si>
    <t>下川辺村</t>
  </si>
  <si>
    <t>阿字村</t>
  </si>
  <si>
    <t>清岳村２－２</t>
  </si>
  <si>
    <t>上下町</t>
  </si>
  <si>
    <t>清岳村２－１</t>
  </si>
  <si>
    <t>階見村２－１</t>
  </si>
  <si>
    <t>三次市</t>
  </si>
  <si>
    <t>船佐村２－２</t>
  </si>
  <si>
    <t>甲立町２－２</t>
  </si>
  <si>
    <t>川地村</t>
  </si>
  <si>
    <t>酒河村</t>
  </si>
  <si>
    <t>三次町</t>
  </si>
  <si>
    <t>神杉村</t>
  </si>
  <si>
    <t>田幸村</t>
  </si>
  <si>
    <t>川西村２－１</t>
  </si>
  <si>
    <t>粟屋村</t>
  </si>
  <si>
    <t>作木村</t>
  </si>
  <si>
    <t>布野村</t>
  </si>
  <si>
    <t>君田村</t>
  </si>
  <si>
    <t>三良坂町</t>
  </si>
  <si>
    <t>大見村２－２</t>
  </si>
  <si>
    <t>上川村２－２</t>
  </si>
  <si>
    <t>吉舎町</t>
  </si>
  <si>
    <t>広定村２－２</t>
  </si>
  <si>
    <t>広定村２－１</t>
  </si>
  <si>
    <t>上川村２－１</t>
  </si>
  <si>
    <t>甲奴村</t>
  </si>
  <si>
    <t>津名村２－２</t>
  </si>
  <si>
    <t>上山村２－１</t>
  </si>
  <si>
    <t>板木村</t>
  </si>
  <si>
    <t>川西村２－２</t>
  </si>
  <si>
    <t>庄原市</t>
  </si>
  <si>
    <t>庄原町</t>
  </si>
  <si>
    <t>高村</t>
  </si>
  <si>
    <t>敷信村</t>
  </si>
  <si>
    <t>山内東村</t>
  </si>
  <si>
    <t>山内西村</t>
  </si>
  <si>
    <t>山内北村</t>
  </si>
  <si>
    <t>領家村</t>
  </si>
  <si>
    <t>田総村</t>
  </si>
  <si>
    <t>西城町</t>
  </si>
  <si>
    <t>八鉾村</t>
  </si>
  <si>
    <t>新坂村２－１</t>
  </si>
  <si>
    <t>小奴可村</t>
  </si>
  <si>
    <t>田森村</t>
  </si>
  <si>
    <t>東城町</t>
  </si>
  <si>
    <t>帝釈村</t>
  </si>
  <si>
    <t>口南村</t>
  </si>
  <si>
    <t>口北村</t>
  </si>
  <si>
    <t>下高野山村</t>
  </si>
  <si>
    <t>上高野山村</t>
  </si>
  <si>
    <t>比和町</t>
  </si>
  <si>
    <t>大竹市</t>
  </si>
  <si>
    <t>玖波町</t>
  </si>
  <si>
    <t>小方村</t>
  </si>
  <si>
    <t>木野村</t>
  </si>
  <si>
    <t>栗谷村</t>
  </si>
  <si>
    <t>東広島市</t>
  </si>
  <si>
    <t>郷田村</t>
  </si>
  <si>
    <t>下三永村</t>
  </si>
  <si>
    <t>賀永村２－２</t>
  </si>
  <si>
    <t>板城村２－１</t>
  </si>
  <si>
    <t>東志和村</t>
  </si>
  <si>
    <t>志和堀村</t>
  </si>
  <si>
    <t>西志和村</t>
  </si>
  <si>
    <t>東高屋村</t>
  </si>
  <si>
    <t>造賀村</t>
  </si>
  <si>
    <t>戸野村３－３</t>
  </si>
  <si>
    <t>板城村２－２</t>
  </si>
  <si>
    <t>上黒瀬村</t>
  </si>
  <si>
    <t>乃美尾村</t>
  </si>
  <si>
    <t>下黒瀬村</t>
  </si>
  <si>
    <t>戸野村３－２</t>
  </si>
  <si>
    <t>竹仁村</t>
  </si>
  <si>
    <t>久芳村</t>
  </si>
  <si>
    <t>豊栄町</t>
  </si>
  <si>
    <t>上山村２－２</t>
  </si>
  <si>
    <t>吉川村２－１</t>
  </si>
  <si>
    <t>戸野村３－１</t>
  </si>
  <si>
    <t>安芸津町</t>
  </si>
  <si>
    <t>廿日市市</t>
  </si>
  <si>
    <t>宮内村</t>
  </si>
  <si>
    <t>玖島村</t>
  </si>
  <si>
    <t>友和村２－１</t>
  </si>
  <si>
    <t>浅原村</t>
  </si>
  <si>
    <t>吉和村</t>
  </si>
  <si>
    <t>宮島町</t>
  </si>
  <si>
    <t>安芸高田市</t>
  </si>
  <si>
    <t>可愛村</t>
  </si>
  <si>
    <t>郷野村</t>
  </si>
  <si>
    <t>本村２－２</t>
  </si>
  <si>
    <t>甲立町２－１</t>
  </si>
  <si>
    <t>来原村</t>
  </si>
  <si>
    <t>船佐村２－１</t>
  </si>
  <si>
    <t>刈田村</t>
  </si>
  <si>
    <t>根野村</t>
  </si>
  <si>
    <t>本村２－１</t>
  </si>
  <si>
    <t>生桑村</t>
  </si>
  <si>
    <t>向原町</t>
  </si>
  <si>
    <t>有保村２－１</t>
  </si>
  <si>
    <t>江田島市</t>
  </si>
  <si>
    <t>鹿川村</t>
  </si>
  <si>
    <t>江田島町</t>
  </si>
  <si>
    <t>深江村</t>
  </si>
  <si>
    <t>大柿町</t>
  </si>
  <si>
    <t>飛渡瀬村</t>
  </si>
  <si>
    <t>三高村</t>
  </si>
  <si>
    <t>沖村</t>
  </si>
  <si>
    <t>安芸太田町</t>
  </si>
  <si>
    <t>上殿村</t>
  </si>
  <si>
    <t>戸河内町</t>
  </si>
  <si>
    <t>加計町</t>
  </si>
  <si>
    <t>殿賀村</t>
  </si>
  <si>
    <t>安野村</t>
  </si>
  <si>
    <t>筒賀村</t>
  </si>
  <si>
    <t>北広島町</t>
  </si>
  <si>
    <t>雄鹿原村</t>
  </si>
  <si>
    <t>大朝町</t>
  </si>
  <si>
    <t>川迫村</t>
  </si>
  <si>
    <t>八重町２－１</t>
  </si>
  <si>
    <t>南方村</t>
  </si>
  <si>
    <t>本地村</t>
  </si>
  <si>
    <t>吉坂村</t>
  </si>
  <si>
    <t>都谷村</t>
  </si>
  <si>
    <t>八重町２－２</t>
  </si>
  <si>
    <t>大崎上島町</t>
  </si>
  <si>
    <t>東野町</t>
  </si>
  <si>
    <t>大崎南村</t>
  </si>
  <si>
    <t>木江町</t>
  </si>
  <si>
    <t>世羅町</t>
  </si>
  <si>
    <t>大見村２－１</t>
  </si>
  <si>
    <t>津久志村２－１</t>
  </si>
  <si>
    <t>西大田村</t>
  </si>
  <si>
    <t>東大田村</t>
  </si>
  <si>
    <t>宇津戸村</t>
  </si>
  <si>
    <t>甲山町</t>
  </si>
  <si>
    <t>津久志村２－２</t>
  </si>
  <si>
    <t>津名村２－１</t>
  </si>
  <si>
    <t>吉川村２－２</t>
  </si>
  <si>
    <t>神石高原町</t>
  </si>
  <si>
    <t>藤尾村２－２</t>
  </si>
  <si>
    <t>来見村</t>
  </si>
  <si>
    <t>小畠村</t>
  </si>
  <si>
    <t>高蓋村</t>
  </si>
  <si>
    <t>階見村２－２</t>
  </si>
  <si>
    <t>油木町</t>
  </si>
  <si>
    <t>仙養村</t>
  </si>
  <si>
    <t>新坂村２－２</t>
  </si>
  <si>
    <t>永渡村</t>
  </si>
  <si>
    <t>高光村</t>
  </si>
  <si>
    <t>豊松村</t>
  </si>
  <si>
    <t>内日村２－１</t>
  </si>
  <si>
    <t>豊西村２－２</t>
  </si>
  <si>
    <t>豊東村</t>
  </si>
  <si>
    <t>岡枝村</t>
  </si>
  <si>
    <t>楢崎村</t>
  </si>
  <si>
    <t>内日村２－２</t>
  </si>
  <si>
    <t>殿居村</t>
  </si>
  <si>
    <t>豊田中村</t>
  </si>
  <si>
    <t>西市町</t>
  </si>
  <si>
    <t>豊田下村</t>
  </si>
  <si>
    <t>豊西村２－１</t>
  </si>
  <si>
    <t>黒井村</t>
  </si>
  <si>
    <t>川棚村</t>
  </si>
  <si>
    <t>小串町</t>
  </si>
  <si>
    <t>宇賀村２－１</t>
  </si>
  <si>
    <t>宇賀村２－２</t>
  </si>
  <si>
    <t>神玉村</t>
  </si>
  <si>
    <t>角島村</t>
  </si>
  <si>
    <t>阿川村</t>
  </si>
  <si>
    <t>滝部村</t>
  </si>
  <si>
    <t>田耕村</t>
  </si>
  <si>
    <t>宇部市</t>
  </si>
  <si>
    <t>厚東村</t>
  </si>
  <si>
    <t>二俣瀬村</t>
  </si>
  <si>
    <t>吉部村</t>
  </si>
  <si>
    <t>万倉村２－１</t>
  </si>
  <si>
    <t>船木町</t>
  </si>
  <si>
    <t>山口市</t>
  </si>
  <si>
    <t>鋳銭司村</t>
  </si>
  <si>
    <t>仁保村</t>
  </si>
  <si>
    <t>小鯖村</t>
  </si>
  <si>
    <t>出雲村</t>
  </si>
  <si>
    <t>島地村</t>
  </si>
  <si>
    <t>串村２－１</t>
  </si>
  <si>
    <t>八坂村</t>
  </si>
  <si>
    <t>阿知須町</t>
  </si>
  <si>
    <t>篠生村</t>
  </si>
  <si>
    <t>生雲村</t>
  </si>
  <si>
    <t>地福村</t>
  </si>
  <si>
    <t>徳佐村</t>
  </si>
  <si>
    <t>嘉年村</t>
  </si>
  <si>
    <t>萩市</t>
  </si>
  <si>
    <t>三見村</t>
  </si>
  <si>
    <t>須佐町２－２</t>
  </si>
  <si>
    <t>江崎町</t>
  </si>
  <si>
    <t>高俣村</t>
  </si>
  <si>
    <t>須佐町２－１</t>
  </si>
  <si>
    <t>明木村</t>
  </si>
  <si>
    <t>佐々並村</t>
  </si>
  <si>
    <t>福川村</t>
  </si>
  <si>
    <t>紫福村</t>
  </si>
  <si>
    <t>防府市</t>
  </si>
  <si>
    <t>富海村</t>
  </si>
  <si>
    <t>右田村</t>
  </si>
  <si>
    <t>大道村</t>
  </si>
  <si>
    <t>下松市</t>
  </si>
  <si>
    <t>岩国市</t>
  </si>
  <si>
    <t>藤河村</t>
  </si>
  <si>
    <t>御庄村</t>
  </si>
  <si>
    <t>師木野村</t>
  </si>
  <si>
    <t>通津村</t>
  </si>
  <si>
    <t>由宇町</t>
  </si>
  <si>
    <t>玖珂町</t>
  </si>
  <si>
    <t>祖生村</t>
  </si>
  <si>
    <t>深須村</t>
  </si>
  <si>
    <t>桑根村</t>
  </si>
  <si>
    <t>河山村</t>
  </si>
  <si>
    <t>秋中村</t>
  </si>
  <si>
    <t>賀見畑村</t>
  </si>
  <si>
    <t>光市</t>
  </si>
  <si>
    <t>周防村</t>
  </si>
  <si>
    <t>長門市</t>
  </si>
  <si>
    <t>通村</t>
  </si>
  <si>
    <t>仙崎町</t>
  </si>
  <si>
    <t>俵山村</t>
  </si>
  <si>
    <t>菱海村</t>
  </si>
  <si>
    <t>宇津賀村</t>
  </si>
  <si>
    <t>柳井市</t>
  </si>
  <si>
    <t>平郡村</t>
  </si>
  <si>
    <t>日積村</t>
  </si>
  <si>
    <t>伊陸村</t>
  </si>
  <si>
    <t>伊保庄村</t>
  </si>
  <si>
    <t>阿月村</t>
  </si>
  <si>
    <t>鳴門村</t>
  </si>
  <si>
    <t>美祢市</t>
  </si>
  <si>
    <t>万倉村２－２</t>
  </si>
  <si>
    <t>豊田前村</t>
  </si>
  <si>
    <t>伊佐町</t>
  </si>
  <si>
    <t>東厚保村</t>
  </si>
  <si>
    <t>西厚保村</t>
  </si>
  <si>
    <t>大嶺町</t>
  </si>
  <si>
    <t>於福村</t>
  </si>
  <si>
    <t>綾木村</t>
  </si>
  <si>
    <t>真長田村</t>
  </si>
  <si>
    <t>赤郷村</t>
  </si>
  <si>
    <t>秋吉村</t>
  </si>
  <si>
    <t>岩永村</t>
  </si>
  <si>
    <t>周南市</t>
  </si>
  <si>
    <t>向道村</t>
  </si>
  <si>
    <t>須々万村</t>
  </si>
  <si>
    <t>中須村</t>
  </si>
  <si>
    <t>須金村２－１</t>
  </si>
  <si>
    <t>長穂村</t>
  </si>
  <si>
    <t>三丘村</t>
  </si>
  <si>
    <t>高水村</t>
  </si>
  <si>
    <t>須金村２－２</t>
  </si>
  <si>
    <t>串村２－２</t>
  </si>
  <si>
    <t>山陽小野田市</t>
  </si>
  <si>
    <t>厚狭町</t>
  </si>
  <si>
    <t>周防大島町</t>
  </si>
  <si>
    <t>久賀町</t>
  </si>
  <si>
    <t>蒲野村２－２</t>
  </si>
  <si>
    <t>蒲野村２－１</t>
  </si>
  <si>
    <t>沖浦村２－１</t>
  </si>
  <si>
    <t>森野村</t>
  </si>
  <si>
    <t>日良居村</t>
  </si>
  <si>
    <t>安下庄町</t>
  </si>
  <si>
    <t>沖浦村２－２</t>
  </si>
  <si>
    <t>上関町</t>
  </si>
  <si>
    <t>上関村</t>
  </si>
  <si>
    <t>田布施町</t>
  </si>
  <si>
    <t>麻里府村</t>
  </si>
  <si>
    <t>平生町</t>
  </si>
  <si>
    <t>曽根村</t>
  </si>
  <si>
    <t>阿武町</t>
  </si>
  <si>
    <t>奈古町</t>
  </si>
  <si>
    <t>宇田郷村</t>
  </si>
  <si>
    <t>福賀村</t>
  </si>
  <si>
    <t>徳島市</t>
  </si>
  <si>
    <t>上八万村</t>
  </si>
  <si>
    <t>多家良村</t>
  </si>
  <si>
    <t>入田村</t>
  </si>
  <si>
    <t>鳴門市</t>
  </si>
  <si>
    <t>北灘村</t>
  </si>
  <si>
    <t>板東町</t>
  </si>
  <si>
    <t>阿南市</t>
  </si>
  <si>
    <t>橘町</t>
  </si>
  <si>
    <t>椿町</t>
  </si>
  <si>
    <t>桑野町</t>
  </si>
  <si>
    <t>加茂谷村</t>
  </si>
  <si>
    <t>新野町</t>
  </si>
  <si>
    <t>今津村</t>
  </si>
  <si>
    <t>吉野川市</t>
  </si>
  <si>
    <t>学島村</t>
  </si>
  <si>
    <t>川田町</t>
  </si>
  <si>
    <t>三山村２－１</t>
  </si>
  <si>
    <t>中枝村２－１</t>
  </si>
  <si>
    <t>三山村２－２</t>
  </si>
  <si>
    <t>阿波市</t>
  </si>
  <si>
    <t>大俣村</t>
  </si>
  <si>
    <t>伊沢村</t>
  </si>
  <si>
    <t>美馬市</t>
  </si>
  <si>
    <t>江原町</t>
  </si>
  <si>
    <t>岩倉村</t>
  </si>
  <si>
    <t>郡里町</t>
  </si>
  <si>
    <t>重清村</t>
  </si>
  <si>
    <t>穴吹町</t>
  </si>
  <si>
    <t>口山村</t>
  </si>
  <si>
    <t>古宮村</t>
  </si>
  <si>
    <t>木屋平村</t>
  </si>
  <si>
    <t>中枝村２－２</t>
  </si>
  <si>
    <t>三好市</t>
  </si>
  <si>
    <t>三野町</t>
  </si>
  <si>
    <t>箸蔵村</t>
  </si>
  <si>
    <t>佐馬地村</t>
  </si>
  <si>
    <t>三縄村</t>
  </si>
  <si>
    <t>山城谷村</t>
  </si>
  <si>
    <t>三名村</t>
  </si>
  <si>
    <t>辻町</t>
  </si>
  <si>
    <t>井内谷村</t>
  </si>
  <si>
    <t>東祖谷山村</t>
  </si>
  <si>
    <t>西祖谷山村</t>
  </si>
  <si>
    <t>生比奈村</t>
  </si>
  <si>
    <t>上勝町</t>
  </si>
  <si>
    <t>高鉾村</t>
  </si>
  <si>
    <t>佐那河内村</t>
  </si>
  <si>
    <t>神山町</t>
  </si>
  <si>
    <t>阿野村</t>
  </si>
  <si>
    <t>鬼籠野村</t>
  </si>
  <si>
    <t>神領村</t>
  </si>
  <si>
    <t>下分上山村</t>
  </si>
  <si>
    <t>上分上山村</t>
  </si>
  <si>
    <t>那賀町</t>
  </si>
  <si>
    <t>鷲敷町</t>
  </si>
  <si>
    <t>延野村</t>
  </si>
  <si>
    <t>日野谷村</t>
  </si>
  <si>
    <t>宮浜村</t>
  </si>
  <si>
    <t>中木頭村</t>
  </si>
  <si>
    <t>上木頭村２－２</t>
  </si>
  <si>
    <t>坂州村</t>
  </si>
  <si>
    <t>木頭村</t>
  </si>
  <si>
    <t>上木頭村２－１</t>
  </si>
  <si>
    <t>牟岐町</t>
  </si>
  <si>
    <t>美波町</t>
  </si>
  <si>
    <t>阿部村</t>
  </si>
  <si>
    <t>三岐田町</t>
  </si>
  <si>
    <t>日和佐町</t>
  </si>
  <si>
    <t>赤河内村</t>
  </si>
  <si>
    <t>海陽町</t>
  </si>
  <si>
    <t>宍喰町</t>
  </si>
  <si>
    <t>板野町</t>
  </si>
  <si>
    <t>板西町</t>
  </si>
  <si>
    <t>松坂村</t>
  </si>
  <si>
    <t>つるぎ町</t>
  </si>
  <si>
    <t>半田町</t>
  </si>
  <si>
    <t>八千代村</t>
  </si>
  <si>
    <t>貞光町</t>
  </si>
  <si>
    <t>端山村</t>
  </si>
  <si>
    <t>一宇村</t>
  </si>
  <si>
    <t>489</t>
  </si>
  <si>
    <t>東みよし町</t>
  </si>
  <si>
    <t>昼間町</t>
  </si>
  <si>
    <t>足代村</t>
  </si>
  <si>
    <t>三庄村</t>
  </si>
  <si>
    <t>下笠居村</t>
  </si>
  <si>
    <t>雌雄島村</t>
  </si>
  <si>
    <t>東植田村</t>
  </si>
  <si>
    <t>西植田村</t>
  </si>
  <si>
    <t>安原上西村</t>
  </si>
  <si>
    <t>塩江村</t>
  </si>
  <si>
    <t>安原村２－１</t>
  </si>
  <si>
    <t>安原村２－２</t>
  </si>
  <si>
    <t>庵治町</t>
  </si>
  <si>
    <t>丸亀市</t>
  </si>
  <si>
    <t>本島村</t>
  </si>
  <si>
    <t>広島村</t>
  </si>
  <si>
    <t>坂出市</t>
  </si>
  <si>
    <t>与島村</t>
  </si>
  <si>
    <t>王越村</t>
  </si>
  <si>
    <t>観音寺市</t>
  </si>
  <si>
    <t>さぬき市</t>
  </si>
  <si>
    <t>鶴羽村</t>
  </si>
  <si>
    <t>鴨部村</t>
  </si>
  <si>
    <t>石田村</t>
  </si>
  <si>
    <t>多和村</t>
  </si>
  <si>
    <t>造田村</t>
  </si>
  <si>
    <t>東かがわ市</t>
  </si>
  <si>
    <t>五名村</t>
  </si>
  <si>
    <t>誉水村</t>
  </si>
  <si>
    <t>三豊市</t>
  </si>
  <si>
    <t>粟島村</t>
  </si>
  <si>
    <t>仁尾町</t>
  </si>
  <si>
    <t>財田町</t>
  </si>
  <si>
    <t>土庄町</t>
  </si>
  <si>
    <t>大鐸村</t>
  </si>
  <si>
    <t>北浦村</t>
  </si>
  <si>
    <t>四海村</t>
  </si>
  <si>
    <t>豊島村</t>
  </si>
  <si>
    <t>小豆島町</t>
  </si>
  <si>
    <t>二生村</t>
  </si>
  <si>
    <t>三都村</t>
  </si>
  <si>
    <t>草壁町</t>
  </si>
  <si>
    <t>苗羽村</t>
  </si>
  <si>
    <t>直島町</t>
  </si>
  <si>
    <t>綾川町</t>
  </si>
  <si>
    <t>枌所村</t>
  </si>
  <si>
    <t>西分村</t>
  </si>
  <si>
    <t>多度津町</t>
  </si>
  <si>
    <t>白方村</t>
  </si>
  <si>
    <t>高見島村</t>
  </si>
  <si>
    <t>佐柳島村</t>
  </si>
  <si>
    <t>まんのう町</t>
  </si>
  <si>
    <t>美合村</t>
  </si>
  <si>
    <t>長炭村</t>
  </si>
  <si>
    <t>十郷村</t>
  </si>
  <si>
    <t>七箇村</t>
  </si>
  <si>
    <t>興居島村</t>
  </si>
  <si>
    <t>湯山村</t>
  </si>
  <si>
    <t>伊台村</t>
  </si>
  <si>
    <t>立岩村</t>
  </si>
  <si>
    <t>睦野村</t>
  </si>
  <si>
    <t>神和村</t>
  </si>
  <si>
    <t>今治市</t>
  </si>
  <si>
    <t>渦浦村２－２</t>
  </si>
  <si>
    <t>上朝倉村</t>
  </si>
  <si>
    <t>鈍川村</t>
  </si>
  <si>
    <t>龍岡村</t>
  </si>
  <si>
    <t>九和村</t>
  </si>
  <si>
    <t>小西村</t>
  </si>
  <si>
    <t>菊間町</t>
  </si>
  <si>
    <t>渦浦村２－１</t>
  </si>
  <si>
    <t>津倉村</t>
  </si>
  <si>
    <t>宮窪村</t>
  </si>
  <si>
    <t>西伯方村</t>
  </si>
  <si>
    <t>伯方町</t>
  </si>
  <si>
    <t>瀬戸崎村</t>
  </si>
  <si>
    <t>鏡村</t>
  </si>
  <si>
    <t>宮浦村</t>
  </si>
  <si>
    <t>宇和島市</t>
  </si>
  <si>
    <t>三浦村</t>
  </si>
  <si>
    <t>高光村２－１</t>
  </si>
  <si>
    <t>来村</t>
  </si>
  <si>
    <t>遊子村</t>
  </si>
  <si>
    <t>下波村</t>
  </si>
  <si>
    <t>蒋渕村</t>
  </si>
  <si>
    <t>戸島村</t>
  </si>
  <si>
    <t>日振島村</t>
  </si>
  <si>
    <t>高光村２－２</t>
  </si>
  <si>
    <t>立間村</t>
  </si>
  <si>
    <t>成妙村</t>
  </si>
  <si>
    <t>三間村</t>
  </si>
  <si>
    <t>二名村</t>
  </si>
  <si>
    <t>岩松町</t>
  </si>
  <si>
    <t>清満村</t>
  </si>
  <si>
    <t>御槙村</t>
  </si>
  <si>
    <t>畑地村</t>
  </si>
  <si>
    <t>下灘村</t>
  </si>
  <si>
    <t>八幡浜市</t>
  </si>
  <si>
    <t>双岩村２－１</t>
  </si>
  <si>
    <t>日土村</t>
  </si>
  <si>
    <t>川之石町</t>
  </si>
  <si>
    <t>磯津村</t>
  </si>
  <si>
    <t>新居浜市</t>
  </si>
  <si>
    <t>多喜浜村</t>
  </si>
  <si>
    <t>大生院村２－１</t>
  </si>
  <si>
    <t>中萩町</t>
  </si>
  <si>
    <t>別子山村</t>
  </si>
  <si>
    <t>西条市</t>
  </si>
  <si>
    <t>大保木村</t>
  </si>
  <si>
    <t>大生院村２－２</t>
  </si>
  <si>
    <t>石鎚村</t>
  </si>
  <si>
    <t>石根村</t>
  </si>
  <si>
    <t>桜樹村２－１</t>
  </si>
  <si>
    <t>大洲市</t>
  </si>
  <si>
    <t>南久米村２－１</t>
  </si>
  <si>
    <t>菅田村</t>
  </si>
  <si>
    <t>柳沢村</t>
  </si>
  <si>
    <t>新谷村</t>
  </si>
  <si>
    <t>三善村</t>
  </si>
  <si>
    <t>粟津村</t>
  </si>
  <si>
    <t>上須戒村</t>
  </si>
  <si>
    <t>喜多灘村</t>
  </si>
  <si>
    <t>櫛生村</t>
  </si>
  <si>
    <t>出海村</t>
  </si>
  <si>
    <t>肱川村２－１</t>
  </si>
  <si>
    <t>横林村２－２</t>
  </si>
  <si>
    <t>貝吹村２－２</t>
  </si>
  <si>
    <t>河辺村（肱川村２－２）</t>
  </si>
  <si>
    <t>伊予市</t>
  </si>
  <si>
    <t>南山崎村</t>
  </si>
  <si>
    <t>佐礼谷村２－２</t>
  </si>
  <si>
    <t>北山崎村</t>
  </si>
  <si>
    <t>佐礼谷村２－１</t>
  </si>
  <si>
    <t>上灘町</t>
  </si>
  <si>
    <t>四国中央市</t>
  </si>
  <si>
    <t>川滝村</t>
  </si>
  <si>
    <t>富郷村</t>
  </si>
  <si>
    <t>新立村</t>
  </si>
  <si>
    <t>上山村</t>
  </si>
  <si>
    <t>土居村</t>
  </si>
  <si>
    <t>西予市</t>
  </si>
  <si>
    <t>南久米村２－２</t>
  </si>
  <si>
    <t>石城村</t>
  </si>
  <si>
    <t>宇和町</t>
  </si>
  <si>
    <t>田之筋村</t>
  </si>
  <si>
    <t>下宇和村</t>
  </si>
  <si>
    <t>野村町</t>
  </si>
  <si>
    <t>渓筋村</t>
  </si>
  <si>
    <t>貝吹村２－１</t>
  </si>
  <si>
    <t>横林村２－１</t>
  </si>
  <si>
    <t>惣川村</t>
  </si>
  <si>
    <t>遊子川村</t>
  </si>
  <si>
    <t>高川村</t>
  </si>
  <si>
    <t>魚成村</t>
  </si>
  <si>
    <t>狩江村</t>
  </si>
  <si>
    <t>俵津村</t>
  </si>
  <si>
    <t>三瓶町</t>
  </si>
  <si>
    <t>双岩村２－２</t>
  </si>
  <si>
    <t>二木生村</t>
  </si>
  <si>
    <t>東温市</t>
  </si>
  <si>
    <t>北吉井村</t>
  </si>
  <si>
    <t>拝志村</t>
  </si>
  <si>
    <t>桜樹村２－２</t>
  </si>
  <si>
    <t>三内村</t>
  </si>
  <si>
    <t>356</t>
  </si>
  <si>
    <t>上島町</t>
  </si>
  <si>
    <t>魚島村</t>
  </si>
  <si>
    <t>生名村</t>
  </si>
  <si>
    <t>岩城村</t>
  </si>
  <si>
    <t>久万高原町</t>
  </si>
  <si>
    <t>久万町</t>
  </si>
  <si>
    <t>仕七川村２－２</t>
  </si>
  <si>
    <t>川瀬村</t>
  </si>
  <si>
    <t>父二峰村</t>
  </si>
  <si>
    <t>面河村</t>
  </si>
  <si>
    <t>弘形村</t>
  </si>
  <si>
    <t>仕七川村２－１</t>
  </si>
  <si>
    <t>中津村２－２</t>
  </si>
  <si>
    <t>柳谷村</t>
  </si>
  <si>
    <t>中津村２－１</t>
  </si>
  <si>
    <t>砥部町</t>
  </si>
  <si>
    <t>内子町</t>
  </si>
  <si>
    <t>大瀬村</t>
  </si>
  <si>
    <t>立川村</t>
  </si>
  <si>
    <t>満穂村</t>
  </si>
  <si>
    <t>五十崎町</t>
  </si>
  <si>
    <t>御祓村</t>
  </si>
  <si>
    <t>小田町村</t>
  </si>
  <si>
    <t>参川村</t>
  </si>
  <si>
    <t>田渡村</t>
  </si>
  <si>
    <t>伊方町</t>
  </si>
  <si>
    <t>伊方村</t>
  </si>
  <si>
    <t>町見村</t>
  </si>
  <si>
    <t>四ツ浜村</t>
  </si>
  <si>
    <t>三机村</t>
  </si>
  <si>
    <t>神松名村</t>
  </si>
  <si>
    <t>松野町</t>
  </si>
  <si>
    <t>松丸町</t>
  </si>
  <si>
    <t>吉野生村</t>
  </si>
  <si>
    <t>488</t>
  </si>
  <si>
    <t>鬼北町</t>
  </si>
  <si>
    <t>近永町</t>
  </si>
  <si>
    <t>好藤村２－１</t>
  </si>
  <si>
    <t>愛治村</t>
  </si>
  <si>
    <t>愛南町</t>
  </si>
  <si>
    <t>内海村</t>
  </si>
  <si>
    <t>御荘町</t>
  </si>
  <si>
    <t>南内海村</t>
  </si>
  <si>
    <t>緑僧都村</t>
  </si>
  <si>
    <t>東外海村</t>
  </si>
  <si>
    <t>一本松町</t>
  </si>
  <si>
    <t>西海町</t>
  </si>
  <si>
    <t>土佐山村</t>
  </si>
  <si>
    <t>仁西村</t>
  </si>
  <si>
    <t>芳原村</t>
  </si>
  <si>
    <t>室戸市</t>
  </si>
  <si>
    <t>室戸町</t>
  </si>
  <si>
    <t>室戸岬町</t>
  </si>
  <si>
    <t>佐喜浜町</t>
  </si>
  <si>
    <t>吉良川町</t>
  </si>
  <si>
    <t>羽根村</t>
  </si>
  <si>
    <t>安芸市</t>
  </si>
  <si>
    <t>安芸町</t>
  </si>
  <si>
    <t>畑山村</t>
  </si>
  <si>
    <t>川北村</t>
  </si>
  <si>
    <t>伊尾木村</t>
  </si>
  <si>
    <t>南国市</t>
  </si>
  <si>
    <t>上倉村</t>
  </si>
  <si>
    <t>瓶岩村</t>
  </si>
  <si>
    <t>土佐市</t>
  </si>
  <si>
    <t>高岡町</t>
  </si>
  <si>
    <t>戸波村</t>
  </si>
  <si>
    <t>北原村</t>
  </si>
  <si>
    <t>波介村</t>
  </si>
  <si>
    <t>高石村</t>
  </si>
  <si>
    <t>須崎市</t>
  </si>
  <si>
    <t>須崎町</t>
  </si>
  <si>
    <t>浦ノ内村</t>
  </si>
  <si>
    <t>多ノ郷村</t>
  </si>
  <si>
    <t>吾桑村</t>
  </si>
  <si>
    <t>上分村</t>
  </si>
  <si>
    <t>宿毛市</t>
  </si>
  <si>
    <t>宿毛町</t>
  </si>
  <si>
    <t>小筑紫村</t>
  </si>
  <si>
    <t>橋上村</t>
  </si>
  <si>
    <t>山奈村</t>
  </si>
  <si>
    <t>沖ノ島村</t>
  </si>
  <si>
    <t>土佐清水市</t>
  </si>
  <si>
    <t>伊豆田村</t>
  </si>
  <si>
    <t>四万十市</t>
  </si>
  <si>
    <t>大川筋村</t>
  </si>
  <si>
    <t>東中筋村</t>
  </si>
  <si>
    <t>大方町２－２</t>
  </si>
  <si>
    <t>江川崎村</t>
  </si>
  <si>
    <t>津大村</t>
  </si>
  <si>
    <t>香南市</t>
  </si>
  <si>
    <t>東川村３－１</t>
  </si>
  <si>
    <t>夜須町</t>
  </si>
  <si>
    <t>東川村３－２</t>
  </si>
  <si>
    <t>香美市</t>
  </si>
  <si>
    <t>大楠植村</t>
  </si>
  <si>
    <t>片地村</t>
  </si>
  <si>
    <t>佐岡村</t>
  </si>
  <si>
    <t>新改村</t>
  </si>
  <si>
    <t>佐古村２－２</t>
  </si>
  <si>
    <t>天坪村２－２</t>
  </si>
  <si>
    <t>暁霞村２－２</t>
  </si>
  <si>
    <t>美良布町</t>
  </si>
  <si>
    <t>暁霞村２－１</t>
  </si>
  <si>
    <t>在所村</t>
  </si>
  <si>
    <t>槙山村</t>
  </si>
  <si>
    <t>上韮生村</t>
  </si>
  <si>
    <t>東洋町</t>
  </si>
  <si>
    <t>野根町</t>
  </si>
  <si>
    <t>甲浦町</t>
  </si>
  <si>
    <t>奈半利町</t>
  </si>
  <si>
    <t>田野町</t>
  </si>
  <si>
    <t>安田町</t>
  </si>
  <si>
    <t>芸西村</t>
  </si>
  <si>
    <t>和食村</t>
  </si>
  <si>
    <t>馬ノ上村</t>
  </si>
  <si>
    <t>東川村３－３</t>
  </si>
  <si>
    <t>本山町</t>
  </si>
  <si>
    <t>大豊町</t>
  </si>
  <si>
    <t>東豊永村</t>
  </si>
  <si>
    <t>西豊永村</t>
  </si>
  <si>
    <t>天坪村２－１</t>
  </si>
  <si>
    <t>土佐町</t>
  </si>
  <si>
    <t>地蔵寺村</t>
  </si>
  <si>
    <t>いの町</t>
  </si>
  <si>
    <t>三瀬村</t>
  </si>
  <si>
    <t>上八川村</t>
  </si>
  <si>
    <t>下八川村</t>
  </si>
  <si>
    <t>本川村</t>
  </si>
  <si>
    <t>仁淀川町</t>
  </si>
  <si>
    <t>池川町</t>
  </si>
  <si>
    <t>名野川村</t>
  </si>
  <si>
    <t>別府村２－２</t>
  </si>
  <si>
    <t>別府村２－１</t>
  </si>
  <si>
    <t>長者村２－１</t>
  </si>
  <si>
    <t>中土佐町</t>
  </si>
  <si>
    <t>久礼町</t>
  </si>
  <si>
    <t>上ノ加江町</t>
  </si>
  <si>
    <t>大野見村</t>
  </si>
  <si>
    <t>佐川町</t>
  </si>
  <si>
    <t>尾川村２－１</t>
  </si>
  <si>
    <t>斗賀野村</t>
  </si>
  <si>
    <t>黒岩村２－１</t>
  </si>
  <si>
    <t>加茂村２－１</t>
  </si>
  <si>
    <t>越知町</t>
  </si>
  <si>
    <t>大桐村</t>
  </si>
  <si>
    <t>横畠村</t>
  </si>
  <si>
    <t>尾川村２－２</t>
  </si>
  <si>
    <t>長者村２－２</t>
  </si>
  <si>
    <t>黒岩村２－２</t>
  </si>
  <si>
    <t>檮原町</t>
  </si>
  <si>
    <t>日下村</t>
  </si>
  <si>
    <t>能津村</t>
  </si>
  <si>
    <t>加茂村２－２</t>
  </si>
  <si>
    <t>津野町</t>
  </si>
  <si>
    <t>東津野村</t>
  </si>
  <si>
    <t>上半山村</t>
  </si>
  <si>
    <t>下半山村</t>
  </si>
  <si>
    <t>四万十町</t>
  </si>
  <si>
    <t>窪川町</t>
  </si>
  <si>
    <t>松葉川村</t>
  </si>
  <si>
    <t>東又村</t>
  </si>
  <si>
    <t>興津村</t>
  </si>
  <si>
    <t>大正町</t>
  </si>
  <si>
    <t>十川村</t>
  </si>
  <si>
    <t>月灘村</t>
  </si>
  <si>
    <t>黒潮町</t>
  </si>
  <si>
    <t>佐賀町</t>
  </si>
  <si>
    <t>白田川村２－２</t>
  </si>
  <si>
    <t>大方町２－１</t>
  </si>
  <si>
    <t>白田川村２－１</t>
  </si>
  <si>
    <t>小倉市３－３</t>
  </si>
  <si>
    <t>金武村２－１</t>
  </si>
  <si>
    <t>北崎村</t>
  </si>
  <si>
    <t>内野村</t>
  </si>
  <si>
    <t>脇山村</t>
  </si>
  <si>
    <t>江上村</t>
  </si>
  <si>
    <t>飯塚市</t>
  </si>
  <si>
    <t>鎮西村</t>
  </si>
  <si>
    <t>上穂波村</t>
  </si>
  <si>
    <t>大分村２－２</t>
  </si>
  <si>
    <t>頴田町</t>
  </si>
  <si>
    <t>田川市</t>
  </si>
  <si>
    <t>猪位金村</t>
  </si>
  <si>
    <t>八女市</t>
  </si>
  <si>
    <t>北川内村</t>
  </si>
  <si>
    <t>木屋村</t>
  </si>
  <si>
    <t>串毛村</t>
  </si>
  <si>
    <t>大渕村</t>
  </si>
  <si>
    <t>辺春村</t>
  </si>
  <si>
    <t>矢部村</t>
  </si>
  <si>
    <t>星野村</t>
  </si>
  <si>
    <t>豊前市</t>
  </si>
  <si>
    <t>角田村</t>
  </si>
  <si>
    <t>合河村</t>
  </si>
  <si>
    <t>筑紫野市</t>
  </si>
  <si>
    <t>御笠村</t>
  </si>
  <si>
    <t>宗像市</t>
  </si>
  <si>
    <t>吉武村</t>
  </si>
  <si>
    <t>岬村</t>
  </si>
  <si>
    <t>神湊町</t>
  </si>
  <si>
    <t>古賀市</t>
  </si>
  <si>
    <t>うきは市</t>
  </si>
  <si>
    <t>姫治村</t>
  </si>
  <si>
    <t>宮若市</t>
  </si>
  <si>
    <t>笠松村２－１</t>
  </si>
  <si>
    <t>笠松村２－２</t>
  </si>
  <si>
    <t>嘉麻市</t>
  </si>
  <si>
    <t>山田市</t>
  </si>
  <si>
    <t>千手村</t>
  </si>
  <si>
    <t>足白村</t>
  </si>
  <si>
    <t>朝倉市</t>
  </si>
  <si>
    <t>安川村</t>
  </si>
  <si>
    <t>秋月町</t>
  </si>
  <si>
    <t>上秋月村</t>
  </si>
  <si>
    <t>三奈木村</t>
  </si>
  <si>
    <t>高木村</t>
  </si>
  <si>
    <t>杷木町</t>
  </si>
  <si>
    <t>松末村</t>
  </si>
  <si>
    <t>糸島市</t>
  </si>
  <si>
    <t>長糸村</t>
  </si>
  <si>
    <t>怡土村</t>
  </si>
  <si>
    <t>福吉村</t>
  </si>
  <si>
    <t>一貴山村</t>
  </si>
  <si>
    <t>野北村</t>
  </si>
  <si>
    <t>芥屋村</t>
  </si>
  <si>
    <t>篠栗町</t>
  </si>
  <si>
    <t>久山町</t>
  </si>
  <si>
    <t>久原村</t>
  </si>
  <si>
    <t>鞍手町</t>
  </si>
  <si>
    <t>東峰村</t>
  </si>
  <si>
    <t>小石原村</t>
  </si>
  <si>
    <t>宝珠山村</t>
  </si>
  <si>
    <t>上広川村</t>
  </si>
  <si>
    <t>香春町</t>
  </si>
  <si>
    <t>採銅所村</t>
  </si>
  <si>
    <t>勾金村</t>
  </si>
  <si>
    <t>添田町</t>
  </si>
  <si>
    <t>津野村</t>
  </si>
  <si>
    <t>605</t>
  </si>
  <si>
    <t>赤村</t>
  </si>
  <si>
    <t>福智町</t>
  </si>
  <si>
    <t>方城町</t>
  </si>
  <si>
    <t>621</t>
  </si>
  <si>
    <t>苅田町</t>
  </si>
  <si>
    <t>625</t>
  </si>
  <si>
    <t>みやこ町</t>
  </si>
  <si>
    <t>犀川町</t>
  </si>
  <si>
    <t>城井村</t>
  </si>
  <si>
    <t>伊良原村</t>
  </si>
  <si>
    <t>諌山村</t>
  </si>
  <si>
    <t>上毛町</t>
  </si>
  <si>
    <t>友枝村</t>
  </si>
  <si>
    <t>築上町</t>
  </si>
  <si>
    <t>西角田村</t>
  </si>
  <si>
    <t>上城井村</t>
  </si>
  <si>
    <t>松梅村</t>
  </si>
  <si>
    <t>南山村２－２</t>
  </si>
  <si>
    <t>小関村</t>
  </si>
  <si>
    <t>南山村２－１</t>
  </si>
  <si>
    <t>唐津市</t>
  </si>
  <si>
    <t>切木村３－２</t>
  </si>
  <si>
    <t>浜崎町</t>
  </si>
  <si>
    <t>厳木町</t>
  </si>
  <si>
    <t>相知町</t>
  </si>
  <si>
    <t>北波多村</t>
  </si>
  <si>
    <t>名護屋村</t>
  </si>
  <si>
    <t>七山村</t>
  </si>
  <si>
    <t>田代町</t>
  </si>
  <si>
    <t>多久市</t>
  </si>
  <si>
    <t>多久村</t>
  </si>
  <si>
    <t>西多久村</t>
  </si>
  <si>
    <t>北多久町</t>
  </si>
  <si>
    <t>伊万里市</t>
  </si>
  <si>
    <t>波多津村</t>
  </si>
  <si>
    <t>南波多村</t>
  </si>
  <si>
    <t>二里村</t>
  </si>
  <si>
    <t>東山代村</t>
  </si>
  <si>
    <t>山代町２－１</t>
  </si>
  <si>
    <t>山代町２－２</t>
  </si>
  <si>
    <t>武雄市</t>
  </si>
  <si>
    <t>若木村</t>
  </si>
  <si>
    <t>武内村２－１</t>
  </si>
  <si>
    <t>西川登村</t>
  </si>
  <si>
    <t>東川登村</t>
  </si>
  <si>
    <t>中通村</t>
  </si>
  <si>
    <t>鹿島市</t>
  </si>
  <si>
    <t>能古見村</t>
  </si>
  <si>
    <t>七浦村３－３</t>
  </si>
  <si>
    <t>小城市</t>
  </si>
  <si>
    <t>小城町</t>
  </si>
  <si>
    <t>嬉野市</t>
  </si>
  <si>
    <t>久間村</t>
  </si>
  <si>
    <t>塩田町２－１</t>
  </si>
  <si>
    <t>嬉野町</t>
  </si>
  <si>
    <t>神埼市</t>
  </si>
  <si>
    <t>脊振村</t>
  </si>
  <si>
    <t>吉野ヶ里町</t>
  </si>
  <si>
    <t>東脊振村</t>
  </si>
  <si>
    <t>みやき町</t>
  </si>
  <si>
    <t>中原町</t>
  </si>
  <si>
    <t>有田町</t>
  </si>
  <si>
    <t>東有田町</t>
  </si>
  <si>
    <t>曲川村２－１</t>
  </si>
  <si>
    <t>太良町</t>
  </si>
  <si>
    <t>七浦村３－２</t>
  </si>
  <si>
    <t>式見村</t>
  </si>
  <si>
    <t>伊王島町</t>
  </si>
  <si>
    <t>高浜村</t>
  </si>
  <si>
    <t>野母村</t>
  </si>
  <si>
    <t>脇岬村</t>
  </si>
  <si>
    <t>樺島村</t>
  </si>
  <si>
    <t>為石村</t>
  </si>
  <si>
    <t>神浦村</t>
  </si>
  <si>
    <t>村松村２－１</t>
  </si>
  <si>
    <t>柚木村</t>
  </si>
  <si>
    <t>折尾瀬村</t>
  </si>
  <si>
    <t>世知原町</t>
  </si>
  <si>
    <t>小佐々町</t>
  </si>
  <si>
    <t>江迎町</t>
  </si>
  <si>
    <t>南田平村２－２</t>
  </si>
  <si>
    <t>鹿町町</t>
  </si>
  <si>
    <t>諫早市</t>
  </si>
  <si>
    <t>（本野村）</t>
  </si>
  <si>
    <t>伊木力村</t>
  </si>
  <si>
    <t>田結村</t>
  </si>
  <si>
    <t>深海村</t>
  </si>
  <si>
    <t>小江村</t>
  </si>
  <si>
    <t>湯江町</t>
  </si>
  <si>
    <t>小長井町</t>
  </si>
  <si>
    <t>大村市</t>
  </si>
  <si>
    <t>（松原村）</t>
  </si>
  <si>
    <t>（福重村）</t>
  </si>
  <si>
    <t>（萱瀬村）</t>
  </si>
  <si>
    <t>（鈴田村）</t>
  </si>
  <si>
    <t>（三浦村）</t>
  </si>
  <si>
    <t>千綿村２－２</t>
  </si>
  <si>
    <t>平戸市</t>
  </si>
  <si>
    <t>平戸町</t>
  </si>
  <si>
    <t>獅子村</t>
  </si>
  <si>
    <t>紐差村</t>
  </si>
  <si>
    <t>中津良村</t>
  </si>
  <si>
    <t>津吉村</t>
  </si>
  <si>
    <t>志々伎村</t>
  </si>
  <si>
    <t>南田平村２－１</t>
  </si>
  <si>
    <t>松浦市</t>
  </si>
  <si>
    <t>志佐町</t>
  </si>
  <si>
    <t>上志佐村</t>
  </si>
  <si>
    <t>調川町</t>
  </si>
  <si>
    <t>今福町</t>
  </si>
  <si>
    <t>鷹島町</t>
  </si>
  <si>
    <t>対馬市</t>
  </si>
  <si>
    <t>厳原町</t>
  </si>
  <si>
    <t>豆酘村</t>
  </si>
  <si>
    <t>佐須村</t>
  </si>
  <si>
    <t>鶏知町</t>
  </si>
  <si>
    <t>仁位村</t>
  </si>
  <si>
    <t>奴加岳村</t>
  </si>
  <si>
    <t>峰町</t>
  </si>
  <si>
    <t>仁田村</t>
  </si>
  <si>
    <t>佐須奈村</t>
  </si>
  <si>
    <t>琴村</t>
  </si>
  <si>
    <t>豊崎町</t>
  </si>
  <si>
    <t>壱岐市</t>
  </si>
  <si>
    <t>渡良村</t>
  </si>
  <si>
    <t>五島市</t>
  </si>
  <si>
    <t>奥浦村</t>
  </si>
  <si>
    <t>久賀島村</t>
  </si>
  <si>
    <t>富江町</t>
  </si>
  <si>
    <t>玉之浦町</t>
  </si>
  <si>
    <t>岐宿町</t>
  </si>
  <si>
    <t>奈留町</t>
  </si>
  <si>
    <t>西海市</t>
  </si>
  <si>
    <t>亀岳村</t>
  </si>
  <si>
    <t>大串村</t>
  </si>
  <si>
    <t>七釜村</t>
  </si>
  <si>
    <t>崎戸町</t>
  </si>
  <si>
    <t>江ノ島村</t>
  </si>
  <si>
    <t>多以良村</t>
  </si>
  <si>
    <t>雪浦村</t>
  </si>
  <si>
    <t>雲仙市</t>
  </si>
  <si>
    <t>土黒村</t>
  </si>
  <si>
    <t>千々石町</t>
  </si>
  <si>
    <t>南島原市</t>
  </si>
  <si>
    <t>西有家町</t>
  </si>
  <si>
    <t>時津町</t>
  </si>
  <si>
    <t>村松村２－２</t>
  </si>
  <si>
    <t>東彼杵町</t>
  </si>
  <si>
    <t>千綿村２－１</t>
  </si>
  <si>
    <t>彼杵町</t>
  </si>
  <si>
    <t>川棚町</t>
  </si>
  <si>
    <t>波佐見町</t>
  </si>
  <si>
    <t>下波佐見村２－２</t>
  </si>
  <si>
    <t>上波佐見町</t>
  </si>
  <si>
    <t>小値賀町</t>
  </si>
  <si>
    <t>佐々町</t>
  </si>
  <si>
    <t>新上五島町</t>
  </si>
  <si>
    <t>日ノ島村</t>
  </si>
  <si>
    <t>若松村</t>
  </si>
  <si>
    <t>浜ノ浦村</t>
  </si>
  <si>
    <t>青方町</t>
  </si>
  <si>
    <t>魚目村</t>
  </si>
  <si>
    <t>北魚目村</t>
  </si>
  <si>
    <t>有川町</t>
  </si>
  <si>
    <t>奈良尾町</t>
  </si>
  <si>
    <t>竜田村２－１</t>
  </si>
  <si>
    <t>田迎町３－２</t>
  </si>
  <si>
    <t>八代市</t>
  </si>
  <si>
    <t>日奈久町</t>
  </si>
  <si>
    <t>百済来村</t>
  </si>
  <si>
    <t>下松求麻村</t>
  </si>
  <si>
    <t>上松求麻村</t>
  </si>
  <si>
    <t>種山村</t>
  </si>
  <si>
    <t>河俣村</t>
  </si>
  <si>
    <t>柿迫村</t>
  </si>
  <si>
    <t>栗木村</t>
  </si>
  <si>
    <t>仁田尾村</t>
  </si>
  <si>
    <t>葉木村</t>
  </si>
  <si>
    <t>樅木村</t>
  </si>
  <si>
    <t>椎原村</t>
  </si>
  <si>
    <t>久連子村</t>
  </si>
  <si>
    <t>下岳村</t>
  </si>
  <si>
    <t>人吉市</t>
  </si>
  <si>
    <t>水俣市</t>
  </si>
  <si>
    <t>久木野村</t>
  </si>
  <si>
    <t>玉名市</t>
  </si>
  <si>
    <t>月瀬村</t>
  </si>
  <si>
    <t>石貫村</t>
  </si>
  <si>
    <t>米富村２－２</t>
  </si>
  <si>
    <t>山鹿市</t>
  </si>
  <si>
    <t>平小城村</t>
  </si>
  <si>
    <t>岩野村</t>
  </si>
  <si>
    <t>岳間村</t>
  </si>
  <si>
    <t>広見村</t>
  </si>
  <si>
    <t>菊池市</t>
  </si>
  <si>
    <t>河原村</t>
  </si>
  <si>
    <t>水源村</t>
  </si>
  <si>
    <t>北合志村</t>
  </si>
  <si>
    <t>旭野村</t>
  </si>
  <si>
    <t>宇土市</t>
  </si>
  <si>
    <t>網津村</t>
  </si>
  <si>
    <t>網田村</t>
  </si>
  <si>
    <t>上天草市</t>
  </si>
  <si>
    <t>登立町</t>
  </si>
  <si>
    <t>維和村</t>
  </si>
  <si>
    <t>湯島村</t>
  </si>
  <si>
    <t>阿村</t>
  </si>
  <si>
    <t>教良木河内村</t>
  </si>
  <si>
    <t>姫戸町</t>
  </si>
  <si>
    <t>高戸村</t>
  </si>
  <si>
    <t>樋島村</t>
  </si>
  <si>
    <t>宇城市</t>
  </si>
  <si>
    <t>三角町</t>
  </si>
  <si>
    <t>阿蘇市</t>
  </si>
  <si>
    <t>古城町</t>
  </si>
  <si>
    <t>坂梨村</t>
  </si>
  <si>
    <t>内牧町</t>
  </si>
  <si>
    <t>尾ヶ石村</t>
  </si>
  <si>
    <t>天草市</t>
  </si>
  <si>
    <t>櫨宇土村</t>
  </si>
  <si>
    <t>楠浦村</t>
  </si>
  <si>
    <t>志柿村</t>
  </si>
  <si>
    <t>下浦村</t>
  </si>
  <si>
    <t>宮地岳村</t>
  </si>
  <si>
    <t>牛深町</t>
  </si>
  <si>
    <t>久玉村</t>
  </si>
  <si>
    <t>二浦村２－１</t>
  </si>
  <si>
    <t>魚貫村</t>
  </si>
  <si>
    <t>須子村</t>
  </si>
  <si>
    <t>上津浦村</t>
  </si>
  <si>
    <t>下津浦村</t>
  </si>
  <si>
    <t>島子村</t>
  </si>
  <si>
    <t>御所浦町</t>
  </si>
  <si>
    <t>棚底村</t>
  </si>
  <si>
    <t>浦村</t>
  </si>
  <si>
    <t>栖本町</t>
  </si>
  <si>
    <t>碇石村</t>
  </si>
  <si>
    <t>大多尾村</t>
  </si>
  <si>
    <t>御領村</t>
  </si>
  <si>
    <t>鬼池村</t>
  </si>
  <si>
    <t>手野村</t>
  </si>
  <si>
    <t>城河原村</t>
  </si>
  <si>
    <t>福連木村</t>
  </si>
  <si>
    <t>一町田村</t>
  </si>
  <si>
    <t>富津村</t>
  </si>
  <si>
    <t>宮野河内村</t>
  </si>
  <si>
    <t>二浦村２－２</t>
  </si>
  <si>
    <t>年祢村２－１</t>
  </si>
  <si>
    <t>砥用町</t>
  </si>
  <si>
    <t>東砥用村</t>
  </si>
  <si>
    <t>年祢村２－２</t>
  </si>
  <si>
    <t>玉東町</t>
  </si>
  <si>
    <t>木葉村</t>
  </si>
  <si>
    <t>南関町</t>
  </si>
  <si>
    <t>米富村２－１</t>
  </si>
  <si>
    <t>和水町</t>
  </si>
  <si>
    <t>花蔟村</t>
  </si>
  <si>
    <t>神尾村</t>
  </si>
  <si>
    <t>緑村</t>
  </si>
  <si>
    <t>春富村</t>
  </si>
  <si>
    <t>平真城村</t>
  </si>
  <si>
    <t>瀬田村２－１</t>
  </si>
  <si>
    <t>南小国町</t>
  </si>
  <si>
    <t>産山村</t>
  </si>
  <si>
    <t>草部村</t>
  </si>
  <si>
    <t>色見村</t>
  </si>
  <si>
    <t>野尻村</t>
  </si>
  <si>
    <t>山西村</t>
  </si>
  <si>
    <t>南阿蘇村</t>
  </si>
  <si>
    <t>長陽村</t>
  </si>
  <si>
    <t>瀬田村２－２</t>
  </si>
  <si>
    <t>御船町</t>
  </si>
  <si>
    <t>滝水村</t>
  </si>
  <si>
    <t>七滝村</t>
  </si>
  <si>
    <t>益城町</t>
  </si>
  <si>
    <t>甲佐町</t>
  </si>
  <si>
    <t>竜野村</t>
  </si>
  <si>
    <t>山都町</t>
  </si>
  <si>
    <t>菅尾村</t>
  </si>
  <si>
    <t>馬見原町</t>
  </si>
  <si>
    <t>下矢部村</t>
  </si>
  <si>
    <t>御岳村</t>
  </si>
  <si>
    <t>名連川村</t>
  </si>
  <si>
    <t>小峰村</t>
  </si>
  <si>
    <t>芦北町</t>
  </si>
  <si>
    <t>佐敷町</t>
  </si>
  <si>
    <t>湯浦町</t>
  </si>
  <si>
    <t>田浦町</t>
  </si>
  <si>
    <t>津奈木町</t>
  </si>
  <si>
    <t>一武村</t>
  </si>
  <si>
    <t>多良木町</t>
  </si>
  <si>
    <t>黒肥地村</t>
  </si>
  <si>
    <t>湯前町</t>
  </si>
  <si>
    <t>510</t>
  </si>
  <si>
    <t>相良村</t>
  </si>
  <si>
    <t>四浦村</t>
  </si>
  <si>
    <t>五木村</t>
  </si>
  <si>
    <t>山江村</t>
  </si>
  <si>
    <t>球磨村</t>
  </si>
  <si>
    <t>一勝地村</t>
  </si>
  <si>
    <t>神瀬村</t>
  </si>
  <si>
    <t>あさぎり町</t>
  </si>
  <si>
    <t>須恵村</t>
  </si>
  <si>
    <t>深田村</t>
  </si>
  <si>
    <t>531</t>
  </si>
  <si>
    <t>苓北町</t>
  </si>
  <si>
    <t>志岐村</t>
  </si>
  <si>
    <t>坂瀬川村</t>
  </si>
  <si>
    <t>都呂々村</t>
  </si>
  <si>
    <t>判田村</t>
  </si>
  <si>
    <t>戸次町</t>
  </si>
  <si>
    <t>竹中村</t>
  </si>
  <si>
    <t>大野町３－３</t>
  </si>
  <si>
    <t>野津原村２－２</t>
  </si>
  <si>
    <t>坂ノ市町</t>
  </si>
  <si>
    <t>佐賀関町</t>
  </si>
  <si>
    <t>一尺屋村</t>
  </si>
  <si>
    <t>野津原村２－１</t>
  </si>
  <si>
    <t>別府市</t>
  </si>
  <si>
    <t>石城川村３－２</t>
  </si>
  <si>
    <t>豊岡町２－２</t>
  </si>
  <si>
    <t>南端村４－３</t>
  </si>
  <si>
    <t>中津市</t>
  </si>
  <si>
    <t>深秣村</t>
  </si>
  <si>
    <t>東耶馬渓村</t>
  </si>
  <si>
    <t>耶馬渓村２－２</t>
  </si>
  <si>
    <t>耶馬渓村２－１</t>
  </si>
  <si>
    <t>津民村</t>
  </si>
  <si>
    <t>山移村</t>
  </si>
  <si>
    <t>深耶馬渓村</t>
  </si>
  <si>
    <t>溝部村</t>
  </si>
  <si>
    <t>槻木村</t>
  </si>
  <si>
    <t>日田市</t>
  </si>
  <si>
    <t>東有田村</t>
  </si>
  <si>
    <t>夜明村</t>
  </si>
  <si>
    <t>前津江村</t>
  </si>
  <si>
    <t>中津江村</t>
  </si>
  <si>
    <t>上津江村</t>
  </si>
  <si>
    <t>五馬村</t>
  </si>
  <si>
    <t>馬原村</t>
  </si>
  <si>
    <t>佐伯市</t>
  </si>
  <si>
    <t>下堅田村</t>
  </si>
  <si>
    <t>木立村</t>
  </si>
  <si>
    <t>青山村</t>
  </si>
  <si>
    <t>上浦町</t>
  </si>
  <si>
    <t>切畑村</t>
  </si>
  <si>
    <t>因尾村２－１</t>
  </si>
  <si>
    <t>重岡村</t>
  </si>
  <si>
    <t>小野市村</t>
  </si>
  <si>
    <t>直見村</t>
  </si>
  <si>
    <t>川原木村</t>
  </si>
  <si>
    <t>西中浦村</t>
  </si>
  <si>
    <t>中浦村</t>
  </si>
  <si>
    <t>東中浦村</t>
  </si>
  <si>
    <t>米水津村</t>
  </si>
  <si>
    <t>蒲江町</t>
  </si>
  <si>
    <t>上入津村</t>
  </si>
  <si>
    <t>下入津村</t>
  </si>
  <si>
    <t>臼杵市</t>
  </si>
  <si>
    <t>臼杵町</t>
  </si>
  <si>
    <t>佐志生村</t>
  </si>
  <si>
    <t>南津留村</t>
  </si>
  <si>
    <t>下の江村</t>
  </si>
  <si>
    <t>下北津留村</t>
  </si>
  <si>
    <t>上北津留村</t>
  </si>
  <si>
    <t>野津町</t>
  </si>
  <si>
    <t>川登村</t>
  </si>
  <si>
    <t>南野津村２－１</t>
  </si>
  <si>
    <t>戸上村２－１</t>
  </si>
  <si>
    <t>津久見市</t>
  </si>
  <si>
    <t>津久見町</t>
  </si>
  <si>
    <t>日代村</t>
  </si>
  <si>
    <t>竹田市</t>
  </si>
  <si>
    <t>玉来町</t>
  </si>
  <si>
    <t>松本村</t>
  </si>
  <si>
    <t>嫗獄村</t>
  </si>
  <si>
    <t>宮砥村</t>
  </si>
  <si>
    <t>城原村</t>
  </si>
  <si>
    <t>小富士村２－２</t>
  </si>
  <si>
    <t>荻村</t>
  </si>
  <si>
    <t>久住町</t>
  </si>
  <si>
    <t>白丹村</t>
  </si>
  <si>
    <t>都野村</t>
  </si>
  <si>
    <t>長湯町</t>
  </si>
  <si>
    <t>西大野村２－２</t>
  </si>
  <si>
    <t>下竹田村</t>
  </si>
  <si>
    <t>豊後高田市</t>
  </si>
  <si>
    <t>西都甲村</t>
  </si>
  <si>
    <t>東都甲村</t>
  </si>
  <si>
    <t>田染村</t>
  </si>
  <si>
    <t>臼野村</t>
  </si>
  <si>
    <t>上真玉村</t>
  </si>
  <si>
    <t>香々地町</t>
  </si>
  <si>
    <t>杵築市</t>
  </si>
  <si>
    <t>北杵築村</t>
  </si>
  <si>
    <t>奈狩江村</t>
  </si>
  <si>
    <t>朝田村</t>
  </si>
  <si>
    <t>中山香町</t>
  </si>
  <si>
    <t>東山香村</t>
  </si>
  <si>
    <t>立石町</t>
  </si>
  <si>
    <t>山浦村</t>
  </si>
  <si>
    <t>南端村４－２</t>
  </si>
  <si>
    <t>宇佐市</t>
  </si>
  <si>
    <t>西馬城村２－１</t>
  </si>
  <si>
    <t>麻生村</t>
  </si>
  <si>
    <t>北馬城村</t>
  </si>
  <si>
    <t>高並村</t>
  </si>
  <si>
    <t>東院内村</t>
  </si>
  <si>
    <t>南院内村</t>
  </si>
  <si>
    <t>安心院町</t>
  </si>
  <si>
    <t>佐田村</t>
  </si>
  <si>
    <t>津房村</t>
  </si>
  <si>
    <t>南端村４－４</t>
  </si>
  <si>
    <t>西馬城村２－２</t>
  </si>
  <si>
    <t>豊後大野市</t>
  </si>
  <si>
    <t>三重町</t>
  </si>
  <si>
    <t>白山村２－１</t>
  </si>
  <si>
    <t>因尾村２－２</t>
  </si>
  <si>
    <t>合川村２－１</t>
  </si>
  <si>
    <t>牧口村２－１</t>
  </si>
  <si>
    <t>白山村２－２</t>
  </si>
  <si>
    <t>上緒方村</t>
  </si>
  <si>
    <t>小富士村２－１</t>
  </si>
  <si>
    <t>長谷川村</t>
  </si>
  <si>
    <t>合川村２－２</t>
  </si>
  <si>
    <t>大野町３－２</t>
  </si>
  <si>
    <t>上井田村２－２</t>
  </si>
  <si>
    <t>上井田村２－１</t>
  </si>
  <si>
    <t>西大野村２－１</t>
  </si>
  <si>
    <t>大野町３－１</t>
  </si>
  <si>
    <t>犬飼町</t>
  </si>
  <si>
    <t>戸上村２－２</t>
  </si>
  <si>
    <t>由布市</t>
  </si>
  <si>
    <t>石城川村３－１</t>
  </si>
  <si>
    <t>阿南村</t>
  </si>
  <si>
    <t>東庄内村</t>
  </si>
  <si>
    <t>西庄内村</t>
  </si>
  <si>
    <t>阿蘇野村</t>
  </si>
  <si>
    <t>由布院町</t>
  </si>
  <si>
    <t>湯平村</t>
  </si>
  <si>
    <t>国東市</t>
  </si>
  <si>
    <t>伊美村</t>
  </si>
  <si>
    <t>熊毛村</t>
  </si>
  <si>
    <t>竹田津町</t>
  </si>
  <si>
    <t>来浦町</t>
  </si>
  <si>
    <t>上国崎村</t>
  </si>
  <si>
    <t>豊崎村</t>
  </si>
  <si>
    <t>旭日村２－１</t>
  </si>
  <si>
    <t>武蔵町</t>
  </si>
  <si>
    <t>中武蔵村</t>
  </si>
  <si>
    <t>旭日村２－２</t>
  </si>
  <si>
    <t>西武蔵村</t>
  </si>
  <si>
    <t>西安岐町</t>
  </si>
  <si>
    <t>南安岐村</t>
  </si>
  <si>
    <t>姫島村</t>
  </si>
  <si>
    <t>日出町</t>
  </si>
  <si>
    <t>藤原村</t>
  </si>
  <si>
    <t>南端村４－１</t>
  </si>
  <si>
    <t>九重町</t>
  </si>
  <si>
    <t>東飯田村</t>
  </si>
  <si>
    <t>玖珠町</t>
  </si>
  <si>
    <t>木花村</t>
  </si>
  <si>
    <t>紙屋村２－２</t>
  </si>
  <si>
    <t>穆佐村</t>
  </si>
  <si>
    <t>富田村２－２</t>
  </si>
  <si>
    <t>都城市</t>
  </si>
  <si>
    <t>西岳村</t>
  </si>
  <si>
    <t>山之口町</t>
  </si>
  <si>
    <t>高城町</t>
  </si>
  <si>
    <t>延岡市</t>
  </si>
  <si>
    <t>南浦村</t>
  </si>
  <si>
    <t>北川町</t>
  </si>
  <si>
    <t>日南市</t>
  </si>
  <si>
    <t>鵜戸村</t>
  </si>
  <si>
    <t>細田町</t>
  </si>
  <si>
    <t>榎原村２－１</t>
  </si>
  <si>
    <t>酒谷村</t>
  </si>
  <si>
    <t>北郷町</t>
  </si>
  <si>
    <t>榎原村２－２</t>
  </si>
  <si>
    <t>小林市</t>
  </si>
  <si>
    <t>須木村</t>
  </si>
  <si>
    <t>紙屋村２－１</t>
  </si>
  <si>
    <t>日向市</t>
  </si>
  <si>
    <t>美々津町</t>
  </si>
  <si>
    <t>岩脇村</t>
  </si>
  <si>
    <t>串間市</t>
  </si>
  <si>
    <t>大束村</t>
  </si>
  <si>
    <t>都井村</t>
  </si>
  <si>
    <t>西都市</t>
  </si>
  <si>
    <t>上穂北村</t>
  </si>
  <si>
    <t>三納村</t>
  </si>
  <si>
    <t>三財村</t>
  </si>
  <si>
    <t>東米良村２－１</t>
  </si>
  <si>
    <t>えびの市</t>
  </si>
  <si>
    <t>加久藤町</t>
  </si>
  <si>
    <t>真幸町</t>
  </si>
  <si>
    <t>三股町</t>
  </si>
  <si>
    <t>国富町</t>
  </si>
  <si>
    <t>綾町</t>
  </si>
  <si>
    <t>新富町</t>
  </si>
  <si>
    <t>佐土原町２－２</t>
  </si>
  <si>
    <t>西米良村</t>
  </si>
  <si>
    <t>木城町</t>
  </si>
  <si>
    <t>木城村</t>
  </si>
  <si>
    <t>東米良村２－２</t>
  </si>
  <si>
    <t>都農町</t>
  </si>
  <si>
    <t>門川町</t>
  </si>
  <si>
    <t>諸塚村</t>
  </si>
  <si>
    <t>椎葉村</t>
  </si>
  <si>
    <t>高千穂町</t>
  </si>
  <si>
    <t>岩戸村２－１</t>
  </si>
  <si>
    <t>日之影町</t>
  </si>
  <si>
    <t>七折村</t>
  </si>
  <si>
    <t>岩井川村</t>
  </si>
  <si>
    <t>岩戸村２－２</t>
  </si>
  <si>
    <t>五ヶ瀬町</t>
  </si>
  <si>
    <t>三ヶ所村</t>
  </si>
  <si>
    <t>鞍岡村</t>
  </si>
  <si>
    <t>東桜島村</t>
  </si>
  <si>
    <t>桜島町</t>
  </si>
  <si>
    <t>喜入町</t>
  </si>
  <si>
    <t>松元町</t>
  </si>
  <si>
    <t>郡山村</t>
  </si>
  <si>
    <t>下伊集院村４－３</t>
  </si>
  <si>
    <t>鹿屋市</t>
  </si>
  <si>
    <t>高隈村</t>
  </si>
  <si>
    <t>新城村２－２</t>
  </si>
  <si>
    <t>市成村</t>
  </si>
  <si>
    <t>百引村</t>
  </si>
  <si>
    <t>吾平町</t>
  </si>
  <si>
    <t>阿久根市</t>
  </si>
  <si>
    <t>阿久根町</t>
  </si>
  <si>
    <t>出水市</t>
  </si>
  <si>
    <t>出水町</t>
  </si>
  <si>
    <t>大川内村</t>
  </si>
  <si>
    <t>指宿市</t>
  </si>
  <si>
    <t>今和泉村</t>
  </si>
  <si>
    <t>利永村２－１</t>
  </si>
  <si>
    <t>西之表市</t>
  </si>
  <si>
    <t>垂水市</t>
  </si>
  <si>
    <t>垂水町</t>
  </si>
  <si>
    <t>新城村２－１</t>
  </si>
  <si>
    <t>牛根村</t>
  </si>
  <si>
    <t>薩摩川内市</t>
  </si>
  <si>
    <t>水引村</t>
  </si>
  <si>
    <t>高江村</t>
  </si>
  <si>
    <t>永利村</t>
  </si>
  <si>
    <t>下東郷村２－１</t>
  </si>
  <si>
    <t>下東郷村２－２</t>
  </si>
  <si>
    <t>樋脇町</t>
  </si>
  <si>
    <t>入来町</t>
  </si>
  <si>
    <t>藺牟田村</t>
  </si>
  <si>
    <t>里村</t>
  </si>
  <si>
    <t>上甑村</t>
  </si>
  <si>
    <t>下甑村</t>
  </si>
  <si>
    <t>日置市</t>
  </si>
  <si>
    <t>東市来町</t>
  </si>
  <si>
    <t>下伊集院村４－２</t>
  </si>
  <si>
    <t>伊集院町</t>
  </si>
  <si>
    <t>下伊集院村４－１</t>
  </si>
  <si>
    <t>下伊集院村４－４</t>
  </si>
  <si>
    <t>伊作町</t>
  </si>
  <si>
    <t>永吉村</t>
  </si>
  <si>
    <t>曽於市</t>
  </si>
  <si>
    <t>岩川町</t>
  </si>
  <si>
    <t>恒吉村</t>
  </si>
  <si>
    <t>月野村</t>
  </si>
  <si>
    <t>野方村３－２</t>
  </si>
  <si>
    <t>財部町</t>
  </si>
  <si>
    <t>末吉町</t>
  </si>
  <si>
    <t>霧島市</t>
  </si>
  <si>
    <t>東国分村</t>
  </si>
  <si>
    <t>清水村２－１</t>
  </si>
  <si>
    <t>敷根村</t>
  </si>
  <si>
    <t>溝辺町</t>
  </si>
  <si>
    <t>横川町</t>
  </si>
  <si>
    <t>牧園町</t>
  </si>
  <si>
    <t>霧島町</t>
  </si>
  <si>
    <t>日当山村</t>
  </si>
  <si>
    <t>霧島村３－３</t>
  </si>
  <si>
    <t>国分町２－２</t>
  </si>
  <si>
    <t>福山町</t>
  </si>
  <si>
    <t>いちき串木野市</t>
  </si>
  <si>
    <t>串木野市</t>
  </si>
  <si>
    <t>市来町</t>
  </si>
  <si>
    <t>南さつま市</t>
  </si>
  <si>
    <t>加世田町</t>
  </si>
  <si>
    <t>万世町</t>
  </si>
  <si>
    <t>笠沙町</t>
  </si>
  <si>
    <t>大浦町</t>
  </si>
  <si>
    <t>坊津町</t>
  </si>
  <si>
    <t>田布施村２－１</t>
  </si>
  <si>
    <t>志布志市</t>
  </si>
  <si>
    <t>志布志町</t>
  </si>
  <si>
    <t>野方村３－１</t>
  </si>
  <si>
    <t>奄美市</t>
  </si>
  <si>
    <t>住用村</t>
  </si>
  <si>
    <t>笠利町</t>
  </si>
  <si>
    <t>南九州市</t>
  </si>
  <si>
    <t>勝目村</t>
  </si>
  <si>
    <t>伊佐市</t>
  </si>
  <si>
    <t>山野町</t>
  </si>
  <si>
    <t>羽月村</t>
  </si>
  <si>
    <t>西太良村</t>
  </si>
  <si>
    <t>菱刈町２－２</t>
  </si>
  <si>
    <t>菱刈町２－１</t>
  </si>
  <si>
    <t>姶良市</t>
  </si>
  <si>
    <t>加治木町</t>
  </si>
  <si>
    <t>山田村３－３</t>
  </si>
  <si>
    <t>山田村３－１</t>
  </si>
  <si>
    <t>蒲生町</t>
  </si>
  <si>
    <t>山田村３－２</t>
  </si>
  <si>
    <t>十島村</t>
  </si>
  <si>
    <t>さつま町</t>
  </si>
  <si>
    <t>宮之城町</t>
  </si>
  <si>
    <t>佐志村</t>
  </si>
  <si>
    <t>求名村</t>
  </si>
  <si>
    <t>東町</t>
  </si>
  <si>
    <t>湧水町</t>
  </si>
  <si>
    <t>栗野町</t>
  </si>
  <si>
    <t>吉松町</t>
  </si>
  <si>
    <t>大崎町</t>
  </si>
  <si>
    <t>野方村３－３</t>
  </si>
  <si>
    <t>490</t>
  </si>
  <si>
    <t>錦江町</t>
  </si>
  <si>
    <t>大根占町</t>
  </si>
  <si>
    <t>491</t>
  </si>
  <si>
    <t>南大隅町</t>
  </si>
  <si>
    <t>根占町</t>
  </si>
  <si>
    <t>佐多町</t>
  </si>
  <si>
    <t>492</t>
  </si>
  <si>
    <t>肝付町</t>
  </si>
  <si>
    <t>内之浦町</t>
  </si>
  <si>
    <t>高山町</t>
  </si>
  <si>
    <t>南種子町</t>
  </si>
  <si>
    <t>屋久島町</t>
  </si>
  <si>
    <t>上屋久町</t>
  </si>
  <si>
    <t>屋久町</t>
  </si>
  <si>
    <t>宇検村</t>
  </si>
  <si>
    <t>瀬戸内町</t>
  </si>
  <si>
    <t>実久村</t>
  </si>
  <si>
    <t>古仁屋町</t>
  </si>
  <si>
    <t>龍郷町</t>
  </si>
  <si>
    <t>530</t>
  </si>
  <si>
    <t>徳之島町</t>
  </si>
  <si>
    <t>東天城村</t>
  </si>
  <si>
    <t>名護市</t>
  </si>
  <si>
    <t>屋部村</t>
  </si>
  <si>
    <t>羽地村</t>
  </si>
  <si>
    <t>久志村</t>
  </si>
  <si>
    <t>国頭村</t>
  </si>
  <si>
    <t>大宜味村</t>
  </si>
  <si>
    <t>本部町</t>
  </si>
  <si>
    <t>311</t>
  </si>
  <si>
    <t>恩納村</t>
  </si>
  <si>
    <t>313</t>
  </si>
  <si>
    <t>宜野座村</t>
  </si>
  <si>
    <t>314</t>
  </si>
  <si>
    <t>金武町</t>
  </si>
  <si>
    <t>353</t>
  </si>
  <si>
    <t>渡嘉敷村</t>
  </si>
  <si>
    <t>354</t>
  </si>
  <si>
    <t>座間味村</t>
  </si>
  <si>
    <t>355</t>
  </si>
  <si>
    <t>粟国村</t>
  </si>
  <si>
    <t>渡名喜村</t>
  </si>
  <si>
    <t>359</t>
  </si>
  <si>
    <t>伊平屋村</t>
  </si>
  <si>
    <t>竹富町</t>
  </si>
  <si>
    <t>与那国町</t>
  </si>
  <si>
    <t>旧市区町村名
(昭和25年2月1日当時)</t>
    <phoneticPr fontId="4"/>
  </si>
  <si>
    <t>仙台市青葉区</t>
  </si>
  <si>
    <t>仙台市太白区</t>
  </si>
  <si>
    <t>新潟市北区</t>
  </si>
  <si>
    <t>新潟市南区</t>
  </si>
  <si>
    <t>新潟市西蒲区</t>
  </si>
  <si>
    <t>相模原市緑区</t>
  </si>
  <si>
    <t>京都市左京区</t>
  </si>
  <si>
    <t>京都市右京区</t>
  </si>
  <si>
    <t>神戸市北区</t>
  </si>
  <si>
    <t>北九州市八幡東区</t>
  </si>
  <si>
    <t>福岡市西区</t>
  </si>
  <si>
    <t>福岡市早良区</t>
  </si>
  <si>
    <t>広島市安佐南区</t>
  </si>
  <si>
    <t>広島市安佐北区</t>
  </si>
  <si>
    <t>広島市安芸区</t>
  </si>
  <si>
    <t>広島市佐伯区</t>
  </si>
  <si>
    <t>静岡市葵区</t>
  </si>
  <si>
    <t>静岡市清水区</t>
  </si>
  <si>
    <t>浜松市西区</t>
  </si>
  <si>
    <t>浜松市北区</t>
  </si>
  <si>
    <t>浜松市天竜区</t>
  </si>
  <si>
    <t>岡山市北区</t>
  </si>
  <si>
    <t>岡山市東区</t>
  </si>
  <si>
    <t>岡山市南区</t>
  </si>
  <si>
    <t>熊本市中央区</t>
  </si>
  <si>
    <t>熊本市東区</t>
  </si>
  <si>
    <t>熊本市西区</t>
  </si>
  <si>
    <t>※農業地域類型（農林水産省HP参照）</t>
    <rPh sb="1" eb="3">
      <t>ノウギョウ</t>
    </rPh>
    <rPh sb="3" eb="5">
      <t>チイキ</t>
    </rPh>
    <rPh sb="5" eb="6">
      <t>ルイ</t>
    </rPh>
    <rPh sb="6" eb="7">
      <t>ガタ</t>
    </rPh>
    <rPh sb="8" eb="10">
      <t>ノウリン</t>
    </rPh>
    <rPh sb="10" eb="13">
      <t>スイサンショウ</t>
    </rPh>
    <rPh sb="15" eb="17">
      <t>サンショウ</t>
    </rPh>
    <phoneticPr fontId="4"/>
  </si>
  <si>
    <t>中間農業地域</t>
    <rPh sb="0" eb="2">
      <t>チュウカン</t>
    </rPh>
    <rPh sb="2" eb="4">
      <t>ノウギョウ</t>
    </rPh>
    <rPh sb="4" eb="6">
      <t>チイキ</t>
    </rPh>
    <phoneticPr fontId="4"/>
  </si>
  <si>
    <t>山間農業地域</t>
    <rPh sb="0" eb="2">
      <t>サンカン</t>
    </rPh>
    <rPh sb="2" eb="4">
      <t>ノウギョウ</t>
    </rPh>
    <rPh sb="4" eb="6">
      <t>チイキ</t>
    </rPh>
    <phoneticPr fontId="4"/>
  </si>
  <si>
    <t>農業地域分類</t>
    <rPh sb="0" eb="2">
      <t>ノウギョウ</t>
    </rPh>
    <rPh sb="2" eb="4">
      <t>チイキ</t>
    </rPh>
    <rPh sb="4" eb="6">
      <t>ブンルイ</t>
    </rPh>
    <phoneticPr fontId="65"/>
  </si>
  <si>
    <t>中山間地域とは、山間地及びその周辺の地域、その他地勢等の地理的条件が悪く、農業生産条件が不利な地域をいい、農林統計上用いられている地域区分のうち、中間農業地域と山間農業地域を合わせた地域を指しています。
山地の多い日本では、このような中山間地域が総土地面積の約7割を占めています。</t>
    <phoneticPr fontId="4"/>
  </si>
  <si>
    <t>未入力：</t>
    <rPh sb="0" eb="3">
      <t>ミニュウリョク</t>
    </rPh>
    <phoneticPr fontId="4"/>
  </si>
  <si>
    <t>元請調査票データ</t>
    <rPh sb="0" eb="2">
      <t>モトウケ</t>
    </rPh>
    <rPh sb="2" eb="5">
      <t>チョウサヒョウ</t>
    </rPh>
    <phoneticPr fontId="4"/>
  </si>
  <si>
    <t/>
  </si>
  <si>
    <t>■元請調査票データ貼り付け手順
①元請調査票のシート『まとめ』、セルB3：H220を選択
②コピー
③本シート、セルB8に「値」で貼り付け
↓赤枠貼り付け範囲</t>
    <rPh sb="1" eb="3">
      <t>モトウケ</t>
    </rPh>
    <rPh sb="17" eb="19">
      <t>モトウケ</t>
    </rPh>
    <rPh sb="19" eb="22">
      <t>チョウサヒョウ</t>
    </rPh>
    <rPh sb="42" eb="44">
      <t>センタク</t>
    </rPh>
    <rPh sb="51" eb="52">
      <t>ホン</t>
    </rPh>
    <rPh sb="62" eb="63">
      <t>アタイ</t>
    </rPh>
    <rPh sb="65" eb="66">
      <t>ハ</t>
    </rPh>
    <rPh sb="67" eb="68">
      <t>ツ</t>
    </rPh>
    <rPh sb="71" eb="72">
      <t>アカ</t>
    </rPh>
    <rPh sb="72" eb="73">
      <t>ワク</t>
    </rPh>
    <rPh sb="73" eb="74">
      <t>ハ</t>
    </rPh>
    <rPh sb="75" eb="76">
      <t>ツ</t>
    </rPh>
    <rPh sb="77" eb="79">
      <t>ハンイ</t>
    </rPh>
    <phoneticPr fontId="4"/>
  </si>
  <si>
    <t>G</t>
    <phoneticPr fontId="4"/>
  </si>
  <si>
    <t>レ</t>
    <phoneticPr fontId="4"/>
  </si>
  <si>
    <r>
      <t>I</t>
    </r>
    <r>
      <rPr>
        <sz val="11"/>
        <rFont val="ＭＳ Ｐゴシック"/>
        <family val="3"/>
        <charset val="128"/>
      </rPr>
      <t>CT</t>
    </r>
    <r>
      <rPr>
        <sz val="11"/>
        <rFont val="ＭＳ Ｐゴシック"/>
        <family val="3"/>
        <charset val="128"/>
      </rPr>
      <t>活用工事</t>
    </r>
    <rPh sb="3" eb="5">
      <t>カツヨウ</t>
    </rPh>
    <rPh sb="5" eb="7">
      <t>コウジ</t>
    </rPh>
    <phoneticPr fontId="4"/>
  </si>
  <si>
    <t>ICT活用工事</t>
    <rPh sb="3" eb="5">
      <t>カツヨウ</t>
    </rPh>
    <rPh sb="5" eb="7">
      <t>コウジ</t>
    </rPh>
    <phoneticPr fontId="4"/>
  </si>
  <si>
    <t>令和2年度</t>
    <rPh sb="3" eb="5">
      <t>ネンド</t>
    </rPh>
    <phoneticPr fontId="4"/>
  </si>
  <si>
    <t>Ver20.01</t>
    <phoneticPr fontId="3"/>
  </si>
  <si>
    <t>３．本調査票は、令和2年度積算基準に準じております。</t>
    <rPh sb="2" eb="5">
      <t>ホンチョウサ</t>
    </rPh>
    <rPh sb="5" eb="6">
      <t>ヒョウ</t>
    </rPh>
    <rPh sb="8" eb="10">
      <t>レイワ</t>
    </rPh>
    <rPh sb="11" eb="13">
      <t>ネンド</t>
    </rPh>
    <rPh sb="13" eb="15">
      <t>セキサン</t>
    </rPh>
    <rPh sb="15" eb="17">
      <t>キジュン</t>
    </rPh>
    <rPh sb="18" eb="19">
      <t>ジュン</t>
    </rPh>
    <phoneticPr fontId="65"/>
  </si>
  <si>
    <t>　　令和元年度（平成31年度）以前に発注した工事は、適宜名称の読み替え等を行い、入力して下さい。</t>
    <rPh sb="2" eb="4">
      <t>レイワ</t>
    </rPh>
    <rPh sb="4" eb="6">
      <t>ガンネン</t>
    </rPh>
    <rPh sb="6" eb="7">
      <t>ド</t>
    </rPh>
    <rPh sb="8" eb="10">
      <t>ヘイセイ</t>
    </rPh>
    <rPh sb="12" eb="14">
      <t>ネンド</t>
    </rPh>
    <rPh sb="15" eb="17">
      <t>イゼン</t>
    </rPh>
    <rPh sb="18" eb="20">
      <t>ハッチュウ</t>
    </rPh>
    <rPh sb="22" eb="24">
      <t>コウジ</t>
    </rPh>
    <rPh sb="26" eb="28">
      <t>テキギ</t>
    </rPh>
    <rPh sb="28" eb="30">
      <t>メイショウ</t>
    </rPh>
    <rPh sb="31" eb="32">
      <t>ヨ</t>
    </rPh>
    <rPh sb="33" eb="34">
      <t>カ</t>
    </rPh>
    <rPh sb="35" eb="36">
      <t>トウ</t>
    </rPh>
    <rPh sb="37" eb="38">
      <t>オコナ</t>
    </rPh>
    <rPh sb="40" eb="42">
      <t>ニュウリョク</t>
    </rPh>
    <rPh sb="44" eb="45">
      <t>クダ</t>
    </rPh>
    <phoneticPr fontId="65"/>
  </si>
  <si>
    <t>（自）　和暦</t>
    <rPh sb="1" eb="2">
      <t>ジユウ</t>
    </rPh>
    <phoneticPr fontId="3"/>
  </si>
  <si>
    <t>（至）　和暦</t>
    <rPh sb="1" eb="2">
      <t>イタ</t>
    </rPh>
    <phoneticPr fontId="3"/>
  </si>
  <si>
    <t>（至）　和暦</t>
    <rPh sb="1" eb="2">
      <t>イタル</t>
    </rPh>
    <phoneticPr fontId="3"/>
  </si>
  <si>
    <t>年</t>
    <rPh sb="0" eb="1">
      <t>ネン</t>
    </rPh>
    <phoneticPr fontId="4"/>
  </si>
  <si>
    <t>令和3</t>
    <rPh sb="0" eb="2">
      <t>レイワ</t>
    </rPh>
    <phoneticPr fontId="4"/>
  </si>
  <si>
    <t>令和2</t>
    <rPh sb="0" eb="2">
      <t>レイワ</t>
    </rPh>
    <phoneticPr fontId="4"/>
  </si>
  <si>
    <t>令和元</t>
    <rPh sb="0" eb="2">
      <t>レイワ</t>
    </rPh>
    <phoneticPr fontId="4"/>
  </si>
  <si>
    <t>平成31</t>
    <rPh sb="0" eb="2">
      <t>ヘイセイ</t>
    </rPh>
    <phoneticPr fontId="4"/>
  </si>
  <si>
    <t>平成30</t>
    <rPh sb="0" eb="2">
      <t>ヘイセイ</t>
    </rPh>
    <phoneticPr fontId="4"/>
  </si>
  <si>
    <t>平成29</t>
    <rPh sb="0" eb="2">
      <t>ヘイセイ</t>
    </rPh>
    <phoneticPr fontId="4"/>
  </si>
  <si>
    <t>平成28</t>
    <rPh sb="0" eb="2">
      <t>ヘイセイ</t>
    </rPh>
    <phoneticPr fontId="4"/>
  </si>
  <si>
    <t>平成27</t>
    <rPh sb="0" eb="2">
      <t>ヘイセイ</t>
    </rPh>
    <phoneticPr fontId="4"/>
  </si>
  <si>
    <t>平成26</t>
    <rPh sb="0" eb="2">
      <t>ヘイセイ</t>
    </rPh>
    <phoneticPr fontId="4"/>
  </si>
  <si>
    <t>平成25</t>
    <rPh sb="0" eb="2">
      <t>ヘイセイ</t>
    </rPh>
    <phoneticPr fontId="4"/>
  </si>
  <si>
    <t>月</t>
    <rPh sb="0" eb="1">
      <t>ツキ</t>
    </rPh>
    <phoneticPr fontId="4"/>
  </si>
  <si>
    <t>団体コード</t>
    <rPh sb="0" eb="2">
      <t>ダンタイ</t>
    </rPh>
    <phoneticPr fontId="4"/>
  </si>
  <si>
    <t>都道府県名
（漢字）</t>
    <rPh sb="0" eb="4">
      <t>トドウフケン</t>
    </rPh>
    <rPh sb="4" eb="5">
      <t>メイ</t>
    </rPh>
    <rPh sb="7" eb="9">
      <t>カンジ</t>
    </rPh>
    <phoneticPr fontId="4"/>
  </si>
  <si>
    <t>市区町村名
（漢字）</t>
    <rPh sb="0" eb="2">
      <t>シク</t>
    </rPh>
    <rPh sb="2" eb="4">
      <t>チョウソン</t>
    </rPh>
    <rPh sb="4" eb="5">
      <t>メイ</t>
    </rPh>
    <rPh sb="7" eb="9">
      <t>カンジ</t>
    </rPh>
    <phoneticPr fontId="4"/>
  </si>
  <si>
    <t>都道府県名</t>
    <rPh sb="0" eb="4">
      <t>トドウフケン</t>
    </rPh>
    <rPh sb="4" eb="5">
      <t>メイ</t>
    </rPh>
    <phoneticPr fontId="65"/>
  </si>
  <si>
    <t>参照範囲</t>
    <rPh sb="0" eb="2">
      <t>サンショウ</t>
    </rPh>
    <rPh sb="2" eb="4">
      <t>ハンイ</t>
    </rPh>
    <phoneticPr fontId="65"/>
  </si>
  <si>
    <t>010006</t>
  </si>
  <si>
    <t>北海道</t>
    <phoneticPr fontId="65"/>
  </si>
  <si>
    <t>012033</t>
  </si>
  <si>
    <t>宮城県</t>
  </si>
  <si>
    <t>012050</t>
  </si>
  <si>
    <t>室蘭市</t>
  </si>
  <si>
    <t>012068</t>
  </si>
  <si>
    <t>012076</t>
  </si>
  <si>
    <t>帯広市</t>
  </si>
  <si>
    <t>012084</t>
  </si>
  <si>
    <t>012092</t>
  </si>
  <si>
    <t>012106</t>
  </si>
  <si>
    <t>岩見沢市</t>
  </si>
  <si>
    <t>012114</t>
  </si>
  <si>
    <t>網走市</t>
  </si>
  <si>
    <t>012122</t>
  </si>
  <si>
    <t>012131</t>
  </si>
  <si>
    <t>苫小牧市</t>
  </si>
  <si>
    <t>東京都</t>
  </si>
  <si>
    <t>012149</t>
  </si>
  <si>
    <t>012157</t>
  </si>
  <si>
    <t>美唄市</t>
  </si>
  <si>
    <t>012165</t>
  </si>
  <si>
    <t>012173</t>
  </si>
  <si>
    <t>江別市</t>
  </si>
  <si>
    <t>012181</t>
  </si>
  <si>
    <t>012190</t>
  </si>
  <si>
    <t>012203</t>
  </si>
  <si>
    <t>012211</t>
  </si>
  <si>
    <t>012220</t>
  </si>
  <si>
    <t>012238</t>
  </si>
  <si>
    <t>根室市</t>
  </si>
  <si>
    <t>012246</t>
  </si>
  <si>
    <t>千歳市</t>
  </si>
  <si>
    <t>012254</t>
  </si>
  <si>
    <t>滝川市</t>
  </si>
  <si>
    <t>012262</t>
  </si>
  <si>
    <t>京都府</t>
  </si>
  <si>
    <t>012271</t>
  </si>
  <si>
    <t>012289</t>
  </si>
  <si>
    <t>012297</t>
  </si>
  <si>
    <t>012301</t>
  </si>
  <si>
    <t>登別市</t>
  </si>
  <si>
    <t>012319</t>
  </si>
  <si>
    <t>恵庭市</t>
  </si>
  <si>
    <t>鳥取県</t>
  </si>
  <si>
    <t>012335</t>
  </si>
  <si>
    <t>島根県</t>
  </si>
  <si>
    <t>012343</t>
  </si>
  <si>
    <t>北広島市</t>
  </si>
  <si>
    <t>012351</t>
  </si>
  <si>
    <t>012360</t>
  </si>
  <si>
    <t>013030</t>
  </si>
  <si>
    <t>当別町</t>
  </si>
  <si>
    <t>徳島県</t>
  </si>
  <si>
    <t>013048</t>
  </si>
  <si>
    <t>新篠津村</t>
  </si>
  <si>
    <t>013315</t>
  </si>
  <si>
    <t>013323</t>
  </si>
  <si>
    <t>013331</t>
  </si>
  <si>
    <t>013340</t>
  </si>
  <si>
    <t>佐賀県</t>
  </si>
  <si>
    <t>013374</t>
  </si>
  <si>
    <t>013439</t>
  </si>
  <si>
    <t>013455</t>
  </si>
  <si>
    <t>013463</t>
  </si>
  <si>
    <t>013471</t>
  </si>
  <si>
    <t>013617</t>
  </si>
  <si>
    <t>沖縄県</t>
  </si>
  <si>
    <t>013625</t>
  </si>
  <si>
    <t>013633</t>
  </si>
  <si>
    <t>013641</t>
  </si>
  <si>
    <t>013676</t>
  </si>
  <si>
    <t>013706</t>
  </si>
  <si>
    <t>013714</t>
  </si>
  <si>
    <t>013919</t>
  </si>
  <si>
    <t>013927</t>
  </si>
  <si>
    <t>013935</t>
  </si>
  <si>
    <t>013943</t>
  </si>
  <si>
    <t>013951</t>
  </si>
  <si>
    <t>013960</t>
  </si>
  <si>
    <t>真狩村</t>
  </si>
  <si>
    <t>013978</t>
  </si>
  <si>
    <t>013986</t>
  </si>
  <si>
    <t>013994</t>
  </si>
  <si>
    <t>014001</t>
  </si>
  <si>
    <t>014010</t>
  </si>
  <si>
    <t>014028</t>
  </si>
  <si>
    <t>014036</t>
  </si>
  <si>
    <t>014044</t>
  </si>
  <si>
    <t>014052</t>
  </si>
  <si>
    <t>014061</t>
  </si>
  <si>
    <t>014079</t>
  </si>
  <si>
    <t>014087</t>
  </si>
  <si>
    <t>014095</t>
  </si>
  <si>
    <t>014231</t>
  </si>
  <si>
    <t>南幌町</t>
  </si>
  <si>
    <t>014249</t>
  </si>
  <si>
    <t>奈井江町</t>
  </si>
  <si>
    <t>014257</t>
  </si>
  <si>
    <t>014273</t>
  </si>
  <si>
    <t>由仁町</t>
  </si>
  <si>
    <t>014281</t>
  </si>
  <si>
    <t>014290</t>
  </si>
  <si>
    <t>014303</t>
  </si>
  <si>
    <t>月形町</t>
  </si>
  <si>
    <t>014311</t>
  </si>
  <si>
    <t>浦臼町</t>
  </si>
  <si>
    <t>014320</t>
  </si>
  <si>
    <t>014338</t>
  </si>
  <si>
    <t>妹背牛町</t>
  </si>
  <si>
    <t>014346</t>
  </si>
  <si>
    <t>秩父別町</t>
  </si>
  <si>
    <t>014362</t>
  </si>
  <si>
    <t>014371</t>
  </si>
  <si>
    <t>北竜町</t>
  </si>
  <si>
    <t>014389</t>
  </si>
  <si>
    <t>014524</t>
  </si>
  <si>
    <t>鷹栖町</t>
  </si>
  <si>
    <t>014532</t>
  </si>
  <si>
    <t>東神楽町</t>
  </si>
  <si>
    <t>014541</t>
  </si>
  <si>
    <t>014559</t>
  </si>
  <si>
    <t>比布町</t>
  </si>
  <si>
    <t>014567</t>
  </si>
  <si>
    <t>014575</t>
  </si>
  <si>
    <t>014583</t>
  </si>
  <si>
    <t>014591</t>
  </si>
  <si>
    <t>014605</t>
  </si>
  <si>
    <t>上富良野町</t>
  </si>
  <si>
    <t>014613</t>
  </si>
  <si>
    <t>中富良野町</t>
  </si>
  <si>
    <t>014621</t>
  </si>
  <si>
    <t>014630</t>
  </si>
  <si>
    <t>014648</t>
  </si>
  <si>
    <t>014656</t>
  </si>
  <si>
    <t>剣淵町</t>
  </si>
  <si>
    <t>014681</t>
  </si>
  <si>
    <t>014699</t>
  </si>
  <si>
    <t>014702</t>
  </si>
  <si>
    <t>014711</t>
  </si>
  <si>
    <t>014729</t>
  </si>
  <si>
    <t>014818</t>
  </si>
  <si>
    <t>014826</t>
  </si>
  <si>
    <t>014834</t>
  </si>
  <si>
    <t>014842</t>
  </si>
  <si>
    <t>014851</t>
  </si>
  <si>
    <t>014869</t>
  </si>
  <si>
    <t>014877</t>
  </si>
  <si>
    <t>天塩町</t>
  </si>
  <si>
    <t>015113</t>
  </si>
  <si>
    <t>015121</t>
  </si>
  <si>
    <t>015130</t>
  </si>
  <si>
    <t>015148</t>
  </si>
  <si>
    <t>015164</t>
  </si>
  <si>
    <t>豊富町</t>
  </si>
  <si>
    <t>015172</t>
  </si>
  <si>
    <t>015181</t>
  </si>
  <si>
    <t>015199</t>
  </si>
  <si>
    <t>015202</t>
  </si>
  <si>
    <t>015431</t>
  </si>
  <si>
    <t>美幌町</t>
  </si>
  <si>
    <t>015440</t>
  </si>
  <si>
    <t>015458</t>
  </si>
  <si>
    <t>015466</t>
  </si>
  <si>
    <t>清里町</t>
  </si>
  <si>
    <t>015474</t>
  </si>
  <si>
    <t>小清水町</t>
  </si>
  <si>
    <t>015491</t>
  </si>
  <si>
    <t>訓子府町</t>
  </si>
  <si>
    <t>015504</t>
  </si>
  <si>
    <t>015521</t>
  </si>
  <si>
    <t>015555</t>
  </si>
  <si>
    <t>015598</t>
  </si>
  <si>
    <t>湧別町</t>
  </si>
  <si>
    <t>015601</t>
  </si>
  <si>
    <t>015610</t>
  </si>
  <si>
    <t>015628</t>
  </si>
  <si>
    <t>015636</t>
  </si>
  <si>
    <t>015644</t>
  </si>
  <si>
    <t>大空町</t>
  </si>
  <si>
    <t>015717</t>
  </si>
  <si>
    <t>015750</t>
  </si>
  <si>
    <t>015784</t>
  </si>
  <si>
    <t>015814</t>
  </si>
  <si>
    <t>015849</t>
  </si>
  <si>
    <t>015857</t>
  </si>
  <si>
    <t>安平町</t>
  </si>
  <si>
    <t>015865</t>
  </si>
  <si>
    <t>016012</t>
  </si>
  <si>
    <t>016021</t>
  </si>
  <si>
    <t>016047</t>
  </si>
  <si>
    <t>016071</t>
  </si>
  <si>
    <t>016080</t>
  </si>
  <si>
    <t>016098</t>
  </si>
  <si>
    <t>016101</t>
  </si>
  <si>
    <t>016314</t>
  </si>
  <si>
    <t>音更町</t>
  </si>
  <si>
    <t>016322</t>
  </si>
  <si>
    <t>士幌町</t>
  </si>
  <si>
    <t>016331</t>
  </si>
  <si>
    <t>016349</t>
  </si>
  <si>
    <t>鹿追町</t>
  </si>
  <si>
    <t>016357</t>
  </si>
  <si>
    <t>016365</t>
  </si>
  <si>
    <t>016373</t>
  </si>
  <si>
    <t>芽室町</t>
  </si>
  <si>
    <t>016381</t>
  </si>
  <si>
    <t>中札内村</t>
  </si>
  <si>
    <t>016390</t>
  </si>
  <si>
    <t>更別村</t>
  </si>
  <si>
    <t>016411</t>
  </si>
  <si>
    <t>016420</t>
  </si>
  <si>
    <t>016438</t>
  </si>
  <si>
    <t>幕別町</t>
  </si>
  <si>
    <t>016446</t>
  </si>
  <si>
    <t>016454</t>
  </si>
  <si>
    <t>016462</t>
  </si>
  <si>
    <t>本別町</t>
  </si>
  <si>
    <t>016471</t>
  </si>
  <si>
    <t>016489</t>
  </si>
  <si>
    <t>016497</t>
  </si>
  <si>
    <t>016616</t>
  </si>
  <si>
    <t>016624</t>
  </si>
  <si>
    <t>016632</t>
  </si>
  <si>
    <t>浜中町</t>
  </si>
  <si>
    <t>016641</t>
  </si>
  <si>
    <t>標茶町</t>
  </si>
  <si>
    <t>016659</t>
  </si>
  <si>
    <t>016675</t>
  </si>
  <si>
    <t>016683</t>
  </si>
  <si>
    <t>016918</t>
  </si>
  <si>
    <t>別海町</t>
  </si>
  <si>
    <t>016926</t>
  </si>
  <si>
    <t>中標津町</t>
  </si>
  <si>
    <t>016934</t>
  </si>
  <si>
    <t>016942</t>
  </si>
  <si>
    <t>020001</t>
  </si>
  <si>
    <t>022021</t>
  </si>
  <si>
    <t>022047</t>
  </si>
  <si>
    <t>022055</t>
  </si>
  <si>
    <t>022063</t>
  </si>
  <si>
    <t>022071</t>
  </si>
  <si>
    <t>三沢市</t>
  </si>
  <si>
    <t>022080</t>
  </si>
  <si>
    <t>022098</t>
  </si>
  <si>
    <t>つがる市</t>
  </si>
  <si>
    <t>022101</t>
  </si>
  <si>
    <t>023019</t>
  </si>
  <si>
    <t>023035</t>
  </si>
  <si>
    <t>023043</t>
  </si>
  <si>
    <t>023078</t>
  </si>
  <si>
    <t>023213</t>
  </si>
  <si>
    <t>023230</t>
  </si>
  <si>
    <t>023434</t>
  </si>
  <si>
    <t>023612</t>
  </si>
  <si>
    <t>藤崎町</t>
  </si>
  <si>
    <t>023621</t>
  </si>
  <si>
    <t>023671</t>
  </si>
  <si>
    <t>田舎館村</t>
  </si>
  <si>
    <t>023817</t>
  </si>
  <si>
    <t>板柳町</t>
  </si>
  <si>
    <t>023841</t>
  </si>
  <si>
    <t>023876</t>
  </si>
  <si>
    <t>024015</t>
  </si>
  <si>
    <t>024023</t>
  </si>
  <si>
    <t>024058</t>
  </si>
  <si>
    <t>六戸町</t>
  </si>
  <si>
    <t>024066</t>
  </si>
  <si>
    <t>024082</t>
  </si>
  <si>
    <t>東北町</t>
  </si>
  <si>
    <t>024112</t>
  </si>
  <si>
    <t>024121</t>
  </si>
  <si>
    <t>おいらせ町</t>
  </si>
  <si>
    <t>024236</t>
  </si>
  <si>
    <t>024244</t>
  </si>
  <si>
    <t>024252</t>
  </si>
  <si>
    <t>024261</t>
  </si>
  <si>
    <t>024414</t>
  </si>
  <si>
    <t>024422</t>
  </si>
  <si>
    <t>024431</t>
  </si>
  <si>
    <t>024457</t>
  </si>
  <si>
    <t>024465</t>
  </si>
  <si>
    <t>024503</t>
  </si>
  <si>
    <t>030007</t>
  </si>
  <si>
    <t>032026</t>
  </si>
  <si>
    <t>032034</t>
  </si>
  <si>
    <t>032051</t>
  </si>
  <si>
    <t>032069</t>
  </si>
  <si>
    <t>032077</t>
  </si>
  <si>
    <t>032085</t>
  </si>
  <si>
    <t>032093</t>
  </si>
  <si>
    <t>032107</t>
  </si>
  <si>
    <t>032115</t>
  </si>
  <si>
    <t>032131</t>
  </si>
  <si>
    <t>032140</t>
  </si>
  <si>
    <t>032158</t>
  </si>
  <si>
    <t>032166</t>
  </si>
  <si>
    <t>滝沢市</t>
    <rPh sb="2" eb="3">
      <t>シ</t>
    </rPh>
    <phoneticPr fontId="4"/>
  </si>
  <si>
    <t>033014</t>
  </si>
  <si>
    <t>033022</t>
  </si>
  <si>
    <t>033031</t>
  </si>
  <si>
    <t>033219</t>
  </si>
  <si>
    <t>033227</t>
  </si>
  <si>
    <t>矢巾町</t>
  </si>
  <si>
    <t>033669</t>
  </si>
  <si>
    <t>033812</t>
  </si>
  <si>
    <t>金ケ崎町</t>
  </si>
  <si>
    <t>034029</t>
  </si>
  <si>
    <t>034410</t>
  </si>
  <si>
    <t>034614</t>
  </si>
  <si>
    <t>034827</t>
  </si>
  <si>
    <t>034835</t>
  </si>
  <si>
    <t>034843</t>
  </si>
  <si>
    <t>034851</t>
  </si>
  <si>
    <t>035017</t>
  </si>
  <si>
    <t>035033</t>
  </si>
  <si>
    <t>035068</t>
  </si>
  <si>
    <t>035076</t>
  </si>
  <si>
    <t>035246</t>
  </si>
  <si>
    <t>040002</t>
  </si>
  <si>
    <t>042021</t>
  </si>
  <si>
    <t>042030</t>
  </si>
  <si>
    <t>042056</t>
  </si>
  <si>
    <t>042064</t>
  </si>
  <si>
    <t>042072</t>
  </si>
  <si>
    <t>名取市</t>
  </si>
  <si>
    <t>042081</t>
  </si>
  <si>
    <t>042099</t>
  </si>
  <si>
    <t>多賀城市</t>
  </si>
  <si>
    <t>042111</t>
  </si>
  <si>
    <t>042129</t>
  </si>
  <si>
    <t>042137</t>
  </si>
  <si>
    <t>042145</t>
  </si>
  <si>
    <t>042153</t>
  </si>
  <si>
    <t>042161</t>
  </si>
  <si>
    <t>富谷市</t>
    <rPh sb="2" eb="3">
      <t>シ</t>
    </rPh>
    <phoneticPr fontId="4"/>
  </si>
  <si>
    <t>043010</t>
  </si>
  <si>
    <t>043028</t>
  </si>
  <si>
    <t>043214</t>
  </si>
  <si>
    <t>大河原町</t>
  </si>
  <si>
    <t>043222</t>
  </si>
  <si>
    <t>043231</t>
  </si>
  <si>
    <t>043249</t>
  </si>
  <si>
    <t>043419</t>
  </si>
  <si>
    <t>043613</t>
  </si>
  <si>
    <t>亘理町</t>
  </si>
  <si>
    <t>043621</t>
  </si>
  <si>
    <t>山元町</t>
  </si>
  <si>
    <t>044016</t>
  </si>
  <si>
    <t>044041</t>
  </si>
  <si>
    <t>七ヶ浜町</t>
  </si>
  <si>
    <t>044067</t>
  </si>
  <si>
    <t>利府町</t>
  </si>
  <si>
    <t>044211</t>
  </si>
  <si>
    <t>044229</t>
  </si>
  <si>
    <t>044245</t>
  </si>
  <si>
    <t>大衡村</t>
  </si>
  <si>
    <t>044440</t>
  </si>
  <si>
    <t>色麻町</t>
  </si>
  <si>
    <t>044458</t>
  </si>
  <si>
    <t>045012</t>
  </si>
  <si>
    <t>涌谷町</t>
  </si>
  <si>
    <t>045055</t>
  </si>
  <si>
    <t>045811</t>
  </si>
  <si>
    <t>046060</t>
  </si>
  <si>
    <t>050008</t>
  </si>
  <si>
    <t>052027</t>
  </si>
  <si>
    <t>052035</t>
  </si>
  <si>
    <t>052043</t>
  </si>
  <si>
    <t>052060</t>
  </si>
  <si>
    <t>052078</t>
  </si>
  <si>
    <t>052094</t>
  </si>
  <si>
    <t>052108</t>
  </si>
  <si>
    <t>052116</t>
  </si>
  <si>
    <t>潟上市</t>
  </si>
  <si>
    <t>052124</t>
  </si>
  <si>
    <t>052132</t>
  </si>
  <si>
    <t>052141</t>
  </si>
  <si>
    <t>052159</t>
  </si>
  <si>
    <t>053031</t>
  </si>
  <si>
    <t>053279</t>
  </si>
  <si>
    <t>053465</t>
  </si>
  <si>
    <t>053481</t>
  </si>
  <si>
    <t>053490</t>
  </si>
  <si>
    <t>053619</t>
  </si>
  <si>
    <t>053635</t>
  </si>
  <si>
    <t>八郎潟町</t>
  </si>
  <si>
    <t>053660</t>
  </si>
  <si>
    <t>053686</t>
  </si>
  <si>
    <t>大潟村</t>
  </si>
  <si>
    <t>054348</t>
  </si>
  <si>
    <t>054631</t>
  </si>
  <si>
    <t>054640</t>
  </si>
  <si>
    <t>060003</t>
  </si>
  <si>
    <t>062022</t>
  </si>
  <si>
    <t>062031</t>
  </si>
  <si>
    <t>062049</t>
  </si>
  <si>
    <t>062057</t>
  </si>
  <si>
    <t>新庄市</t>
  </si>
  <si>
    <t>062065</t>
  </si>
  <si>
    <t>062073</t>
  </si>
  <si>
    <t>062081</t>
  </si>
  <si>
    <t>062090</t>
  </si>
  <si>
    <t>062103</t>
  </si>
  <si>
    <t>062111</t>
  </si>
  <si>
    <t>062120</t>
  </si>
  <si>
    <t>062138</t>
  </si>
  <si>
    <t>063011</t>
  </si>
  <si>
    <t>063029</t>
  </si>
  <si>
    <t>063215</t>
  </si>
  <si>
    <t>063223</t>
  </si>
  <si>
    <t>063231</t>
  </si>
  <si>
    <t>063240</t>
  </si>
  <si>
    <t>063410</t>
  </si>
  <si>
    <t>063614</t>
  </si>
  <si>
    <t>063622</t>
  </si>
  <si>
    <t>063631</t>
  </si>
  <si>
    <t>063649</t>
  </si>
  <si>
    <t>063657</t>
  </si>
  <si>
    <t>063665</t>
  </si>
  <si>
    <t>063673</t>
  </si>
  <si>
    <t>063819</t>
  </si>
  <si>
    <t>063827</t>
  </si>
  <si>
    <t>064017</t>
  </si>
  <si>
    <t>064025</t>
  </si>
  <si>
    <t>064033</t>
  </si>
  <si>
    <t>064262</t>
  </si>
  <si>
    <t>三川町</t>
  </si>
  <si>
    <t>064289</t>
  </si>
  <si>
    <t>064611</t>
  </si>
  <si>
    <t>070009</t>
  </si>
  <si>
    <t>072028</t>
  </si>
  <si>
    <t>072052</t>
  </si>
  <si>
    <t>072079</t>
  </si>
  <si>
    <t>072087</t>
  </si>
  <si>
    <t>072095</t>
  </si>
  <si>
    <t>072109</t>
  </si>
  <si>
    <t>072117</t>
  </si>
  <si>
    <t>072125</t>
  </si>
  <si>
    <t>072133</t>
  </si>
  <si>
    <t>072141</t>
  </si>
  <si>
    <t>本宮市</t>
  </si>
  <si>
    <t>073016</t>
  </si>
  <si>
    <t>073032</t>
  </si>
  <si>
    <t>073083</t>
  </si>
  <si>
    <t>073229</t>
  </si>
  <si>
    <t>073423</t>
  </si>
  <si>
    <t>鏡石町</t>
  </si>
  <si>
    <t>073440</t>
  </si>
  <si>
    <t>073628</t>
  </si>
  <si>
    <t>073644</t>
  </si>
  <si>
    <t>073679</t>
  </si>
  <si>
    <t>073687</t>
  </si>
  <si>
    <t>074021</t>
  </si>
  <si>
    <t>074055</t>
  </si>
  <si>
    <t>074071</t>
  </si>
  <si>
    <t>074080</t>
  </si>
  <si>
    <t>074217</t>
  </si>
  <si>
    <t>074225</t>
  </si>
  <si>
    <t>湯川村</t>
  </si>
  <si>
    <t>074233</t>
  </si>
  <si>
    <t>074446</t>
  </si>
  <si>
    <t>074454</t>
  </si>
  <si>
    <t>074462</t>
  </si>
  <si>
    <t>074471</t>
  </si>
  <si>
    <t>074616</t>
  </si>
  <si>
    <t>074641</t>
  </si>
  <si>
    <t>泉崎村</t>
  </si>
  <si>
    <t>074659</t>
  </si>
  <si>
    <t>074667</t>
  </si>
  <si>
    <t>矢吹町</t>
  </si>
  <si>
    <t>074811</t>
  </si>
  <si>
    <t>074829</t>
  </si>
  <si>
    <t>074837</t>
  </si>
  <si>
    <t>074845</t>
  </si>
  <si>
    <t>075019</t>
  </si>
  <si>
    <t>075027</t>
  </si>
  <si>
    <t>075035</t>
  </si>
  <si>
    <t>075043</t>
  </si>
  <si>
    <t>075051</t>
  </si>
  <si>
    <t>075213</t>
  </si>
  <si>
    <t>075221</t>
  </si>
  <si>
    <t>075418</t>
  </si>
  <si>
    <t>075426</t>
  </si>
  <si>
    <t>075434</t>
  </si>
  <si>
    <t>075442</t>
  </si>
  <si>
    <t>075451</t>
  </si>
  <si>
    <t>075469</t>
  </si>
  <si>
    <t>075477</t>
  </si>
  <si>
    <t>075485</t>
  </si>
  <si>
    <t>075612</t>
  </si>
  <si>
    <t>新地町</t>
  </si>
  <si>
    <t>075647</t>
  </si>
  <si>
    <t>080004</t>
  </si>
  <si>
    <t>082023</t>
  </si>
  <si>
    <t>082031</t>
  </si>
  <si>
    <t>土浦市</t>
  </si>
  <si>
    <t>082040</t>
  </si>
  <si>
    <t>古河市</t>
  </si>
  <si>
    <t>082058</t>
  </si>
  <si>
    <t>082074</t>
  </si>
  <si>
    <t>結城市</t>
  </si>
  <si>
    <t>082082</t>
  </si>
  <si>
    <t>龍ケ崎市</t>
  </si>
  <si>
    <t>082104</t>
  </si>
  <si>
    <t>下妻市</t>
  </si>
  <si>
    <t>082112</t>
  </si>
  <si>
    <t>常総市</t>
  </si>
  <si>
    <t>082121</t>
  </si>
  <si>
    <t>082147</t>
  </si>
  <si>
    <t>082155</t>
  </si>
  <si>
    <t>082163</t>
  </si>
  <si>
    <t>082171</t>
  </si>
  <si>
    <t>取手市</t>
  </si>
  <si>
    <t>082198</t>
  </si>
  <si>
    <t>牛久市</t>
  </si>
  <si>
    <t>082210</t>
  </si>
  <si>
    <t>082228</t>
  </si>
  <si>
    <t>鹿嶋市</t>
  </si>
  <si>
    <t>082236</t>
  </si>
  <si>
    <t>潮来市</t>
  </si>
  <si>
    <t>082244</t>
  </si>
  <si>
    <t>守谷市</t>
  </si>
  <si>
    <t>082252</t>
  </si>
  <si>
    <t>082261</t>
  </si>
  <si>
    <t>那珂市</t>
  </si>
  <si>
    <t>082279</t>
  </si>
  <si>
    <t>筑西市</t>
  </si>
  <si>
    <t>082287</t>
  </si>
  <si>
    <t>坂東市</t>
  </si>
  <si>
    <t>082295</t>
  </si>
  <si>
    <t>稲敷市</t>
  </si>
  <si>
    <t>082309</t>
  </si>
  <si>
    <t>かすみがうら市</t>
  </si>
  <si>
    <t>082317</t>
  </si>
  <si>
    <t>082325</t>
  </si>
  <si>
    <t>082333</t>
  </si>
  <si>
    <t>行方市</t>
  </si>
  <si>
    <t>082341</t>
  </si>
  <si>
    <t>鉾田市</t>
  </si>
  <si>
    <t>082350</t>
  </si>
  <si>
    <t>つくばみらい市</t>
  </si>
  <si>
    <t>082368</t>
  </si>
  <si>
    <t>小美玉市</t>
  </si>
  <si>
    <t>083020</t>
  </si>
  <si>
    <t>茨城町</t>
  </si>
  <si>
    <t>083097</t>
  </si>
  <si>
    <t>大洗町</t>
  </si>
  <si>
    <t>083101</t>
  </si>
  <si>
    <t>083411</t>
  </si>
  <si>
    <t>083640</t>
  </si>
  <si>
    <t>084425</t>
  </si>
  <si>
    <t>084433</t>
  </si>
  <si>
    <t>阿見町</t>
  </si>
  <si>
    <t>084476</t>
  </si>
  <si>
    <t>河内町</t>
  </si>
  <si>
    <t>085219</t>
  </si>
  <si>
    <t>八千代町</t>
  </si>
  <si>
    <t>085421</t>
  </si>
  <si>
    <t>五霞町</t>
  </si>
  <si>
    <t>085464</t>
  </si>
  <si>
    <t>境町</t>
  </si>
  <si>
    <t>085642</t>
  </si>
  <si>
    <t>利根町</t>
  </si>
  <si>
    <t>090000</t>
  </si>
  <si>
    <t>092029</t>
  </si>
  <si>
    <t>092037</t>
  </si>
  <si>
    <t>092045</t>
  </si>
  <si>
    <t>092053</t>
  </si>
  <si>
    <t>092061</t>
  </si>
  <si>
    <t>092088</t>
  </si>
  <si>
    <t>小山市</t>
  </si>
  <si>
    <t>092096</t>
  </si>
  <si>
    <t>真岡市</t>
  </si>
  <si>
    <t>092100</t>
  </si>
  <si>
    <t>092118</t>
  </si>
  <si>
    <t>092134</t>
  </si>
  <si>
    <t>092142</t>
  </si>
  <si>
    <t>さくら市</t>
  </si>
  <si>
    <t>092151</t>
  </si>
  <si>
    <t>092169</t>
  </si>
  <si>
    <t>下野市</t>
  </si>
  <si>
    <t>093017</t>
  </si>
  <si>
    <t>上三川町</t>
  </si>
  <si>
    <t>093424</t>
  </si>
  <si>
    <t>093432</t>
  </si>
  <si>
    <t>093441</t>
  </si>
  <si>
    <t>市貝町</t>
  </si>
  <si>
    <t>093459</t>
  </si>
  <si>
    <t>芳賀町</t>
  </si>
  <si>
    <t>093611</t>
  </si>
  <si>
    <t>093645</t>
  </si>
  <si>
    <t>野木町</t>
  </si>
  <si>
    <t>093840</t>
  </si>
  <si>
    <t>093866</t>
  </si>
  <si>
    <t>高根沢町</t>
  </si>
  <si>
    <t>094072</t>
  </si>
  <si>
    <t>094111</t>
  </si>
  <si>
    <t>100005</t>
  </si>
  <si>
    <t>102032</t>
  </si>
  <si>
    <t>102067</t>
  </si>
  <si>
    <t>102075</t>
  </si>
  <si>
    <t>館林市</t>
  </si>
  <si>
    <t>102083</t>
  </si>
  <si>
    <t>102091</t>
  </si>
  <si>
    <t>102105</t>
  </si>
  <si>
    <t>102113</t>
  </si>
  <si>
    <t>102121</t>
  </si>
  <si>
    <t>103446</t>
  </si>
  <si>
    <t>榛東村</t>
  </si>
  <si>
    <t>103454</t>
  </si>
  <si>
    <t>吉岡町</t>
  </si>
  <si>
    <t>103667</t>
  </si>
  <si>
    <t>103675</t>
  </si>
  <si>
    <t>103829</t>
  </si>
  <si>
    <t>103837</t>
  </si>
  <si>
    <t>103845</t>
  </si>
  <si>
    <t>104213</t>
  </si>
  <si>
    <t>104248</t>
  </si>
  <si>
    <t>104256</t>
  </si>
  <si>
    <t>104264</t>
  </si>
  <si>
    <t>104281</t>
  </si>
  <si>
    <t>104299</t>
  </si>
  <si>
    <t>104434</t>
  </si>
  <si>
    <t>104442</t>
  </si>
  <si>
    <t>104485</t>
  </si>
  <si>
    <t>104493</t>
  </si>
  <si>
    <t>104647</t>
  </si>
  <si>
    <t>玉村町</t>
  </si>
  <si>
    <t>105210</t>
  </si>
  <si>
    <t>板倉町</t>
  </si>
  <si>
    <t>105228</t>
  </si>
  <si>
    <t>明和町</t>
  </si>
  <si>
    <t>105236</t>
  </si>
  <si>
    <t>千代田町</t>
  </si>
  <si>
    <t>105244</t>
  </si>
  <si>
    <t>大泉町</t>
  </si>
  <si>
    <t>105252</t>
  </si>
  <si>
    <t>邑楽町</t>
  </si>
  <si>
    <t>110001</t>
  </si>
  <si>
    <t>川口市</t>
  </si>
  <si>
    <t>112062</t>
  </si>
  <si>
    <t>行田市</t>
  </si>
  <si>
    <t>112071</t>
  </si>
  <si>
    <t>112097</t>
  </si>
  <si>
    <t>112101</t>
  </si>
  <si>
    <t>加須市</t>
  </si>
  <si>
    <t>112119</t>
  </si>
  <si>
    <t>112127</t>
  </si>
  <si>
    <t>東松山市</t>
  </si>
  <si>
    <t>112151</t>
  </si>
  <si>
    <t>狭山市</t>
  </si>
  <si>
    <t>112160</t>
  </si>
  <si>
    <t>羽生市</t>
  </si>
  <si>
    <t>112178</t>
  </si>
  <si>
    <t>鴻巣市</t>
  </si>
  <si>
    <t>112186</t>
  </si>
  <si>
    <t>112194</t>
  </si>
  <si>
    <t>上尾市</t>
  </si>
  <si>
    <t>112232</t>
  </si>
  <si>
    <t>蕨市</t>
  </si>
  <si>
    <t>112241</t>
  </si>
  <si>
    <t>戸田市</t>
  </si>
  <si>
    <t>112259</t>
  </si>
  <si>
    <t>入間市</t>
  </si>
  <si>
    <t>112275</t>
  </si>
  <si>
    <t>朝霞市</t>
  </si>
  <si>
    <t>112283</t>
  </si>
  <si>
    <t>志木市</t>
  </si>
  <si>
    <t>112291</t>
  </si>
  <si>
    <t>和光市</t>
  </si>
  <si>
    <t>112305</t>
  </si>
  <si>
    <t>新座市</t>
  </si>
  <si>
    <t>112313</t>
  </si>
  <si>
    <t>桶川市</t>
  </si>
  <si>
    <t>112321</t>
  </si>
  <si>
    <t>久喜市</t>
  </si>
  <si>
    <t>112330</t>
  </si>
  <si>
    <t>北本市</t>
  </si>
  <si>
    <t>112348</t>
  </si>
  <si>
    <t>八潮市</t>
  </si>
  <si>
    <t>112356</t>
  </si>
  <si>
    <t>富士見市</t>
  </si>
  <si>
    <t>112372</t>
  </si>
  <si>
    <t>三郷市</t>
  </si>
  <si>
    <t>112381</t>
  </si>
  <si>
    <t>蓮田市</t>
  </si>
  <si>
    <t>112399</t>
  </si>
  <si>
    <t>坂戸市</t>
  </si>
  <si>
    <t>112402</t>
  </si>
  <si>
    <t>幸手市</t>
  </si>
  <si>
    <t>112411</t>
  </si>
  <si>
    <t>鶴ヶ島市</t>
  </si>
  <si>
    <t>112429</t>
  </si>
  <si>
    <t>日高市</t>
  </si>
  <si>
    <t>112437</t>
  </si>
  <si>
    <t>吉川市</t>
  </si>
  <si>
    <t>112453</t>
  </si>
  <si>
    <t>ふじみ野市</t>
  </si>
  <si>
    <t>112461</t>
  </si>
  <si>
    <t>白岡市</t>
    <rPh sb="0" eb="2">
      <t>シラオカ</t>
    </rPh>
    <rPh sb="2" eb="3">
      <t>シ</t>
    </rPh>
    <phoneticPr fontId="4"/>
  </si>
  <si>
    <t>113018</t>
  </si>
  <si>
    <t>伊奈町</t>
  </si>
  <si>
    <t>113247</t>
  </si>
  <si>
    <t>三芳町</t>
  </si>
  <si>
    <t>113263</t>
  </si>
  <si>
    <t>毛呂山町</t>
  </si>
  <si>
    <t>113271</t>
  </si>
  <si>
    <t>113417</t>
  </si>
  <si>
    <t>滑川町</t>
  </si>
  <si>
    <t>113425</t>
  </si>
  <si>
    <t>嵐山町</t>
  </si>
  <si>
    <t>113433</t>
  </si>
  <si>
    <t>113468</t>
  </si>
  <si>
    <t>113476</t>
  </si>
  <si>
    <t>吉見町</t>
  </si>
  <si>
    <t>113484</t>
  </si>
  <si>
    <t>113492</t>
  </si>
  <si>
    <t>113611</t>
  </si>
  <si>
    <t>113620</t>
  </si>
  <si>
    <t>113638</t>
  </si>
  <si>
    <t>113654</t>
  </si>
  <si>
    <t>113697</t>
  </si>
  <si>
    <t>113816</t>
  </si>
  <si>
    <t>113832</t>
  </si>
  <si>
    <t>113859</t>
  </si>
  <si>
    <t>上里町</t>
  </si>
  <si>
    <t>114081</t>
  </si>
  <si>
    <t>114421</t>
  </si>
  <si>
    <t>宮代町</t>
  </si>
  <si>
    <t>114642</t>
  </si>
  <si>
    <t>杉戸町</t>
  </si>
  <si>
    <t>114651</t>
  </si>
  <si>
    <t>松伏町</t>
  </si>
  <si>
    <t>120006</t>
  </si>
  <si>
    <t>122025</t>
  </si>
  <si>
    <t>銚子市</t>
  </si>
  <si>
    <t>122033</t>
  </si>
  <si>
    <t>市川市</t>
  </si>
  <si>
    <t>122050</t>
  </si>
  <si>
    <t>122068</t>
  </si>
  <si>
    <t>122076</t>
  </si>
  <si>
    <t>松戸市</t>
  </si>
  <si>
    <t>122084</t>
  </si>
  <si>
    <t>野田市</t>
  </si>
  <si>
    <t>122106</t>
  </si>
  <si>
    <t>茂原市</t>
  </si>
  <si>
    <t>122114</t>
  </si>
  <si>
    <t>122122</t>
  </si>
  <si>
    <t>佐倉市</t>
  </si>
  <si>
    <t>122131</t>
  </si>
  <si>
    <t>122157</t>
  </si>
  <si>
    <t>旭市</t>
  </si>
  <si>
    <t>122165</t>
  </si>
  <si>
    <t>習志野市</t>
  </si>
  <si>
    <t>122181</t>
  </si>
  <si>
    <t>122190</t>
  </si>
  <si>
    <t>122203</t>
  </si>
  <si>
    <t>流山市</t>
  </si>
  <si>
    <t>122211</t>
  </si>
  <si>
    <t>八千代市</t>
  </si>
  <si>
    <t>122220</t>
  </si>
  <si>
    <t>我孫子市</t>
  </si>
  <si>
    <t>122238</t>
  </si>
  <si>
    <t>122246</t>
  </si>
  <si>
    <t>鎌ケ谷市</t>
  </si>
  <si>
    <t>122254</t>
  </si>
  <si>
    <t>122262</t>
  </si>
  <si>
    <t>122271</t>
  </si>
  <si>
    <t>浦安市</t>
  </si>
  <si>
    <t>122289</t>
  </si>
  <si>
    <t>四街道市</t>
  </si>
  <si>
    <t>122297</t>
  </si>
  <si>
    <t>122301</t>
  </si>
  <si>
    <t>八街市</t>
  </si>
  <si>
    <t>122319</t>
  </si>
  <si>
    <t>印西市</t>
  </si>
  <si>
    <t>122327</t>
  </si>
  <si>
    <t>白井市</t>
  </si>
  <si>
    <t>122335</t>
  </si>
  <si>
    <t>富里市</t>
  </si>
  <si>
    <t>122343</t>
  </si>
  <si>
    <t>122351</t>
  </si>
  <si>
    <t>匝瑳市</t>
  </si>
  <si>
    <t>122360</t>
  </si>
  <si>
    <t>香取市</t>
  </si>
  <si>
    <t>122378</t>
  </si>
  <si>
    <t>山武市</t>
  </si>
  <si>
    <t>122386</t>
  </si>
  <si>
    <t>122394</t>
  </si>
  <si>
    <t>大網白里市</t>
    <rPh sb="4" eb="5">
      <t>シ</t>
    </rPh>
    <phoneticPr fontId="4"/>
  </si>
  <si>
    <t>123226</t>
  </si>
  <si>
    <t>酒々井町</t>
  </si>
  <si>
    <t>123293</t>
  </si>
  <si>
    <t>栄町</t>
  </si>
  <si>
    <t>123421</t>
  </si>
  <si>
    <t>神崎町</t>
  </si>
  <si>
    <t>123471</t>
  </si>
  <si>
    <t>多古町</t>
  </si>
  <si>
    <t>123498</t>
  </si>
  <si>
    <t>東庄町</t>
  </si>
  <si>
    <t>124036</t>
  </si>
  <si>
    <t>九十九里町</t>
  </si>
  <si>
    <t>124095</t>
  </si>
  <si>
    <t>芝山町</t>
  </si>
  <si>
    <t>124109</t>
  </si>
  <si>
    <t>横芝光町</t>
  </si>
  <si>
    <t>124214</t>
  </si>
  <si>
    <t>一宮町</t>
  </si>
  <si>
    <t>124222</t>
  </si>
  <si>
    <t>124231</t>
  </si>
  <si>
    <t>長生村</t>
  </si>
  <si>
    <t>124249</t>
  </si>
  <si>
    <t>白子町</t>
  </si>
  <si>
    <t>124265</t>
  </si>
  <si>
    <t>124273</t>
  </si>
  <si>
    <t>124419</t>
  </si>
  <si>
    <t>124435</t>
  </si>
  <si>
    <t>124630</t>
  </si>
  <si>
    <t>130001</t>
  </si>
  <si>
    <t>132021</t>
  </si>
  <si>
    <t>立川市</t>
  </si>
  <si>
    <t>132039</t>
  </si>
  <si>
    <t>武蔵野市</t>
  </si>
  <si>
    <t>132047</t>
  </si>
  <si>
    <t>三鷹市</t>
  </si>
  <si>
    <t>132055</t>
  </si>
  <si>
    <t>132063</t>
  </si>
  <si>
    <t>132071</t>
  </si>
  <si>
    <t>昭島市</t>
  </si>
  <si>
    <t>132080</t>
  </si>
  <si>
    <t>調布市</t>
  </si>
  <si>
    <t>132098</t>
  </si>
  <si>
    <t>町田市</t>
  </si>
  <si>
    <t>132101</t>
  </si>
  <si>
    <t>小金井市</t>
  </si>
  <si>
    <t>132110</t>
  </si>
  <si>
    <t>小平市</t>
  </si>
  <si>
    <t>132128</t>
  </si>
  <si>
    <t>日野市</t>
  </si>
  <si>
    <t>132136</t>
  </si>
  <si>
    <t>東村山市</t>
  </si>
  <si>
    <t>132144</t>
  </si>
  <si>
    <t>国分寺市</t>
  </si>
  <si>
    <t>132152</t>
  </si>
  <si>
    <t>国立市</t>
  </si>
  <si>
    <t>132187</t>
  </si>
  <si>
    <t>福生市</t>
  </si>
  <si>
    <t>132195</t>
  </si>
  <si>
    <t>狛江市</t>
  </si>
  <si>
    <t>132209</t>
  </si>
  <si>
    <t>東大和市</t>
  </si>
  <si>
    <t>132217</t>
  </si>
  <si>
    <t>清瀬市</t>
  </si>
  <si>
    <t>132225</t>
  </si>
  <si>
    <t>東久留米市</t>
  </si>
  <si>
    <t>132233</t>
  </si>
  <si>
    <t>武蔵村山市</t>
  </si>
  <si>
    <t>132241</t>
  </si>
  <si>
    <t>多摩市</t>
  </si>
  <si>
    <t>132250</t>
  </si>
  <si>
    <t>稲城市</t>
  </si>
  <si>
    <t>132276</t>
  </si>
  <si>
    <t>羽村市</t>
  </si>
  <si>
    <t>132284</t>
  </si>
  <si>
    <t>132292</t>
  </si>
  <si>
    <t>西東京市</t>
  </si>
  <si>
    <t>133035</t>
  </si>
  <si>
    <t>瑞穂町</t>
  </si>
  <si>
    <t>133051</t>
  </si>
  <si>
    <t>133078</t>
  </si>
  <si>
    <t>133086</t>
  </si>
  <si>
    <t>133612</t>
  </si>
  <si>
    <t>133621</t>
  </si>
  <si>
    <t>133639</t>
  </si>
  <si>
    <t>133647</t>
  </si>
  <si>
    <t>133817</t>
  </si>
  <si>
    <t>133825</t>
  </si>
  <si>
    <t>134015</t>
  </si>
  <si>
    <t>134023</t>
  </si>
  <si>
    <t>134210</t>
  </si>
  <si>
    <t>140007</t>
  </si>
  <si>
    <t>142042</t>
  </si>
  <si>
    <t>鎌倉市</t>
  </si>
  <si>
    <t>142051</t>
  </si>
  <si>
    <t>藤沢市</t>
  </si>
  <si>
    <t>142085</t>
  </si>
  <si>
    <t>逗子市</t>
  </si>
  <si>
    <t>142107</t>
  </si>
  <si>
    <t>三浦市</t>
  </si>
  <si>
    <t>142115</t>
  </si>
  <si>
    <t>142140</t>
  </si>
  <si>
    <t>142158</t>
  </si>
  <si>
    <t>海老名市</t>
  </si>
  <si>
    <t>142166</t>
  </si>
  <si>
    <t>座間市</t>
  </si>
  <si>
    <t>142174</t>
  </si>
  <si>
    <t>142182</t>
  </si>
  <si>
    <t>綾瀬市</t>
  </si>
  <si>
    <t>143014</t>
  </si>
  <si>
    <t>葉山町</t>
  </si>
  <si>
    <t>143219</t>
  </si>
  <si>
    <t>寒川町</t>
  </si>
  <si>
    <t>143413</t>
  </si>
  <si>
    <t>大磯町</t>
  </si>
  <si>
    <t>143421</t>
  </si>
  <si>
    <t>二宮町</t>
  </si>
  <si>
    <t>143618</t>
  </si>
  <si>
    <t>中井町</t>
  </si>
  <si>
    <t>143626</t>
  </si>
  <si>
    <t>大井町</t>
  </si>
  <si>
    <t>143634</t>
  </si>
  <si>
    <t>143642</t>
  </si>
  <si>
    <t>143669</t>
  </si>
  <si>
    <t>開成町</t>
  </si>
  <si>
    <t>143821</t>
  </si>
  <si>
    <t>143839</t>
  </si>
  <si>
    <t>真鶴町</t>
  </si>
  <si>
    <t>143847</t>
  </si>
  <si>
    <t>湯河原町</t>
  </si>
  <si>
    <t>144011</t>
  </si>
  <si>
    <t>144029</t>
  </si>
  <si>
    <t>150002</t>
  </si>
  <si>
    <t>152048</t>
  </si>
  <si>
    <t>152056</t>
  </si>
  <si>
    <t>152064</t>
  </si>
  <si>
    <t>152081</t>
  </si>
  <si>
    <t>152099</t>
  </si>
  <si>
    <t>152102</t>
  </si>
  <si>
    <t>152111</t>
  </si>
  <si>
    <t>152129</t>
  </si>
  <si>
    <t>152137</t>
  </si>
  <si>
    <t>燕市</t>
  </si>
  <si>
    <t>152161</t>
  </si>
  <si>
    <t>152170</t>
  </si>
  <si>
    <t>152188</t>
  </si>
  <si>
    <t>152234</t>
  </si>
  <si>
    <t>152242</t>
  </si>
  <si>
    <t>152251</t>
  </si>
  <si>
    <t>152269</t>
  </si>
  <si>
    <t>152277</t>
  </si>
  <si>
    <t>153079</t>
  </si>
  <si>
    <t>153427</t>
  </si>
  <si>
    <t>弥彦村</t>
  </si>
  <si>
    <t>153613</t>
  </si>
  <si>
    <t>田上町</t>
  </si>
  <si>
    <t>153851</t>
  </si>
  <si>
    <t>154059</t>
  </si>
  <si>
    <t>154610</t>
  </si>
  <si>
    <t>154822</t>
  </si>
  <si>
    <t>155047</t>
  </si>
  <si>
    <t>155811</t>
  </si>
  <si>
    <t>155861</t>
  </si>
  <si>
    <t>160008</t>
  </si>
  <si>
    <t>162027</t>
  </si>
  <si>
    <t>162043</t>
  </si>
  <si>
    <t>162051</t>
  </si>
  <si>
    <t>162060</t>
  </si>
  <si>
    <t>162078</t>
  </si>
  <si>
    <t>162086</t>
  </si>
  <si>
    <t>162094</t>
  </si>
  <si>
    <t>162108</t>
  </si>
  <si>
    <t>162116</t>
  </si>
  <si>
    <t>163210</t>
  </si>
  <si>
    <t>舟橋村</t>
  </si>
  <si>
    <t>163228</t>
  </si>
  <si>
    <t>163236</t>
  </si>
  <si>
    <t>163422</t>
  </si>
  <si>
    <t>163431</t>
  </si>
  <si>
    <t>170003</t>
  </si>
  <si>
    <t>172022</t>
  </si>
  <si>
    <t>172031</t>
  </si>
  <si>
    <t>172049</t>
  </si>
  <si>
    <t>172057</t>
  </si>
  <si>
    <t>172065</t>
  </si>
  <si>
    <t>172073</t>
  </si>
  <si>
    <t>172090</t>
  </si>
  <si>
    <t>172103</t>
  </si>
  <si>
    <t>172111</t>
  </si>
  <si>
    <t>172120</t>
  </si>
  <si>
    <t>野々市市</t>
  </si>
  <si>
    <t>173240</t>
  </si>
  <si>
    <t>川北町</t>
  </si>
  <si>
    <t>173614</t>
  </si>
  <si>
    <t>173657</t>
  </si>
  <si>
    <t>内灘町</t>
  </si>
  <si>
    <t>173843</t>
  </si>
  <si>
    <t>173860</t>
  </si>
  <si>
    <t>174076</t>
  </si>
  <si>
    <t>174611</t>
  </si>
  <si>
    <t>174637</t>
  </si>
  <si>
    <t>180009</t>
  </si>
  <si>
    <t>182028</t>
  </si>
  <si>
    <t>182044</t>
  </si>
  <si>
    <t>182052</t>
  </si>
  <si>
    <t>182061</t>
  </si>
  <si>
    <t>182079</t>
  </si>
  <si>
    <t>182087</t>
  </si>
  <si>
    <t>182095</t>
  </si>
  <si>
    <t>182109</t>
  </si>
  <si>
    <t>183229</t>
  </si>
  <si>
    <t>183822</t>
  </si>
  <si>
    <t>184047</t>
  </si>
  <si>
    <t>184233</t>
  </si>
  <si>
    <t>184420</t>
  </si>
  <si>
    <t>184811</t>
  </si>
  <si>
    <t>184837</t>
  </si>
  <si>
    <t>185019</t>
  </si>
  <si>
    <t>190004</t>
  </si>
  <si>
    <t>192023</t>
  </si>
  <si>
    <t>192040</t>
  </si>
  <si>
    <t>192058</t>
  </si>
  <si>
    <t>192066</t>
  </si>
  <si>
    <t>192074</t>
  </si>
  <si>
    <t>192082</t>
  </si>
  <si>
    <t>192091</t>
  </si>
  <si>
    <t>192104</t>
  </si>
  <si>
    <t>192112</t>
  </si>
  <si>
    <t>192121</t>
  </si>
  <si>
    <t>192139</t>
  </si>
  <si>
    <t>192147</t>
  </si>
  <si>
    <t>中央市</t>
  </si>
  <si>
    <t>193461</t>
  </si>
  <si>
    <t>193640</t>
  </si>
  <si>
    <t>193658</t>
  </si>
  <si>
    <t>193666</t>
  </si>
  <si>
    <t>193682</t>
  </si>
  <si>
    <t>193844</t>
  </si>
  <si>
    <t>昭和町</t>
  </si>
  <si>
    <t>194221</t>
  </si>
  <si>
    <t>194239</t>
  </si>
  <si>
    <t>194247</t>
  </si>
  <si>
    <t>194255</t>
  </si>
  <si>
    <t>194298</t>
  </si>
  <si>
    <t>194301</t>
  </si>
  <si>
    <t>194425</t>
  </si>
  <si>
    <t>194433</t>
  </si>
  <si>
    <t>200000</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</si>
  <si>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</si>
  <si>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</si>
  <si>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</si>
  <si>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</si>
  <si>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</si>
  <si>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</si>
  <si>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</si>
  <si>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</si>
  <si>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</si>
  <si>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</si>
  <si>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</si>
  <si>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</si>
  <si>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</si>
  <si>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</si>
  <si>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</si>
  <si>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</si>
  <si>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</si>
  <si>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</si>
  <si>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</si>
  <si>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</si>
  <si>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</si>
  <si>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</si>
  <si>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</si>
  <si>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</si>
  <si>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</si>
  <si>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</si>
  <si>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</si>
  <si>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</si>
  <si>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</si>
  <si>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</si>
  <si>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</si>
  <si>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</si>
  <si>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</si>
  <si>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</si>
  <si>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</si>
  <si>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南箕輪村</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</si>
  <si>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</si>
  <si>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</si>
  <si>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</si>
  <si>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</si>
  <si>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</si>
  <si>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</si>
  <si>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</si>
  <si>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</si>
  <si>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</si>
  <si>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</si>
  <si>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</si>
  <si>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</si>
  <si>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</si>
  <si>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</si>
  <si>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</si>
  <si>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</si>
  <si>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</si>
  <si>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</si>
  <si>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</si>
  <si>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</si>
  <si>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</si>
  <si>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</si>
  <si>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</si>
  <si>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</si>
  <si>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</si>
  <si>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</si>
  <si>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</si>
  <si>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</si>
  <si>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</si>
  <si>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</si>
  <si>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</si>
  <si>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</si>
  <si>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小布施町</t>
  </si>
  <si>
    <t>205435</t>
  </si>
  <si>
    <t>205613</t>
  </si>
  <si>
    <t>205621</t>
  </si>
  <si>
    <t>205630</t>
  </si>
  <si>
    <t>205834</t>
  </si>
  <si>
    <t>205885</t>
  </si>
  <si>
    <t>205907</t>
  </si>
  <si>
    <t>206024</t>
  </si>
  <si>
    <t>210005</t>
  </si>
  <si>
    <t>212024</t>
  </si>
  <si>
    <t>212032</t>
  </si>
  <si>
    <t>212041</t>
  </si>
  <si>
    <t>212059</t>
  </si>
  <si>
    <t>212067</t>
  </si>
  <si>
    <t>212075</t>
  </si>
  <si>
    <t>212083</t>
  </si>
  <si>
    <t>212091</t>
  </si>
  <si>
    <t>羽島市</t>
  </si>
  <si>
    <t>212105</t>
  </si>
  <si>
    <t>212113</t>
  </si>
  <si>
    <t>212121</t>
  </si>
  <si>
    <t>212130</t>
  </si>
  <si>
    <t>212148</t>
  </si>
  <si>
    <t>212156</t>
  </si>
  <si>
    <t>212164</t>
  </si>
  <si>
    <t>瑞穂市</t>
  </si>
  <si>
    <t>212172</t>
  </si>
  <si>
    <t>212181</t>
  </si>
  <si>
    <t>212199</t>
  </si>
  <si>
    <t>212202</t>
  </si>
  <si>
    <t>212211</t>
  </si>
  <si>
    <t>213021</t>
  </si>
  <si>
    <t>岐南町</t>
  </si>
  <si>
    <t>213039</t>
  </si>
  <si>
    <t>笠松町</t>
  </si>
  <si>
    <t>213411</t>
  </si>
  <si>
    <t>213616</t>
  </si>
  <si>
    <t>213624</t>
  </si>
  <si>
    <t>213811</t>
  </si>
  <si>
    <t>神戸町</t>
  </si>
  <si>
    <t>213829</t>
  </si>
  <si>
    <t>輪之内町</t>
  </si>
  <si>
    <t>213837</t>
  </si>
  <si>
    <t>安八町</t>
  </si>
  <si>
    <t>214019</t>
  </si>
  <si>
    <t>214035</t>
  </si>
  <si>
    <t>214043</t>
  </si>
  <si>
    <t>214213</t>
  </si>
  <si>
    <t>215015</t>
  </si>
  <si>
    <t>坂祝町</t>
  </si>
  <si>
    <t>215023</t>
  </si>
  <si>
    <t>215031</t>
  </si>
  <si>
    <t>215040</t>
  </si>
  <si>
    <t>215058</t>
  </si>
  <si>
    <t>215066</t>
  </si>
  <si>
    <t>215074</t>
  </si>
  <si>
    <t>215210</t>
  </si>
  <si>
    <t>216046</t>
  </si>
  <si>
    <t>220001</t>
  </si>
  <si>
    <t>222054</t>
  </si>
  <si>
    <t>熱海市</t>
  </si>
  <si>
    <t>222062</t>
  </si>
  <si>
    <t>三島市</t>
  </si>
  <si>
    <t>222071</t>
  </si>
  <si>
    <t>222089</t>
  </si>
  <si>
    <t>222097</t>
  </si>
  <si>
    <t>222119</t>
  </si>
  <si>
    <t>222127</t>
  </si>
  <si>
    <t>焼津市</t>
  </si>
  <si>
    <t>222135</t>
  </si>
  <si>
    <t>222143</t>
  </si>
  <si>
    <t>222151</t>
  </si>
  <si>
    <t>222160</t>
  </si>
  <si>
    <t>袋井市</t>
  </si>
  <si>
    <t>222194</t>
  </si>
  <si>
    <t>222208</t>
  </si>
  <si>
    <t>222216</t>
  </si>
  <si>
    <t>222224</t>
  </si>
  <si>
    <t>222232</t>
  </si>
  <si>
    <t>御前崎市</t>
  </si>
  <si>
    <t>222241</t>
  </si>
  <si>
    <t>菊川市</t>
  </si>
  <si>
    <t>222259</t>
  </si>
  <si>
    <t>222267</t>
  </si>
  <si>
    <t>牧之原市</t>
  </si>
  <si>
    <t>223018</t>
  </si>
  <si>
    <t>223026</t>
  </si>
  <si>
    <t>223042</t>
  </si>
  <si>
    <t>223051</t>
  </si>
  <si>
    <t>223069</t>
  </si>
  <si>
    <t>223255</t>
  </si>
  <si>
    <t>函南町</t>
  </si>
  <si>
    <t>223417</t>
  </si>
  <si>
    <t>223425</t>
  </si>
  <si>
    <t>長泉町</t>
  </si>
  <si>
    <t>223441</t>
  </si>
  <si>
    <t>224243</t>
  </si>
  <si>
    <t>224294</t>
  </si>
  <si>
    <t>224618</t>
  </si>
  <si>
    <t>230006</t>
  </si>
  <si>
    <t>232041</t>
  </si>
  <si>
    <t>232050</t>
  </si>
  <si>
    <t>半田市</t>
  </si>
  <si>
    <t>232076</t>
  </si>
  <si>
    <t>232084</t>
  </si>
  <si>
    <t>津島市</t>
  </si>
  <si>
    <t>232092</t>
  </si>
  <si>
    <t>碧南市</t>
  </si>
  <si>
    <t>232106</t>
  </si>
  <si>
    <t>刈谷市</t>
  </si>
  <si>
    <t>232122</t>
  </si>
  <si>
    <t>安城市</t>
  </si>
  <si>
    <t>232131</t>
  </si>
  <si>
    <t>232149</t>
  </si>
  <si>
    <t>蒲郡市</t>
  </si>
  <si>
    <t>232157</t>
  </si>
  <si>
    <t>232165</t>
  </si>
  <si>
    <t>常滑市</t>
  </si>
  <si>
    <t>232173</t>
  </si>
  <si>
    <t>江南市</t>
  </si>
  <si>
    <t>232190</t>
  </si>
  <si>
    <t>小牧市</t>
  </si>
  <si>
    <t>232203</t>
  </si>
  <si>
    <t>稲沢市</t>
  </si>
  <si>
    <t>232211</t>
  </si>
  <si>
    <t>232220</t>
  </si>
  <si>
    <t>東海市</t>
  </si>
  <si>
    <t>232238</t>
  </si>
  <si>
    <t>大府市</t>
  </si>
  <si>
    <t>232246</t>
  </si>
  <si>
    <t>知多市</t>
  </si>
  <si>
    <t>232254</t>
  </si>
  <si>
    <t>知立市</t>
  </si>
  <si>
    <t>232262</t>
  </si>
  <si>
    <t>尾張旭市</t>
  </si>
  <si>
    <t>232271</t>
  </si>
  <si>
    <t>高浜市</t>
  </si>
  <si>
    <t>232289</t>
  </si>
  <si>
    <t>岩倉市</t>
  </si>
  <si>
    <t>232297</t>
  </si>
  <si>
    <t>豊明市</t>
  </si>
  <si>
    <t>232301</t>
  </si>
  <si>
    <t>日進市</t>
  </si>
  <si>
    <t>232319</t>
  </si>
  <si>
    <t>田原市</t>
  </si>
  <si>
    <t>232327</t>
  </si>
  <si>
    <t>愛西市</t>
  </si>
  <si>
    <t>232335</t>
  </si>
  <si>
    <t>清須市</t>
  </si>
  <si>
    <t>232343</t>
  </si>
  <si>
    <t>北名古屋市</t>
  </si>
  <si>
    <t>232351</t>
  </si>
  <si>
    <t>弥富市</t>
  </si>
  <si>
    <t>232360</t>
  </si>
  <si>
    <t>みよし市</t>
  </si>
  <si>
    <t>232378</t>
  </si>
  <si>
    <t>あま市</t>
  </si>
  <si>
    <t>232386</t>
  </si>
  <si>
    <t>長久手市</t>
  </si>
  <si>
    <t>233021</t>
  </si>
  <si>
    <t>233421</t>
  </si>
  <si>
    <t>豊山町</t>
  </si>
  <si>
    <t>233617</t>
  </si>
  <si>
    <t>233625</t>
  </si>
  <si>
    <t>扶桑町</t>
  </si>
  <si>
    <t>234249</t>
  </si>
  <si>
    <t>大治町</t>
  </si>
  <si>
    <t>234257</t>
  </si>
  <si>
    <t>蟹江町</t>
  </si>
  <si>
    <t>234273</t>
  </si>
  <si>
    <t>234419</t>
  </si>
  <si>
    <t>阿久比町</t>
  </si>
  <si>
    <t>234427</t>
  </si>
  <si>
    <t>東浦町</t>
  </si>
  <si>
    <t>234451</t>
  </si>
  <si>
    <t>234460</t>
  </si>
  <si>
    <t>234478</t>
  </si>
  <si>
    <t>武豊町</t>
  </si>
  <si>
    <t>235016</t>
  </si>
  <si>
    <t>235610</t>
  </si>
  <si>
    <t>235628</t>
  </si>
  <si>
    <t>235636</t>
  </si>
  <si>
    <t>240001</t>
  </si>
  <si>
    <t>242012</t>
  </si>
  <si>
    <t>242039</t>
  </si>
  <si>
    <t>242047</t>
  </si>
  <si>
    <t>242055</t>
  </si>
  <si>
    <t>242071</t>
  </si>
  <si>
    <t>242080</t>
  </si>
  <si>
    <t>242098</t>
  </si>
  <si>
    <t>242101</t>
  </si>
  <si>
    <t>242110</t>
  </si>
  <si>
    <t>242128</t>
  </si>
  <si>
    <t>242144</t>
  </si>
  <si>
    <t>242152</t>
  </si>
  <si>
    <t>242161</t>
  </si>
  <si>
    <t>243035</t>
  </si>
  <si>
    <t>木曽岬町</t>
  </si>
  <si>
    <t>243248</t>
  </si>
  <si>
    <t>東員町</t>
  </si>
  <si>
    <t>243418</t>
  </si>
  <si>
    <t>243434</t>
  </si>
  <si>
    <t>243442</t>
  </si>
  <si>
    <t>川越町</t>
  </si>
  <si>
    <t>244414</t>
  </si>
  <si>
    <t>244422</t>
  </si>
  <si>
    <t>244431</t>
  </si>
  <si>
    <t>244619</t>
  </si>
  <si>
    <t>玉城町</t>
  </si>
  <si>
    <t>244708</t>
  </si>
  <si>
    <t>244716</t>
  </si>
  <si>
    <t>244724</t>
  </si>
  <si>
    <t>245437</t>
  </si>
  <si>
    <t>245615</t>
  </si>
  <si>
    <t>245623</t>
  </si>
  <si>
    <t>250007</t>
  </si>
  <si>
    <t>252026</t>
  </si>
  <si>
    <t>252034</t>
  </si>
  <si>
    <t>252042</t>
  </si>
  <si>
    <t>252069</t>
  </si>
  <si>
    <t>草津市</t>
  </si>
  <si>
    <t>252077</t>
  </si>
  <si>
    <t>守山市</t>
  </si>
  <si>
    <t>252085</t>
  </si>
  <si>
    <t>252093</t>
  </si>
  <si>
    <t>252107</t>
  </si>
  <si>
    <t>野洲市</t>
  </si>
  <si>
    <t>252115</t>
  </si>
  <si>
    <t>湖南市</t>
  </si>
  <si>
    <t>252123</t>
  </si>
  <si>
    <t>252131</t>
  </si>
  <si>
    <t>252140</t>
  </si>
  <si>
    <t>253839</t>
  </si>
  <si>
    <t>253847</t>
  </si>
  <si>
    <t>竜王町</t>
  </si>
  <si>
    <t>254258</t>
  </si>
  <si>
    <t>愛荘町</t>
  </si>
  <si>
    <t>254410</t>
  </si>
  <si>
    <t>豊郷町</t>
  </si>
  <si>
    <t>254428</t>
  </si>
  <si>
    <t>甲良町</t>
  </si>
  <si>
    <t>254436</t>
  </si>
  <si>
    <t>260002</t>
  </si>
  <si>
    <t>262013</t>
  </si>
  <si>
    <t>262021</t>
  </si>
  <si>
    <t>262030</t>
  </si>
  <si>
    <t>262048</t>
  </si>
  <si>
    <t>宇治市</t>
  </si>
  <si>
    <t>262056</t>
  </si>
  <si>
    <t>262064</t>
  </si>
  <si>
    <t>262072</t>
  </si>
  <si>
    <t>城陽市</t>
  </si>
  <si>
    <t>262081</t>
  </si>
  <si>
    <t>向日市</t>
  </si>
  <si>
    <t>262099</t>
  </si>
  <si>
    <t>長岡京市</t>
  </si>
  <si>
    <t>262102</t>
  </si>
  <si>
    <t>八幡市</t>
  </si>
  <si>
    <t>262111</t>
  </si>
  <si>
    <t>262129</t>
  </si>
  <si>
    <t>262137</t>
  </si>
  <si>
    <t>262145</t>
  </si>
  <si>
    <t>263036</t>
  </si>
  <si>
    <t>大山崎町</t>
  </si>
  <si>
    <t>263222</t>
  </si>
  <si>
    <t>久御山町</t>
  </si>
  <si>
    <t>263435</t>
  </si>
  <si>
    <t>263443</t>
  </si>
  <si>
    <t>263648</t>
  </si>
  <si>
    <t>263656</t>
  </si>
  <si>
    <t>263664</t>
  </si>
  <si>
    <t>精華町</t>
  </si>
  <si>
    <t>263672</t>
  </si>
  <si>
    <t>264075</t>
  </si>
  <si>
    <t>264636</t>
  </si>
  <si>
    <t>264652</t>
  </si>
  <si>
    <t>270008</t>
  </si>
  <si>
    <t>272043</t>
  </si>
  <si>
    <t>池田市</t>
  </si>
  <si>
    <t>272060</t>
  </si>
  <si>
    <t>泉大津市</t>
  </si>
  <si>
    <t>272086</t>
  </si>
  <si>
    <t>貝塚市</t>
  </si>
  <si>
    <t>272094</t>
  </si>
  <si>
    <t>守口市</t>
  </si>
  <si>
    <t>八尾市</t>
  </si>
  <si>
    <t>272132</t>
  </si>
  <si>
    <t>272141</t>
  </si>
  <si>
    <t>富田林市</t>
  </si>
  <si>
    <t>272167</t>
  </si>
  <si>
    <t>272175</t>
  </si>
  <si>
    <t>松原市</t>
  </si>
  <si>
    <t>272183</t>
  </si>
  <si>
    <t>大東市</t>
  </si>
  <si>
    <t>272191</t>
  </si>
  <si>
    <t>272205</t>
  </si>
  <si>
    <t>箕面市</t>
  </si>
  <si>
    <t>272213</t>
  </si>
  <si>
    <t>柏原市</t>
  </si>
  <si>
    <t>272221</t>
  </si>
  <si>
    <t>羽曳野市</t>
  </si>
  <si>
    <t>272230</t>
  </si>
  <si>
    <t>門真市</t>
  </si>
  <si>
    <t>272248</t>
  </si>
  <si>
    <t>摂津市</t>
  </si>
  <si>
    <t>272256</t>
  </si>
  <si>
    <t>高石市</t>
  </si>
  <si>
    <t>272264</t>
  </si>
  <si>
    <t>藤井寺市</t>
  </si>
  <si>
    <t>272281</t>
  </si>
  <si>
    <t>泉南市</t>
  </si>
  <si>
    <t>272299</t>
  </si>
  <si>
    <t>四條畷市</t>
  </si>
  <si>
    <t>272302</t>
  </si>
  <si>
    <t>交野市</t>
  </si>
  <si>
    <t>272311</t>
  </si>
  <si>
    <t>大阪狭山市</t>
  </si>
  <si>
    <t>272329</t>
  </si>
  <si>
    <t>阪南市</t>
  </si>
  <si>
    <t>273015</t>
  </si>
  <si>
    <t>島本町</t>
  </si>
  <si>
    <t>273210</t>
  </si>
  <si>
    <t>273228</t>
  </si>
  <si>
    <t>273414</t>
  </si>
  <si>
    <t>忠岡町</t>
  </si>
  <si>
    <t>273619</t>
  </si>
  <si>
    <t>熊取町</t>
  </si>
  <si>
    <t>273627</t>
  </si>
  <si>
    <t>田尻町</t>
  </si>
  <si>
    <t>273660</t>
  </si>
  <si>
    <t>273813</t>
  </si>
  <si>
    <t>太子町</t>
  </si>
  <si>
    <t>273821</t>
  </si>
  <si>
    <t>273830</t>
  </si>
  <si>
    <t>280003</t>
  </si>
  <si>
    <t>明石市</t>
  </si>
  <si>
    <t>282057</t>
  </si>
  <si>
    <t>282065</t>
  </si>
  <si>
    <t>芦屋市</t>
  </si>
  <si>
    <t>282073</t>
  </si>
  <si>
    <t>伊丹市</t>
  </si>
  <si>
    <t>282081</t>
  </si>
  <si>
    <t>282090</t>
  </si>
  <si>
    <t>282120</t>
  </si>
  <si>
    <t>282138</t>
  </si>
  <si>
    <t>282154</t>
  </si>
  <si>
    <t>282162</t>
  </si>
  <si>
    <t>高砂市</t>
  </si>
  <si>
    <t>282171</t>
  </si>
  <si>
    <t>川西市</t>
  </si>
  <si>
    <t>282189</t>
  </si>
  <si>
    <t>282197</t>
  </si>
  <si>
    <t>282201</t>
  </si>
  <si>
    <t>282219</t>
  </si>
  <si>
    <t>丹波篠山市</t>
    <rPh sb="0" eb="2">
      <t>タンバ</t>
    </rPh>
    <rPh sb="2" eb="5">
      <t>ササヤマシ</t>
    </rPh>
    <phoneticPr fontId="4"/>
  </si>
  <si>
    <t>282227</t>
  </si>
  <si>
    <t>282235</t>
  </si>
  <si>
    <t>282243</t>
  </si>
  <si>
    <t>282251</t>
  </si>
  <si>
    <t>282260</t>
  </si>
  <si>
    <t>282278</t>
  </si>
  <si>
    <t>282286</t>
  </si>
  <si>
    <t>282294</t>
  </si>
  <si>
    <t>283011</t>
  </si>
  <si>
    <t>283657</t>
  </si>
  <si>
    <t>283819</t>
  </si>
  <si>
    <t>稲美町</t>
  </si>
  <si>
    <t>283827</t>
  </si>
  <si>
    <t>播磨町</t>
  </si>
  <si>
    <t>284424</t>
  </si>
  <si>
    <t>284432</t>
  </si>
  <si>
    <t>284467</t>
  </si>
  <si>
    <t>284645</t>
  </si>
  <si>
    <t>284815</t>
  </si>
  <si>
    <t>285013</t>
  </si>
  <si>
    <t>285854</t>
  </si>
  <si>
    <t>285862</t>
  </si>
  <si>
    <t>290009</t>
  </si>
  <si>
    <t>292028</t>
  </si>
  <si>
    <t>大和高田市</t>
  </si>
  <si>
    <t>292036</t>
  </si>
  <si>
    <t>大和郡山市</t>
  </si>
  <si>
    <t>292044</t>
  </si>
  <si>
    <t>292052</t>
  </si>
  <si>
    <t>橿原市</t>
  </si>
  <si>
    <t>292061</t>
  </si>
  <si>
    <t>292079</t>
  </si>
  <si>
    <t>292087</t>
  </si>
  <si>
    <t>292095</t>
  </si>
  <si>
    <t>生駒市</t>
  </si>
  <si>
    <t>292109</t>
  </si>
  <si>
    <t>香芝市</t>
  </si>
  <si>
    <t>292117</t>
  </si>
  <si>
    <t>292125</t>
  </si>
  <si>
    <t>293229</t>
  </si>
  <si>
    <t>293423</t>
  </si>
  <si>
    <t>平群町</t>
  </si>
  <si>
    <t>293431</t>
  </si>
  <si>
    <t>三郷町</t>
  </si>
  <si>
    <t>293440</t>
  </si>
  <si>
    <t>斑鳩町</t>
  </si>
  <si>
    <t>293458</t>
  </si>
  <si>
    <t>安堵町</t>
  </si>
  <si>
    <t>293610</t>
  </si>
  <si>
    <t>293628</t>
  </si>
  <si>
    <t>三宅町</t>
  </si>
  <si>
    <t>293636</t>
  </si>
  <si>
    <t>田原本町</t>
  </si>
  <si>
    <t>293857</t>
  </si>
  <si>
    <t>293865</t>
  </si>
  <si>
    <t>294012</t>
  </si>
  <si>
    <t>294021</t>
  </si>
  <si>
    <t>294241</t>
  </si>
  <si>
    <t>上牧町</t>
  </si>
  <si>
    <t>294250</t>
  </si>
  <si>
    <t>王寺町</t>
  </si>
  <si>
    <t>294268</t>
  </si>
  <si>
    <t>広陵町</t>
  </si>
  <si>
    <t>294276</t>
  </si>
  <si>
    <t>河合町</t>
  </si>
  <si>
    <t>294411</t>
  </si>
  <si>
    <t>294420</t>
  </si>
  <si>
    <t>294438</t>
  </si>
  <si>
    <t>294446</t>
  </si>
  <si>
    <t>294462</t>
  </si>
  <si>
    <t>294471</t>
  </si>
  <si>
    <t>294497</t>
  </si>
  <si>
    <t>294501</t>
  </si>
  <si>
    <t>294519</t>
  </si>
  <si>
    <t>294527</t>
  </si>
  <si>
    <t>294535</t>
  </si>
  <si>
    <t>300004</t>
  </si>
  <si>
    <t>302023</t>
  </si>
  <si>
    <t>302031</t>
  </si>
  <si>
    <t>302040</t>
  </si>
  <si>
    <t>有田市</t>
  </si>
  <si>
    <t>302058</t>
  </si>
  <si>
    <t>302066</t>
  </si>
  <si>
    <t>302074</t>
  </si>
  <si>
    <t>302082</t>
  </si>
  <si>
    <t>302091</t>
  </si>
  <si>
    <t>岩出市</t>
  </si>
  <si>
    <t>303046</t>
  </si>
  <si>
    <t>303411</t>
  </si>
  <si>
    <t>303437</t>
  </si>
  <si>
    <t>303445</t>
  </si>
  <si>
    <t>303615</t>
  </si>
  <si>
    <t>湯浅町</t>
  </si>
  <si>
    <t>303623</t>
  </si>
  <si>
    <t>303666</t>
  </si>
  <si>
    <t>303810</t>
  </si>
  <si>
    <t>303828</t>
  </si>
  <si>
    <t>303836</t>
  </si>
  <si>
    <t>303909</t>
  </si>
  <si>
    <t>303917</t>
  </si>
  <si>
    <t>303925</t>
  </si>
  <si>
    <t>304018</t>
  </si>
  <si>
    <t>304042</t>
  </si>
  <si>
    <t>304069</t>
  </si>
  <si>
    <t>304212</t>
  </si>
  <si>
    <t>304221</t>
  </si>
  <si>
    <t>太地町</t>
  </si>
  <si>
    <t>304247</t>
  </si>
  <si>
    <t>304271</t>
  </si>
  <si>
    <t>304280</t>
  </si>
  <si>
    <t>310000</t>
  </si>
  <si>
    <t>312029</t>
  </si>
  <si>
    <t>312037</t>
  </si>
  <si>
    <t>312045</t>
  </si>
  <si>
    <t>境港市</t>
  </si>
  <si>
    <t>313025</t>
  </si>
  <si>
    <t>313254</t>
  </si>
  <si>
    <t>313289</t>
  </si>
  <si>
    <t>313297</t>
  </si>
  <si>
    <t>313645</t>
  </si>
  <si>
    <t>313700</t>
  </si>
  <si>
    <t>313718</t>
  </si>
  <si>
    <t>313726</t>
  </si>
  <si>
    <t>北栄町</t>
  </si>
  <si>
    <t>313840</t>
  </si>
  <si>
    <t>日吉津村</t>
  </si>
  <si>
    <t>313866</t>
  </si>
  <si>
    <t>313891</t>
  </si>
  <si>
    <t>313904</t>
  </si>
  <si>
    <t>314013</t>
  </si>
  <si>
    <t>314021</t>
  </si>
  <si>
    <t>314030</t>
  </si>
  <si>
    <t>320005</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</si>
  <si>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</si>
  <si>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</si>
  <si>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</si>
  <si>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</si>
  <si>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</si>
  <si>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</si>
  <si>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</si>
  <si>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</si>
  <si>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</si>
  <si>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</si>
  <si>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</si>
  <si>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</si>
  <si>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</si>
  <si>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</si>
  <si>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</si>
  <si>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</si>
  <si>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</si>
  <si>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</si>
  <si>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330001</t>
  </si>
  <si>
    <t>332038</t>
  </si>
  <si>
    <t>332046</t>
  </si>
  <si>
    <t>332054</t>
  </si>
  <si>
    <t>332071</t>
  </si>
  <si>
    <t>332089</t>
  </si>
  <si>
    <t>332097</t>
  </si>
  <si>
    <t>332101</t>
  </si>
  <si>
    <t>332119</t>
  </si>
  <si>
    <t>332127</t>
  </si>
  <si>
    <t>332135</t>
  </si>
  <si>
    <t>332143</t>
  </si>
  <si>
    <t>332151</t>
  </si>
  <si>
    <t>332160</t>
  </si>
  <si>
    <t>333468</t>
  </si>
  <si>
    <t>334235</t>
  </si>
  <si>
    <t>早島町</t>
  </si>
  <si>
    <t>334456</t>
  </si>
  <si>
    <t>里庄町</t>
  </si>
  <si>
    <t>334618</t>
  </si>
  <si>
    <t>335860</t>
  </si>
  <si>
    <t>336068</t>
  </si>
  <si>
    <t>336220</t>
  </si>
  <si>
    <t>336238</t>
  </si>
  <si>
    <t>336432</t>
  </si>
  <si>
    <t>336637</t>
  </si>
  <si>
    <t>336661</t>
  </si>
  <si>
    <t>336815</t>
  </si>
  <si>
    <t>340006</t>
  </si>
  <si>
    <t>342033</t>
  </si>
  <si>
    <t>342041</t>
  </si>
  <si>
    <t>342050</t>
  </si>
  <si>
    <t>342084</t>
  </si>
  <si>
    <t>342092</t>
  </si>
  <si>
    <t>342106</t>
  </si>
  <si>
    <t>342114</t>
  </si>
  <si>
    <t>342122</t>
  </si>
  <si>
    <t>342131</t>
  </si>
  <si>
    <t>342149</t>
  </si>
  <si>
    <t>342157</t>
  </si>
  <si>
    <t>343021</t>
  </si>
  <si>
    <t>府中町</t>
  </si>
  <si>
    <t>343048</t>
  </si>
  <si>
    <t>海田町</t>
  </si>
  <si>
    <t>343072</t>
  </si>
  <si>
    <t>熊野町</t>
  </si>
  <si>
    <t>343099</t>
  </si>
  <si>
    <t>坂町</t>
  </si>
  <si>
    <t>343684</t>
  </si>
  <si>
    <t>343692</t>
  </si>
  <si>
    <t>344311</t>
  </si>
  <si>
    <t>344621</t>
  </si>
  <si>
    <t>345458</t>
  </si>
  <si>
    <t>350001</t>
  </si>
  <si>
    <t>352021</t>
  </si>
  <si>
    <t>352039</t>
  </si>
  <si>
    <t>352047</t>
  </si>
  <si>
    <t>352063</t>
  </si>
  <si>
    <t>352071</t>
  </si>
  <si>
    <t>352080</t>
  </si>
  <si>
    <t>352101</t>
  </si>
  <si>
    <t>352110</t>
  </si>
  <si>
    <t>352128</t>
  </si>
  <si>
    <t>352136</t>
  </si>
  <si>
    <t>352152</t>
  </si>
  <si>
    <t>352161</t>
  </si>
  <si>
    <t>353051</t>
  </si>
  <si>
    <t>353213</t>
  </si>
  <si>
    <t>和木町</t>
  </si>
  <si>
    <t>353418</t>
  </si>
  <si>
    <t>353434</t>
  </si>
  <si>
    <t>353442</t>
  </si>
  <si>
    <t>355020</t>
  </si>
  <si>
    <t>360007</t>
  </si>
  <si>
    <t>362018</t>
  </si>
  <si>
    <t>362026</t>
  </si>
  <si>
    <t>362034</t>
  </si>
  <si>
    <t>小松島市</t>
  </si>
  <si>
    <t>362042</t>
  </si>
  <si>
    <t>362051</t>
  </si>
  <si>
    <t>362069</t>
  </si>
  <si>
    <t>362077</t>
  </si>
  <si>
    <t>362085</t>
  </si>
  <si>
    <t>363014</t>
  </si>
  <si>
    <t>363022</t>
  </si>
  <si>
    <t>363219</t>
  </si>
  <si>
    <t>363413</t>
  </si>
  <si>
    <t>石井町</t>
  </si>
  <si>
    <t>363421</t>
  </si>
  <si>
    <t>363685</t>
  </si>
  <si>
    <t>363839</t>
  </si>
  <si>
    <t>363871</t>
  </si>
  <si>
    <t>363880</t>
  </si>
  <si>
    <t>364011</t>
  </si>
  <si>
    <t>松茂町</t>
  </si>
  <si>
    <t>364029</t>
  </si>
  <si>
    <t>北島町</t>
  </si>
  <si>
    <t>364037</t>
  </si>
  <si>
    <t>藍住町</t>
  </si>
  <si>
    <t>364045</t>
  </si>
  <si>
    <t>364053</t>
  </si>
  <si>
    <t>上板町</t>
  </si>
  <si>
    <t>364681</t>
  </si>
  <si>
    <t>364894</t>
  </si>
  <si>
    <t>370002</t>
  </si>
  <si>
    <t>372021</t>
  </si>
  <si>
    <t>372030</t>
  </si>
  <si>
    <t>372048</t>
  </si>
  <si>
    <t>善通寺市</t>
  </si>
  <si>
    <t>372056</t>
  </si>
  <si>
    <t>372064</t>
  </si>
  <si>
    <t>372072</t>
  </si>
  <si>
    <t>372081</t>
  </si>
  <si>
    <t>373222</t>
  </si>
  <si>
    <t>373249</t>
  </si>
  <si>
    <t>373419</t>
  </si>
  <si>
    <t>373648</t>
  </si>
  <si>
    <t>373869</t>
  </si>
  <si>
    <t>宇多津町</t>
  </si>
  <si>
    <t>373877</t>
  </si>
  <si>
    <t>374032</t>
  </si>
  <si>
    <t>琴平町</t>
  </si>
  <si>
    <t>374041</t>
  </si>
  <si>
    <t>374067</t>
  </si>
  <si>
    <t>380008</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</si>
  <si>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</si>
  <si>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</si>
  <si>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</si>
  <si>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</si>
  <si>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</si>
  <si>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</si>
  <si>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</si>
  <si>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</si>
  <si>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</si>
  <si>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</si>
  <si>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</si>
  <si>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</si>
  <si>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</si>
  <si>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</si>
  <si>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</si>
  <si>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</si>
  <si>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</si>
  <si>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</si>
  <si>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</si>
  <si>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390003</t>
  </si>
  <si>
    <t>392022</t>
  </si>
  <si>
    <t>392031</t>
  </si>
  <si>
    <t>392049</t>
  </si>
  <si>
    <t>392057</t>
  </si>
  <si>
    <t>392065</t>
  </si>
  <si>
    <t>392081</t>
  </si>
  <si>
    <t>392090</t>
  </si>
  <si>
    <t>392103</t>
  </si>
  <si>
    <t>392111</t>
  </si>
  <si>
    <t>392120</t>
  </si>
  <si>
    <t>393011</t>
  </si>
  <si>
    <t>393029</t>
  </si>
  <si>
    <t>393037</t>
  </si>
  <si>
    <t>393045</t>
  </si>
  <si>
    <t>393053</t>
  </si>
  <si>
    <t>393061</t>
  </si>
  <si>
    <t>393070</t>
  </si>
  <si>
    <t>393410</t>
  </si>
  <si>
    <t>393444</t>
  </si>
  <si>
    <t>393631</t>
  </si>
  <si>
    <t>393649</t>
  </si>
  <si>
    <t>393860</t>
  </si>
  <si>
    <t>393878</t>
  </si>
  <si>
    <t>394017</t>
  </si>
  <si>
    <t>394025</t>
  </si>
  <si>
    <t>394033</t>
  </si>
  <si>
    <t>394050</t>
  </si>
  <si>
    <t>梼原町</t>
  </si>
  <si>
    <t>394106</t>
  </si>
  <si>
    <t>394114</t>
  </si>
  <si>
    <t>394122</t>
  </si>
  <si>
    <t>394246</t>
  </si>
  <si>
    <t>394271</t>
  </si>
  <si>
    <t>394289</t>
  </si>
  <si>
    <t>400009</t>
  </si>
  <si>
    <t>402028</t>
  </si>
  <si>
    <t>大牟田市</t>
  </si>
  <si>
    <t>402044</t>
  </si>
  <si>
    <t>直方市</t>
  </si>
  <si>
    <t>402052</t>
  </si>
  <si>
    <t>402061</t>
  </si>
  <si>
    <t>402079</t>
  </si>
  <si>
    <t>柳川市</t>
  </si>
  <si>
    <t>402109</t>
  </si>
  <si>
    <t>402117</t>
  </si>
  <si>
    <t>筑後市</t>
  </si>
  <si>
    <t>402125</t>
  </si>
  <si>
    <t>大川市</t>
  </si>
  <si>
    <t>402133</t>
  </si>
  <si>
    <t>行橋市</t>
  </si>
  <si>
    <t>402141</t>
  </si>
  <si>
    <t>402150</t>
  </si>
  <si>
    <t>中間市</t>
  </si>
  <si>
    <t>402168</t>
  </si>
  <si>
    <t>小郡市</t>
  </si>
  <si>
    <t>402176</t>
  </si>
  <si>
    <t>402184</t>
  </si>
  <si>
    <t>春日市</t>
  </si>
  <si>
    <t>402192</t>
  </si>
  <si>
    <t>大野城市</t>
  </si>
  <si>
    <t>402206</t>
  </si>
  <si>
    <t>402214</t>
  </si>
  <si>
    <t>太宰府市</t>
  </si>
  <si>
    <t>402231</t>
  </si>
  <si>
    <t>402249</t>
  </si>
  <si>
    <t>福津市</t>
  </si>
  <si>
    <t>402257</t>
  </si>
  <si>
    <t>402265</t>
  </si>
  <si>
    <t>402273</t>
  </si>
  <si>
    <t>402281</t>
  </si>
  <si>
    <t>402290</t>
  </si>
  <si>
    <t>みやま市</t>
  </si>
  <si>
    <t>402303</t>
  </si>
  <si>
    <t>402311</t>
  </si>
  <si>
    <t>福岡県</t>
    <rPh sb="0" eb="3">
      <t>フクオカケン</t>
    </rPh>
    <phoneticPr fontId="4"/>
  </si>
  <si>
    <t>那珂川市</t>
    <rPh sb="0" eb="3">
      <t>ナカガワ</t>
    </rPh>
    <rPh sb="3" eb="4">
      <t>シ</t>
    </rPh>
    <phoneticPr fontId="4"/>
  </si>
  <si>
    <t>403415</t>
  </si>
  <si>
    <t>宇美町</t>
  </si>
  <si>
    <t>403423</t>
  </si>
  <si>
    <t>403431</t>
  </si>
  <si>
    <t>志免町</t>
  </si>
  <si>
    <t>403440</t>
  </si>
  <si>
    <t>須恵町</t>
  </si>
  <si>
    <t>403458</t>
  </si>
  <si>
    <t>403482</t>
  </si>
  <si>
    <t>403491</t>
  </si>
  <si>
    <t>粕屋町</t>
  </si>
  <si>
    <t>403814</t>
  </si>
  <si>
    <t>芦屋町</t>
  </si>
  <si>
    <t>403822</t>
  </si>
  <si>
    <t>水巻町</t>
  </si>
  <si>
    <t>403831</t>
  </si>
  <si>
    <t>岡垣町</t>
  </si>
  <si>
    <t>403849</t>
  </si>
  <si>
    <t>遠賀町</t>
  </si>
  <si>
    <t>404012</t>
  </si>
  <si>
    <t>小竹町</t>
  </si>
  <si>
    <t>404021</t>
  </si>
  <si>
    <t>404217</t>
  </si>
  <si>
    <t>桂川町</t>
  </si>
  <si>
    <t>404471</t>
  </si>
  <si>
    <t>筑前町</t>
  </si>
  <si>
    <t>404489</t>
  </si>
  <si>
    <t>405035</t>
  </si>
  <si>
    <t>大刀洗町</t>
  </si>
  <si>
    <t>405221</t>
  </si>
  <si>
    <t>大木町</t>
  </si>
  <si>
    <t>405442</t>
  </si>
  <si>
    <t>406015</t>
  </si>
  <si>
    <t>406023</t>
  </si>
  <si>
    <t>406040</t>
  </si>
  <si>
    <t>糸田町</t>
  </si>
  <si>
    <t>406058</t>
  </si>
  <si>
    <t>406082</t>
  </si>
  <si>
    <t>大任町</t>
  </si>
  <si>
    <t>406091</t>
  </si>
  <si>
    <t>406104</t>
  </si>
  <si>
    <t>406210</t>
  </si>
  <si>
    <t>406252</t>
  </si>
  <si>
    <t>406422</t>
  </si>
  <si>
    <t>吉富町</t>
  </si>
  <si>
    <t>406465</t>
  </si>
  <si>
    <t>406473</t>
  </si>
  <si>
    <t>410004</t>
  </si>
  <si>
    <t>412023</t>
  </si>
  <si>
    <t>412031</t>
  </si>
  <si>
    <t>鳥栖市</t>
  </si>
  <si>
    <t>412040</t>
  </si>
  <si>
    <t>412058</t>
  </si>
  <si>
    <t>412066</t>
  </si>
  <si>
    <t>412074</t>
  </si>
  <si>
    <t>412082</t>
  </si>
  <si>
    <t>412091</t>
  </si>
  <si>
    <t>412104</t>
  </si>
  <si>
    <t>413275</t>
  </si>
  <si>
    <t>413411</t>
  </si>
  <si>
    <t>基山町</t>
  </si>
  <si>
    <t>413453</t>
  </si>
  <si>
    <t>上峰町</t>
  </si>
  <si>
    <t>413461</t>
  </si>
  <si>
    <t>413879</t>
  </si>
  <si>
    <t>玄海町</t>
  </si>
  <si>
    <t>414018</t>
  </si>
  <si>
    <t>414239</t>
  </si>
  <si>
    <t>大町町</t>
  </si>
  <si>
    <t>414247</t>
  </si>
  <si>
    <t>江北町</t>
  </si>
  <si>
    <t>414255</t>
  </si>
  <si>
    <t>白石町</t>
  </si>
  <si>
    <t>414417</t>
  </si>
  <si>
    <t>420000</t>
  </si>
  <si>
    <t>422037</t>
  </si>
  <si>
    <t>島原市</t>
  </si>
  <si>
    <t>422045</t>
  </si>
  <si>
    <t>422053</t>
  </si>
  <si>
    <t>422070</t>
  </si>
  <si>
    <t>422088</t>
  </si>
  <si>
    <t>422096</t>
  </si>
  <si>
    <t>422100</t>
  </si>
  <si>
    <t>422118</t>
  </si>
  <si>
    <t>422126</t>
  </si>
  <si>
    <t>422134</t>
  </si>
  <si>
    <t>422142</t>
  </si>
  <si>
    <t>423076</t>
  </si>
  <si>
    <t>長与町</t>
  </si>
  <si>
    <t>423084</t>
  </si>
  <si>
    <t>423211</t>
  </si>
  <si>
    <t>423220</t>
  </si>
  <si>
    <t>423238</t>
  </si>
  <si>
    <t>423831</t>
  </si>
  <si>
    <t>423912</t>
  </si>
  <si>
    <t>424111</t>
  </si>
  <si>
    <t>430005</t>
  </si>
  <si>
    <t>432024</t>
  </si>
  <si>
    <t>432032</t>
  </si>
  <si>
    <t>432041</t>
  </si>
  <si>
    <t>荒尾市</t>
  </si>
  <si>
    <t>432059</t>
  </si>
  <si>
    <t>432067</t>
  </si>
  <si>
    <t>432083</t>
  </si>
  <si>
    <t>432105</t>
  </si>
  <si>
    <t>432113</t>
  </si>
  <si>
    <t>432121</t>
  </si>
  <si>
    <t>432130</t>
  </si>
  <si>
    <t>432148</t>
  </si>
  <si>
    <t>432156</t>
  </si>
  <si>
    <t>432164</t>
  </si>
  <si>
    <t>合志市</t>
  </si>
  <si>
    <t>433489</t>
  </si>
  <si>
    <t>433641</t>
  </si>
  <si>
    <t>433675</t>
  </si>
  <si>
    <t>433683</t>
  </si>
  <si>
    <t>長洲町</t>
  </si>
  <si>
    <t>433691</t>
  </si>
  <si>
    <t>434035</t>
  </si>
  <si>
    <t>434043</t>
  </si>
  <si>
    <t>菊陽町</t>
  </si>
  <si>
    <t>434230</t>
  </si>
  <si>
    <t>434248</t>
  </si>
  <si>
    <t>434256</t>
  </si>
  <si>
    <t>434281</t>
  </si>
  <si>
    <t>434329</t>
  </si>
  <si>
    <t>434337</t>
  </si>
  <si>
    <t>434418</t>
  </si>
  <si>
    <t>434426</t>
  </si>
  <si>
    <t>嘉島町</t>
  </si>
  <si>
    <t>434434</t>
  </si>
  <si>
    <t>434442</t>
  </si>
  <si>
    <t>434477</t>
  </si>
  <si>
    <t>434680</t>
  </si>
  <si>
    <t>434825</t>
  </si>
  <si>
    <t>434841</t>
  </si>
  <si>
    <t>435015</t>
  </si>
  <si>
    <t>435058</t>
  </si>
  <si>
    <t>435066</t>
  </si>
  <si>
    <t>435074</t>
  </si>
  <si>
    <t>435104</t>
  </si>
  <si>
    <t>435112</t>
  </si>
  <si>
    <t>435121</t>
  </si>
  <si>
    <t>435139</t>
  </si>
  <si>
    <t>435147</t>
  </si>
  <si>
    <t>435317</t>
  </si>
  <si>
    <t>440001</t>
  </si>
  <si>
    <t>442020</t>
  </si>
  <si>
    <t>442038</t>
  </si>
  <si>
    <t>442046</t>
  </si>
  <si>
    <t>442054</t>
  </si>
  <si>
    <t>442062</t>
  </si>
  <si>
    <t>442071</t>
  </si>
  <si>
    <t>442089</t>
  </si>
  <si>
    <t>442097</t>
  </si>
  <si>
    <t>442101</t>
  </si>
  <si>
    <t>442119</t>
  </si>
  <si>
    <t>442127</t>
  </si>
  <si>
    <t>442135</t>
  </si>
  <si>
    <t>442143</t>
  </si>
  <si>
    <t>443221</t>
  </si>
  <si>
    <t>443417</t>
  </si>
  <si>
    <t>444618</t>
  </si>
  <si>
    <t>444626</t>
  </si>
  <si>
    <t>450006</t>
  </si>
  <si>
    <t>452025</t>
  </si>
  <si>
    <t>452033</t>
  </si>
  <si>
    <t>452041</t>
  </si>
  <si>
    <t>452050</t>
  </si>
  <si>
    <t>452068</t>
  </si>
  <si>
    <t>452076</t>
  </si>
  <si>
    <t>452084</t>
  </si>
  <si>
    <t>452092</t>
  </si>
  <si>
    <t>453412</t>
  </si>
  <si>
    <t>453617</t>
  </si>
  <si>
    <t>高原町</t>
  </si>
  <si>
    <t>453820</t>
  </si>
  <si>
    <t>453838</t>
  </si>
  <si>
    <t>454010</t>
  </si>
  <si>
    <t>高鍋町</t>
  </si>
  <si>
    <t>454028</t>
  </si>
  <si>
    <t>454036</t>
  </si>
  <si>
    <t>454044</t>
  </si>
  <si>
    <t>454052</t>
  </si>
  <si>
    <t>川南町</t>
  </si>
  <si>
    <t>454061</t>
  </si>
  <si>
    <t>454214</t>
  </si>
  <si>
    <t>454290</t>
  </si>
  <si>
    <t>454303</t>
  </si>
  <si>
    <t>454311</t>
  </si>
  <si>
    <t>454419</t>
  </si>
  <si>
    <t>454427</t>
  </si>
  <si>
    <t>454435</t>
  </si>
  <si>
    <t>460001</t>
  </si>
  <si>
    <t>462039</t>
  </si>
  <si>
    <t>462047</t>
  </si>
  <si>
    <t>枕崎市</t>
  </si>
  <si>
    <t>462063</t>
  </si>
  <si>
    <t>462080</t>
  </si>
  <si>
    <t>462101</t>
  </si>
  <si>
    <t>462136</t>
  </si>
  <si>
    <t>462144</t>
  </si>
  <si>
    <t>462152</t>
  </si>
  <si>
    <t>462161</t>
  </si>
  <si>
    <t>462179</t>
  </si>
  <si>
    <t>462187</t>
  </si>
  <si>
    <t>462195</t>
  </si>
  <si>
    <t>462209</t>
  </si>
  <si>
    <t>462217</t>
  </si>
  <si>
    <t>462225</t>
  </si>
  <si>
    <t>462233</t>
  </si>
  <si>
    <t>462241</t>
  </si>
  <si>
    <t>462250</t>
  </si>
  <si>
    <t>463035</t>
  </si>
  <si>
    <t>463043</t>
  </si>
  <si>
    <t>463922</t>
  </si>
  <si>
    <t>464040</t>
  </si>
  <si>
    <t>464520</t>
  </si>
  <si>
    <t>464686</t>
  </si>
  <si>
    <t>464821</t>
  </si>
  <si>
    <t>東串良町</t>
  </si>
  <si>
    <t>464902</t>
  </si>
  <si>
    <t>464911</t>
  </si>
  <si>
    <t>464929</t>
  </si>
  <si>
    <t>465011</t>
  </si>
  <si>
    <t>中種子町</t>
  </si>
  <si>
    <t>465020</t>
  </si>
  <si>
    <t>465054</t>
  </si>
  <si>
    <t>465232</t>
  </si>
  <si>
    <t>465241</t>
  </si>
  <si>
    <t>465259</t>
  </si>
  <si>
    <t>465275</t>
  </si>
  <si>
    <t>465291</t>
  </si>
  <si>
    <t>喜界町</t>
  </si>
  <si>
    <t>465305</t>
  </si>
  <si>
    <t>465313</t>
  </si>
  <si>
    <t>天城町</t>
  </si>
  <si>
    <t>465321</t>
  </si>
  <si>
    <t>伊仙町</t>
  </si>
  <si>
    <t>465330</t>
  </si>
  <si>
    <t>和泊町</t>
  </si>
  <si>
    <t>465348</t>
  </si>
  <si>
    <t>知名町</t>
  </si>
  <si>
    <t>465356</t>
  </si>
  <si>
    <t>与論町</t>
  </si>
  <si>
    <t>470007</t>
  </si>
  <si>
    <t>472051</t>
  </si>
  <si>
    <t>宜野湾市</t>
  </si>
  <si>
    <t>472077</t>
  </si>
  <si>
    <t>石垣市</t>
  </si>
  <si>
    <t>472085</t>
  </si>
  <si>
    <t>浦添市</t>
  </si>
  <si>
    <t>472093</t>
  </si>
  <si>
    <t>472107</t>
  </si>
  <si>
    <t>糸満市</t>
  </si>
  <si>
    <t>472115</t>
  </si>
  <si>
    <t>沖縄市</t>
  </si>
  <si>
    <t>472123</t>
  </si>
  <si>
    <t>豊見城市</t>
  </si>
  <si>
    <t>472131</t>
  </si>
  <si>
    <t>うるま市</t>
  </si>
  <si>
    <t>472140</t>
  </si>
  <si>
    <t>宮古島市</t>
  </si>
  <si>
    <t>472158</t>
  </si>
  <si>
    <t>南城市</t>
  </si>
  <si>
    <t>473014</t>
  </si>
  <si>
    <t>473022</t>
  </si>
  <si>
    <t>473031</t>
  </si>
  <si>
    <t>473065</t>
  </si>
  <si>
    <t>今帰仁村</t>
  </si>
  <si>
    <t>473081</t>
  </si>
  <si>
    <t>473111</t>
  </si>
  <si>
    <t>473138</t>
  </si>
  <si>
    <t>473146</t>
  </si>
  <si>
    <t>473154</t>
  </si>
  <si>
    <t>伊江村</t>
  </si>
  <si>
    <t>473243</t>
  </si>
  <si>
    <t>読谷村</t>
  </si>
  <si>
    <t>473251</t>
  </si>
  <si>
    <t>嘉手納町</t>
  </si>
  <si>
    <t>473260</t>
  </si>
  <si>
    <t>北谷町</t>
  </si>
  <si>
    <t>473278</t>
  </si>
  <si>
    <t>北中城村</t>
  </si>
  <si>
    <t>473286</t>
  </si>
  <si>
    <t>中城村</t>
  </si>
  <si>
    <t>473294</t>
  </si>
  <si>
    <t>西原町</t>
  </si>
  <si>
    <t>473481</t>
  </si>
  <si>
    <t>与那原町</t>
  </si>
  <si>
    <t>473502</t>
  </si>
  <si>
    <t>南風原町</t>
  </si>
  <si>
    <t>473537</t>
  </si>
  <si>
    <t>473545</t>
  </si>
  <si>
    <t>473553</t>
  </si>
  <si>
    <t>473561</t>
  </si>
  <si>
    <t>473570</t>
  </si>
  <si>
    <t>南大東村</t>
  </si>
  <si>
    <t>473588</t>
  </si>
  <si>
    <t>北大東村</t>
  </si>
  <si>
    <t>473596</t>
  </si>
  <si>
    <t>473600</t>
  </si>
  <si>
    <t>伊是名村</t>
  </si>
  <si>
    <t>473618</t>
  </si>
  <si>
    <t>久米島町</t>
  </si>
  <si>
    <t>473626</t>
  </si>
  <si>
    <t>八重瀬町</t>
  </si>
  <si>
    <t>473758</t>
  </si>
  <si>
    <t>多良間村</t>
  </si>
  <si>
    <t>473812</t>
  </si>
  <si>
    <t>473821</t>
  </si>
  <si>
    <t>都道府県名</t>
    <rPh sb="0" eb="4">
      <t>トドウフケン</t>
    </rPh>
    <rPh sb="4" eb="5">
      <t>メイ</t>
    </rPh>
    <phoneticPr fontId="4"/>
  </si>
  <si>
    <t>市区町村名</t>
    <rPh sb="0" eb="5">
      <t>シクチョウソンメイ</t>
    </rPh>
    <phoneticPr fontId="4"/>
  </si>
  <si>
    <t>令和2年度</t>
    <rPh sb="0" eb="2">
      <t>レイワ</t>
    </rPh>
    <rPh sb="3" eb="5">
      <t>ネンド</t>
    </rPh>
    <phoneticPr fontId="23"/>
  </si>
  <si>
    <t>令和元年度</t>
    <rPh sb="0" eb="2">
      <t>レイワ</t>
    </rPh>
    <rPh sb="2" eb="4">
      <t>ガンネン</t>
    </rPh>
    <rPh sb="3" eb="5">
      <t>ネンド</t>
    </rPh>
    <phoneticPr fontId="23"/>
  </si>
  <si>
    <t>平成31年度</t>
    <rPh sb="0" eb="2">
      <t>ヘイセイ</t>
    </rPh>
    <rPh sb="4" eb="6">
      <t>ネンド</t>
    </rPh>
    <phoneticPr fontId="23"/>
  </si>
  <si>
    <t>平成29年度</t>
    <rPh sb="0" eb="2">
      <t>ヘイセイ</t>
    </rPh>
    <rPh sb="4" eb="6">
      <t>ネンド</t>
    </rPh>
    <phoneticPr fontId="23"/>
  </si>
  <si>
    <t>平成28年度以前</t>
    <rPh sb="0" eb="2">
      <t>ヘイセイ</t>
    </rPh>
    <rPh sb="4" eb="6">
      <t>ネンド</t>
    </rPh>
    <rPh sb="6" eb="8">
      <t>イゼン</t>
    </rPh>
    <phoneticPr fontId="5"/>
  </si>
  <si>
    <t>週休２日交替制モデル工事の試行</t>
    <phoneticPr fontId="4"/>
  </si>
  <si>
    <t>週休２日交替制モデル工事の試行工事</t>
    <phoneticPr fontId="4"/>
  </si>
  <si>
    <t>A　墜落制止用器具（フルハーネス）費用
「ニ 安全費」のうち、墜落制止用器具（フルハーネス）費用</t>
    <rPh sb="40" eb="42">
      <t>アンゼンヒヨウ</t>
    </rPh>
    <phoneticPr fontId="4"/>
  </si>
  <si>
    <t>(５)</t>
    <phoneticPr fontId="4"/>
  </si>
  <si>
    <t>工事における工期の延長等に伴う増加費用（率項目+積上げ項目）</t>
    <phoneticPr fontId="3"/>
  </si>
  <si>
    <t>５)</t>
    <phoneticPr fontId="4"/>
  </si>
  <si>
    <t>新型コロナウイルスの感染拡大防止対策に係る費用</t>
    <rPh sb="0" eb="2">
      <t>シンガタ</t>
    </rPh>
    <rPh sb="10" eb="12">
      <t>カンセン</t>
    </rPh>
    <rPh sb="12" eb="14">
      <t>カクダイ</t>
    </rPh>
    <rPh sb="14" eb="16">
      <t>ボウシ</t>
    </rPh>
    <rPh sb="16" eb="18">
      <t>タイサク</t>
    </rPh>
    <rPh sb="19" eb="20">
      <t>カカワ</t>
    </rPh>
    <rPh sb="21" eb="23">
      <t>ヒヨウ</t>
    </rPh>
    <phoneticPr fontId="4"/>
  </si>
  <si>
    <t>　うち、新型コロナウイルスの感染拡大防止対策に係る費用</t>
    <phoneticPr fontId="4"/>
  </si>
  <si>
    <t>試行工事対象期間　１回目　　　　　　　　　　試行工事の対象期間（始）</t>
    <rPh sb="22" eb="24">
      <t>シコウ</t>
    </rPh>
    <rPh sb="32" eb="33">
      <t>ハジ</t>
    </rPh>
    <phoneticPr fontId="5"/>
  </si>
  <si>
    <t>年）</t>
    <rPh sb="0" eb="1">
      <t>ネン</t>
    </rPh>
    <phoneticPr fontId="3"/>
  </si>
  <si>
    <t>（</t>
    <phoneticPr fontId="4"/>
  </si>
  <si>
    <t>月）</t>
    <rPh sb="0" eb="1">
      <t>ガツ</t>
    </rPh>
    <phoneticPr fontId="3"/>
  </si>
  <si>
    <t>日）</t>
    <rPh sb="0" eb="1">
      <t>ニチ</t>
    </rPh>
    <phoneticPr fontId="3"/>
  </si>
  <si>
    <t>試行工事の対象期間（終）</t>
    <rPh sb="0" eb="2">
      <t>シコウ</t>
    </rPh>
    <rPh sb="10" eb="11">
      <t>オ</t>
    </rPh>
    <phoneticPr fontId="5"/>
  </si>
  <si>
    <t>（</t>
  </si>
  <si>
    <t>「有り」の場合：工期期間中の休日率</t>
    <rPh sb="8" eb="10">
      <t>コウキ</t>
    </rPh>
    <rPh sb="10" eb="13">
      <t>キカンチュウ</t>
    </rPh>
    <rPh sb="14" eb="16">
      <t>キュウジツ</t>
    </rPh>
    <rPh sb="16" eb="17">
      <t>リツ</t>
    </rPh>
    <phoneticPr fontId="5"/>
  </si>
  <si>
    <t>積算に用いた労務費補正係数</t>
    <rPh sb="0" eb="2">
      <t>セキサン</t>
    </rPh>
    <rPh sb="3" eb="4">
      <t>モチ</t>
    </rPh>
    <rPh sb="6" eb="9">
      <t>ロウムヒ</t>
    </rPh>
    <rPh sb="9" eb="11">
      <t>ホセイ</t>
    </rPh>
    <rPh sb="11" eb="13">
      <t>ケイスウ</t>
    </rPh>
    <phoneticPr fontId="4"/>
  </si>
  <si>
    <t>）</t>
    <phoneticPr fontId="4"/>
  </si>
  <si>
    <t>試行工事対象期間　２回目　　　　　　　　　　試行工事の対象期間（始）</t>
    <rPh sb="22" eb="24">
      <t>シコウ</t>
    </rPh>
    <rPh sb="32" eb="33">
      <t>ハジ</t>
    </rPh>
    <phoneticPr fontId="5"/>
  </si>
  <si>
    <t>試行工事対象期間　３回目　　　　　　　　　　試行工事の対象期間（始）</t>
    <rPh sb="22" eb="24">
      <t>シコウ</t>
    </rPh>
    <rPh sb="32" eb="33">
      <t>ハジ</t>
    </rPh>
    <phoneticPr fontId="5"/>
  </si>
  <si>
    <t>新型コロナウイルスの感染拡大防止対策に係る費用調査</t>
    <rPh sb="0" eb="2">
      <t>シンガタ</t>
    </rPh>
    <rPh sb="10" eb="12">
      <t>カンセン</t>
    </rPh>
    <rPh sb="12" eb="14">
      <t>カクダイ</t>
    </rPh>
    <rPh sb="14" eb="16">
      <t>ボウシ</t>
    </rPh>
    <rPh sb="16" eb="18">
      <t>タイサク</t>
    </rPh>
    <rPh sb="19" eb="20">
      <t>カカワ</t>
    </rPh>
    <rPh sb="21" eb="23">
      <t>ヒヨウ</t>
    </rPh>
    <rPh sb="23" eb="25">
      <t>チョウサチョウサ</t>
    </rPh>
    <phoneticPr fontId="4"/>
  </si>
  <si>
    <t>※本シートは、設計変更により新型コロナウイルスの感染拡大防止対策に係る費用を計上した場合のみご記入ください。</t>
    <rPh sb="1" eb="2">
      <t>ホン</t>
    </rPh>
    <rPh sb="7" eb="9">
      <t>セッケイ</t>
    </rPh>
    <rPh sb="9" eb="11">
      <t>ヘンコウ</t>
    </rPh>
    <rPh sb="14" eb="16">
      <t>シンガタ</t>
    </rPh>
    <rPh sb="24" eb="26">
      <t>カンセン</t>
    </rPh>
    <rPh sb="26" eb="28">
      <t>カクダイ</t>
    </rPh>
    <rPh sb="28" eb="30">
      <t>ボウシ</t>
    </rPh>
    <rPh sb="30" eb="32">
      <t>タイサク</t>
    </rPh>
    <rPh sb="33" eb="34">
      <t>カカワ</t>
    </rPh>
    <rPh sb="35" eb="37">
      <t>ヒヨウ</t>
    </rPh>
    <rPh sb="38" eb="40">
      <t>ケイジョウ</t>
    </rPh>
    <rPh sb="42" eb="44">
      <t>バアイ</t>
    </rPh>
    <rPh sb="47" eb="49">
      <t>キニュウ</t>
    </rPh>
    <phoneticPr fontId="4"/>
  </si>
  <si>
    <t>費目</t>
    <rPh sb="0" eb="2">
      <t>ヒモク</t>
    </rPh>
    <phoneticPr fontId="4"/>
  </si>
  <si>
    <t>項目</t>
    <rPh sb="0" eb="2">
      <t>コウモク</t>
    </rPh>
    <phoneticPr fontId="4"/>
  </si>
  <si>
    <t>金額</t>
    <rPh sb="0" eb="2">
      <t>キンガク</t>
    </rPh>
    <phoneticPr fontId="4"/>
  </si>
  <si>
    <t>共通仮設費</t>
    <rPh sb="0" eb="2">
      <t>キョウツウ</t>
    </rPh>
    <rPh sb="2" eb="4">
      <t>カセツ</t>
    </rPh>
    <rPh sb="4" eb="5">
      <t>ヒ</t>
    </rPh>
    <phoneticPr fontId="68"/>
  </si>
  <si>
    <t>労働者宿舎における密集を避けるための、近隣宿泊施設の宿泊費・交通費</t>
    <rPh sb="0" eb="3">
      <t>ロウドウシャ</t>
    </rPh>
    <rPh sb="3" eb="5">
      <t>シュクシャ</t>
    </rPh>
    <rPh sb="9" eb="11">
      <t>ミッシュウ</t>
    </rPh>
    <rPh sb="12" eb="13">
      <t>サ</t>
    </rPh>
    <rPh sb="19" eb="21">
      <t>キンリン</t>
    </rPh>
    <rPh sb="21" eb="23">
      <t>シュクハク</t>
    </rPh>
    <rPh sb="23" eb="25">
      <t>シセツ</t>
    </rPh>
    <rPh sb="26" eb="29">
      <t>シュクハクヒ</t>
    </rPh>
    <rPh sb="30" eb="33">
      <t>コウツウヒ</t>
    </rPh>
    <phoneticPr fontId="68"/>
  </si>
  <si>
    <t>現場事務所や労働者宿舎等の拡張費用・借地料</t>
    <rPh sb="0" eb="2">
      <t>ゲンバ</t>
    </rPh>
    <rPh sb="2" eb="4">
      <t>ジム</t>
    </rPh>
    <rPh sb="4" eb="5">
      <t>ショ</t>
    </rPh>
    <rPh sb="6" eb="9">
      <t>ロウドウシャ</t>
    </rPh>
    <rPh sb="9" eb="11">
      <t>シュクシャ</t>
    </rPh>
    <rPh sb="11" eb="12">
      <t>トウ</t>
    </rPh>
    <rPh sb="13" eb="15">
      <t>カクチョウ</t>
    </rPh>
    <rPh sb="15" eb="17">
      <t>ヒヨウ</t>
    </rPh>
    <rPh sb="18" eb="21">
      <t>シャクチリョウ</t>
    </rPh>
    <phoneticPr fontId="68"/>
  </si>
  <si>
    <t>現場管理費</t>
    <rPh sb="0" eb="2">
      <t>ゲンバ</t>
    </rPh>
    <rPh sb="2" eb="5">
      <t>カンリヒ</t>
    </rPh>
    <phoneticPr fontId="68"/>
  </si>
  <si>
    <t>現場従事者のマスク、インカム、シールドヘルメット等の購入・リース費用</t>
    <rPh sb="0" eb="2">
      <t>ゲンバ</t>
    </rPh>
    <rPh sb="2" eb="5">
      <t>ジュウジシャ</t>
    </rPh>
    <rPh sb="24" eb="25">
      <t>ナド</t>
    </rPh>
    <rPh sb="26" eb="28">
      <t>コウニュウ</t>
    </rPh>
    <rPh sb="32" eb="34">
      <t>ヒヨウ</t>
    </rPh>
    <phoneticPr fontId="68"/>
  </si>
  <si>
    <t>現場に配備する消毒液、赤外線体温計等の購入・リース費用</t>
    <rPh sb="0" eb="2">
      <t>ゲンバ</t>
    </rPh>
    <rPh sb="3" eb="5">
      <t>ハイビ</t>
    </rPh>
    <rPh sb="7" eb="9">
      <t>ショウドク</t>
    </rPh>
    <rPh sb="9" eb="10">
      <t>エキ</t>
    </rPh>
    <rPh sb="11" eb="14">
      <t>セキガイセン</t>
    </rPh>
    <rPh sb="14" eb="18">
      <t>タイオンケイナド</t>
    </rPh>
    <rPh sb="19" eb="21">
      <t>コウニュウ</t>
    </rPh>
    <rPh sb="25" eb="27">
      <t>ヒヨウ</t>
    </rPh>
    <phoneticPr fontId="68"/>
  </si>
  <si>
    <t>遠隔臨場やテレビ会議等のための機材・通信費</t>
    <rPh sb="0" eb="2">
      <t>エンカク</t>
    </rPh>
    <rPh sb="2" eb="4">
      <t>リンジョウ</t>
    </rPh>
    <rPh sb="8" eb="11">
      <t>カイギナド</t>
    </rPh>
    <rPh sb="15" eb="17">
      <t>キザイ</t>
    </rPh>
    <rPh sb="18" eb="21">
      <t>ツウシンヒ</t>
    </rPh>
    <phoneticPr fontId="68"/>
  </si>
  <si>
    <t>感染対策</t>
    <rPh sb="0" eb="2">
      <t>カンセン</t>
    </rPh>
    <rPh sb="2" eb="4">
      <t>タイサク</t>
    </rPh>
    <phoneticPr fontId="4"/>
  </si>
  <si>
    <t>K</t>
    <phoneticPr fontId="4"/>
  </si>
  <si>
    <t>新型コロナウイルス感染拡大防止対策費用</t>
    <rPh sb="0" eb="2">
      <t>シンガタ</t>
    </rPh>
    <rPh sb="9" eb="11">
      <t>カンセン</t>
    </rPh>
    <rPh sb="11" eb="13">
      <t>カクダイ</t>
    </rPh>
    <rPh sb="13" eb="15">
      <t>ボウシ</t>
    </rPh>
    <rPh sb="15" eb="17">
      <t>タイサク</t>
    </rPh>
    <rPh sb="17" eb="19">
      <t>ヒヨウ</t>
    </rPh>
    <phoneticPr fontId="2"/>
  </si>
  <si>
    <t>ヌ</t>
    <phoneticPr fontId="4"/>
  </si>
  <si>
    <t>新型コロナウイルス感染拡大防止対策費用</t>
    <rPh sb="0" eb="2">
      <t>シンガタ</t>
    </rPh>
    <rPh sb="9" eb="11">
      <t>カンセン</t>
    </rPh>
    <rPh sb="11" eb="13">
      <t>カクダイ</t>
    </rPh>
    <rPh sb="13" eb="15">
      <t>ボウシ</t>
    </rPh>
    <rPh sb="15" eb="17">
      <t>タイサク</t>
    </rPh>
    <rPh sb="17" eb="19">
      <t>ヒヨウ</t>
    </rPh>
    <phoneticPr fontId="4"/>
  </si>
  <si>
    <t>ツ</t>
    <phoneticPr fontId="4"/>
  </si>
  <si>
    <t>安全用品等の費用（フルハーネス型を除く安全帯のみの費用）</t>
  </si>
  <si>
    <t>架空線簡易ゲート設置費用</t>
    <rPh sb="8" eb="10">
      <t>セッチ</t>
    </rPh>
    <phoneticPr fontId="2"/>
  </si>
  <si>
    <t>NTT防護管設置費用</t>
    <rPh sb="3" eb="5">
      <t>ボウゴ</t>
    </rPh>
    <rPh sb="5" eb="6">
      <t>カン</t>
    </rPh>
    <rPh sb="6" eb="8">
      <t>セッチ</t>
    </rPh>
    <rPh sb="8" eb="10">
      <t>ヒヨウ</t>
    </rPh>
    <phoneticPr fontId="6"/>
  </si>
  <si>
    <t>電力線防護管設置費用</t>
    <rPh sb="0" eb="2">
      <t>デンリョク</t>
    </rPh>
    <rPh sb="2" eb="3">
      <t>セン</t>
    </rPh>
    <rPh sb="3" eb="5">
      <t>ボウゴ</t>
    </rPh>
    <rPh sb="5" eb="6">
      <t>カン</t>
    </rPh>
    <rPh sb="6" eb="8">
      <t>セッチ</t>
    </rPh>
    <rPh sb="8" eb="10">
      <t>ヒヨウ</t>
    </rPh>
    <phoneticPr fontId="6"/>
  </si>
  <si>
    <t>J</t>
  </si>
  <si>
    <t>K</t>
  </si>
  <si>
    <t>防護衣（防護ズボンまたはチャップス）</t>
    <rPh sb="0" eb="2">
      <t>ボウゴ</t>
    </rPh>
    <rPh sb="2" eb="3">
      <t>イ</t>
    </rPh>
    <rPh sb="4" eb="6">
      <t>ボウゴ</t>
    </rPh>
    <phoneticPr fontId="6"/>
  </si>
  <si>
    <t>L</t>
  </si>
  <si>
    <t>M</t>
  </si>
  <si>
    <t>切羽変位計測</t>
    <rPh sb="0" eb="1">
      <t>キ</t>
    </rPh>
    <rPh sb="1" eb="2">
      <t>ハネ</t>
    </rPh>
    <rPh sb="2" eb="4">
      <t>ヘングライ</t>
    </rPh>
    <rPh sb="4" eb="6">
      <t>ケイソク</t>
    </rPh>
    <phoneticPr fontId="13"/>
  </si>
  <si>
    <t>N</t>
  </si>
  <si>
    <t>墜落制止用器具（フルハーネス）費用</t>
    <rPh sb="0" eb="2">
      <t>ツイラク</t>
    </rPh>
    <rPh sb="2" eb="4">
      <t>セイシ</t>
    </rPh>
    <rPh sb="4" eb="5">
      <t>ヨウ</t>
    </rPh>
    <rPh sb="5" eb="7">
      <t>キグ</t>
    </rPh>
    <rPh sb="15" eb="17">
      <t>ヒヨウ</t>
    </rPh>
    <phoneticPr fontId="13"/>
  </si>
  <si>
    <t>現場事務所等、試験室の営繕（設置・撤去、維持・修繕）に要する費用</t>
    <rPh sb="0" eb="2">
      <t>ゲンバ</t>
    </rPh>
    <rPh sb="2" eb="4">
      <t>ジム</t>
    </rPh>
    <rPh sb="4" eb="6">
      <t>ショナド</t>
    </rPh>
    <rPh sb="7" eb="10">
      <t>シケンシツ</t>
    </rPh>
    <rPh sb="11" eb="13">
      <t>エイゼン</t>
    </rPh>
    <rPh sb="14" eb="16">
      <t>セッチ</t>
    </rPh>
    <rPh sb="17" eb="19">
      <t>テッキョ</t>
    </rPh>
    <rPh sb="20" eb="22">
      <t>イジ</t>
    </rPh>
    <rPh sb="23" eb="25">
      <t>シュウゼン</t>
    </rPh>
    <rPh sb="27" eb="28">
      <t>ヨウ</t>
    </rPh>
    <rPh sb="30" eb="32">
      <t>ヒヨウ</t>
    </rPh>
    <phoneticPr fontId="6"/>
  </si>
  <si>
    <t>労働者宿舎（営繕・撤去、維持・修繕）に要する費用</t>
    <rPh sb="0" eb="3">
      <t>ロウドウシャ</t>
    </rPh>
    <rPh sb="3" eb="5">
      <t>シュクシャ</t>
    </rPh>
    <rPh sb="6" eb="8">
      <t>エイゼン</t>
    </rPh>
    <rPh sb="9" eb="11">
      <t>テッキョ</t>
    </rPh>
    <rPh sb="12" eb="14">
      <t>イジ</t>
    </rPh>
    <rPh sb="15" eb="17">
      <t>シュウゼン</t>
    </rPh>
    <rPh sb="19" eb="20">
      <t>ヨウ</t>
    </rPh>
    <rPh sb="22" eb="24">
      <t>ヒヨウ</t>
    </rPh>
    <phoneticPr fontId="6"/>
  </si>
  <si>
    <t>倉庫及び材料保管場の営繕（営繕・撤去、維持・修繕）に要する費用</t>
  </si>
  <si>
    <t>ICT補正</t>
    <rPh sb="3" eb="5">
      <t>ホセイ</t>
    </rPh>
    <phoneticPr fontId="23"/>
  </si>
  <si>
    <t>余裕期間についての調査票</t>
    <rPh sb="0" eb="2">
      <t>ヨユウ</t>
    </rPh>
    <rPh sb="2" eb="4">
      <t>キカン</t>
    </rPh>
    <rPh sb="9" eb="12">
      <t>チョウサヒョウ</t>
    </rPh>
    <phoneticPr fontId="3"/>
  </si>
  <si>
    <t>余裕期間の有無</t>
    <rPh sb="0" eb="2">
      <t>ヨユウ</t>
    </rPh>
    <rPh sb="2" eb="4">
      <t>キカン</t>
    </rPh>
    <rPh sb="5" eb="7">
      <t>ウム</t>
    </rPh>
    <phoneticPr fontId="3"/>
  </si>
  <si>
    <t>②</t>
    <phoneticPr fontId="3"/>
  </si>
  <si>
    <t>余裕期間の方法</t>
    <rPh sb="0" eb="2">
      <t>ヨユウ</t>
    </rPh>
    <rPh sb="2" eb="4">
      <t>キカン</t>
    </rPh>
    <rPh sb="5" eb="7">
      <t>ホウホウ</t>
    </rPh>
    <phoneticPr fontId="3"/>
  </si>
  <si>
    <t>工期（発注時）契約工期の始期</t>
    <rPh sb="0" eb="2">
      <t>コウキ</t>
    </rPh>
    <rPh sb="3" eb="5">
      <t>ハッチュウ</t>
    </rPh>
    <rPh sb="5" eb="6">
      <t>ジ</t>
    </rPh>
    <rPh sb="7" eb="9">
      <t>ケイヤク</t>
    </rPh>
    <rPh sb="9" eb="11">
      <t>コウキ</t>
    </rPh>
    <rPh sb="12" eb="14">
      <t>シキ</t>
    </rPh>
    <phoneticPr fontId="3"/>
  </si>
  <si>
    <t>日</t>
    <rPh sb="0" eb="1">
      <t>ニチ</t>
    </rPh>
    <phoneticPr fontId="3"/>
  </si>
  <si>
    <t>工期（発注時）実工期の始期</t>
    <rPh sb="0" eb="2">
      <t>コウキ</t>
    </rPh>
    <rPh sb="3" eb="5">
      <t>ハッチュウ</t>
    </rPh>
    <rPh sb="5" eb="6">
      <t>ジ</t>
    </rPh>
    <rPh sb="7" eb="8">
      <t>ジツ</t>
    </rPh>
    <rPh sb="8" eb="10">
      <t>コウキ</t>
    </rPh>
    <rPh sb="11" eb="13">
      <t>シキ</t>
    </rPh>
    <phoneticPr fontId="3"/>
  </si>
  <si>
    <t>⑤</t>
    <phoneticPr fontId="3"/>
  </si>
  <si>
    <t>工期（発注時）の終期</t>
    <rPh sb="0" eb="2">
      <t>コウキ</t>
    </rPh>
    <rPh sb="3" eb="5">
      <t>ハッチュウ</t>
    </rPh>
    <rPh sb="5" eb="6">
      <t>ジ</t>
    </rPh>
    <rPh sb="8" eb="10">
      <t>シュウキ</t>
    </rPh>
    <phoneticPr fontId="3"/>
  </si>
  <si>
    <t>⑥</t>
    <phoneticPr fontId="3"/>
  </si>
  <si>
    <t>工期（契約時）契約工期の始期</t>
    <rPh sb="0" eb="2">
      <t>コウキ</t>
    </rPh>
    <rPh sb="3" eb="5">
      <t>ケイヤク</t>
    </rPh>
    <rPh sb="5" eb="6">
      <t>ジ</t>
    </rPh>
    <rPh sb="7" eb="9">
      <t>ケイヤク</t>
    </rPh>
    <rPh sb="9" eb="11">
      <t>コウキ</t>
    </rPh>
    <rPh sb="12" eb="14">
      <t>シキ</t>
    </rPh>
    <phoneticPr fontId="3"/>
  </si>
  <si>
    <t>⑦</t>
    <phoneticPr fontId="3"/>
  </si>
  <si>
    <t>工期（契約時）実工期の始期</t>
    <rPh sb="0" eb="2">
      <t>コウキ</t>
    </rPh>
    <rPh sb="3" eb="5">
      <t>ケイヤク</t>
    </rPh>
    <rPh sb="5" eb="6">
      <t>ジ</t>
    </rPh>
    <rPh sb="7" eb="8">
      <t>ジツ</t>
    </rPh>
    <rPh sb="8" eb="10">
      <t>コウキ</t>
    </rPh>
    <rPh sb="11" eb="13">
      <t>シキ</t>
    </rPh>
    <phoneticPr fontId="3"/>
  </si>
  <si>
    <t>⑧</t>
    <phoneticPr fontId="3"/>
  </si>
  <si>
    <t>工期（契約時）の終期</t>
    <rPh sb="0" eb="2">
      <t>コウキ</t>
    </rPh>
    <rPh sb="3" eb="5">
      <t>ケイヤク</t>
    </rPh>
    <rPh sb="5" eb="6">
      <t>ジ</t>
    </rPh>
    <rPh sb="8" eb="10">
      <t>シュウキ</t>
    </rPh>
    <phoneticPr fontId="3"/>
  </si>
  <si>
    <t>掘削（ＩＣＴ）（河床等掘削を除く）</t>
    <rPh sb="0" eb="2">
      <t>クッサク</t>
    </rPh>
    <rPh sb="8" eb="10">
      <t>カショウ</t>
    </rPh>
    <rPh sb="10" eb="11">
      <t>トウ</t>
    </rPh>
    <rPh sb="11" eb="13">
      <t>クッサク</t>
    </rPh>
    <rPh sb="14" eb="15">
      <t>ノゾ</t>
    </rPh>
    <phoneticPr fontId="72"/>
  </si>
  <si>
    <t>路体（築堤）盛土（ＩＣＴ）</t>
    <rPh sb="0" eb="1">
      <t>ロ</t>
    </rPh>
    <rPh sb="1" eb="2">
      <t>カラダ</t>
    </rPh>
    <rPh sb="3" eb="5">
      <t>チクテイ</t>
    </rPh>
    <rPh sb="6" eb="7">
      <t>モ</t>
    </rPh>
    <rPh sb="7" eb="8">
      <t>ツチ</t>
    </rPh>
    <phoneticPr fontId="72"/>
  </si>
  <si>
    <t>路床盛土（ＩＣＴ）</t>
    <rPh sb="0" eb="2">
      <t>ロショウ</t>
    </rPh>
    <rPh sb="2" eb="3">
      <t>モ</t>
    </rPh>
    <rPh sb="3" eb="4">
      <t>ツチ</t>
    </rPh>
    <phoneticPr fontId="72"/>
  </si>
  <si>
    <t>法面整形（ＩＣＴ）</t>
    <rPh sb="0" eb="2">
      <t>ノリメン</t>
    </rPh>
    <rPh sb="2" eb="4">
      <t>セイケイ</t>
    </rPh>
    <phoneticPr fontId="72"/>
  </si>
  <si>
    <t>河床等掘削（ＩＣＴ）</t>
    <rPh sb="0" eb="2">
      <t>カショウ</t>
    </rPh>
    <rPh sb="2" eb="3">
      <t>トウ</t>
    </rPh>
    <rPh sb="3" eb="5">
      <t>クッサク</t>
    </rPh>
    <phoneticPr fontId="72"/>
  </si>
  <si>
    <t>作業土工（床掘）（ＩＣＴ）</t>
    <rPh sb="0" eb="2">
      <t>サギョウ</t>
    </rPh>
    <rPh sb="2" eb="4">
      <t>ドコウ</t>
    </rPh>
    <rPh sb="5" eb="7">
      <t>トコボリ</t>
    </rPh>
    <phoneticPr fontId="72"/>
  </si>
  <si>
    <t>不陸整正（ＩＣＴ）</t>
    <rPh sb="0" eb="2">
      <t>フリク</t>
    </rPh>
    <rPh sb="2" eb="4">
      <t>セイセイ</t>
    </rPh>
    <phoneticPr fontId="72"/>
  </si>
  <si>
    <t>下層路盤（車道・路肩部）（ＩＣＴ）</t>
    <rPh sb="0" eb="2">
      <t>カソウ</t>
    </rPh>
    <rPh sb="2" eb="4">
      <t>ロバン</t>
    </rPh>
    <rPh sb="5" eb="7">
      <t>シャドウ</t>
    </rPh>
    <rPh sb="8" eb="10">
      <t>ロカタ</t>
    </rPh>
    <rPh sb="10" eb="11">
      <t>ブ</t>
    </rPh>
    <phoneticPr fontId="72"/>
  </si>
  <si>
    <t>上層路盤（車道・路肩部）（ＩＣＴ）</t>
    <rPh sb="0" eb="2">
      <t>ジョウソウ</t>
    </rPh>
    <rPh sb="2" eb="4">
      <t>ロバン</t>
    </rPh>
    <rPh sb="5" eb="7">
      <t>シャドウ</t>
    </rPh>
    <rPh sb="8" eb="10">
      <t>ロカタ</t>
    </rPh>
    <rPh sb="10" eb="11">
      <t>ブ</t>
    </rPh>
    <phoneticPr fontId="72"/>
  </si>
  <si>
    <t>バックホウ浚渫船（ＩＣＴ）</t>
    <rPh sb="5" eb="7">
      <t>シュンセツ</t>
    </rPh>
    <rPh sb="7" eb="8">
      <t>セン</t>
    </rPh>
    <phoneticPr fontId="14"/>
  </si>
  <si>
    <t>地盤改良工　安定処理（ＩＣＴ）</t>
    <rPh sb="0" eb="2">
      <t>ジバン</t>
    </rPh>
    <rPh sb="2" eb="4">
      <t>カイリョウ</t>
    </rPh>
    <rPh sb="4" eb="5">
      <t>コウ</t>
    </rPh>
    <rPh sb="6" eb="8">
      <t>アンテイ</t>
    </rPh>
    <rPh sb="8" eb="10">
      <t>ショリ</t>
    </rPh>
    <phoneticPr fontId="14"/>
  </si>
  <si>
    <t>地盤改良工　中層混合処理（ＩＣＴ）</t>
    <rPh sb="0" eb="2">
      <t>ジバン</t>
    </rPh>
    <rPh sb="2" eb="4">
      <t>カイリョウ</t>
    </rPh>
    <rPh sb="4" eb="5">
      <t>コウ</t>
    </rPh>
    <rPh sb="6" eb="8">
      <t>チュウソウ</t>
    </rPh>
    <rPh sb="8" eb="10">
      <t>コンゴウ</t>
    </rPh>
    <rPh sb="10" eb="12">
      <t>ショリ</t>
    </rPh>
    <phoneticPr fontId="14"/>
  </si>
  <si>
    <t>法面工（ＩＣＴ）</t>
    <rPh sb="0" eb="2">
      <t>ノリメン</t>
    </rPh>
    <rPh sb="2" eb="3">
      <t>コウ</t>
    </rPh>
    <phoneticPr fontId="14"/>
  </si>
  <si>
    <t>付帯構造物設置工（ＩＣＴ）</t>
    <rPh sb="0" eb="2">
      <t>フタイ</t>
    </rPh>
    <rPh sb="2" eb="5">
      <t>コウゾウブツ</t>
    </rPh>
    <rPh sb="5" eb="7">
      <t>セッチ</t>
    </rPh>
    <rPh sb="7" eb="8">
      <t>コウ</t>
    </rPh>
    <phoneticPr fontId="14"/>
  </si>
  <si>
    <t>地盤改良工　スラリー撹拌工（ＩＣＴ）</t>
    <rPh sb="0" eb="2">
      <t>ジバン</t>
    </rPh>
    <rPh sb="2" eb="4">
      <t>カイリョウ</t>
    </rPh>
    <rPh sb="4" eb="5">
      <t>コウ</t>
    </rPh>
    <rPh sb="10" eb="12">
      <t>カクハン</t>
    </rPh>
    <rPh sb="12" eb="13">
      <t>コウ</t>
    </rPh>
    <phoneticPr fontId="14"/>
  </si>
  <si>
    <t>切削オーバーレイ工（ＩＣＴ）</t>
    <rPh sb="0" eb="2">
      <t>セッサク</t>
    </rPh>
    <rPh sb="8" eb="9">
      <t>コウ</t>
    </rPh>
    <phoneticPr fontId="2"/>
  </si>
  <si>
    <t>保守点検　掘削（ＩＣＴ）（河床等掘削を除く）</t>
  </si>
  <si>
    <t>保守点検　路体（築堤）盛土（ＩＣＴ）</t>
  </si>
  <si>
    <t>保守点検　路床盛土（ＩＣＴ）</t>
  </si>
  <si>
    <t>保守点検　法面整形（ＩＣＴ）</t>
  </si>
  <si>
    <t>保守点検　河床等掘削（ＩＣＴ）</t>
  </si>
  <si>
    <t>保守点検　作業土工（床掘）（ＩＣＴ）</t>
  </si>
  <si>
    <t>保守点検　不陸整正（ＩＣＴ）</t>
  </si>
  <si>
    <t>保守点検　下層路盤（車道・路肩部）（ＩＣＴ）</t>
  </si>
  <si>
    <t>保守点検　上層路盤（車道・路肩部）（ＩＣＴ）</t>
  </si>
  <si>
    <t>保守点検　バックホウ浚渫船（ＩＣＴ）</t>
  </si>
  <si>
    <t>保守点検　地盤改良工　安定処理（ＩＣＴ）</t>
  </si>
  <si>
    <t>保守点検　地盤改良工　中層混合処理（ＩＣＴ）</t>
  </si>
  <si>
    <t>保守点検　法面工（ＩＣＴ）</t>
  </si>
  <si>
    <t>保守点検　付帯構造物設置工（ＩＣＴ）</t>
  </si>
  <si>
    <t>保守点検　地盤改良工　スラリー撹拌工（ＩＣＴ）</t>
  </si>
  <si>
    <t>保守点検　切削オーバーレイ工（ＩＣＴ）</t>
  </si>
  <si>
    <t>システム初期費（ＩＣＴ）　BH</t>
    <rPh sb="4" eb="6">
      <t>ショキ</t>
    </rPh>
    <rPh sb="6" eb="7">
      <t>ヒ</t>
    </rPh>
    <phoneticPr fontId="72"/>
  </si>
  <si>
    <t>システム初期費（ＩＣＴ）　BD</t>
    <rPh sb="4" eb="6">
      <t>ショキ</t>
    </rPh>
    <rPh sb="6" eb="7">
      <t>ヒ</t>
    </rPh>
    <phoneticPr fontId="72"/>
  </si>
  <si>
    <t>システム初期費（ＩＣＴ）　MG</t>
    <rPh sb="4" eb="6">
      <t>ショキ</t>
    </rPh>
    <rPh sb="6" eb="7">
      <t>ヒ</t>
    </rPh>
    <phoneticPr fontId="72"/>
  </si>
  <si>
    <t>システム初期費（ＩＣＴ）　BH（河川浚渫）</t>
    <rPh sb="4" eb="6">
      <t>ショキ</t>
    </rPh>
    <rPh sb="6" eb="7">
      <t>ヒ</t>
    </rPh>
    <rPh sb="16" eb="18">
      <t>カセン</t>
    </rPh>
    <rPh sb="18" eb="20">
      <t>シュンセツ</t>
    </rPh>
    <phoneticPr fontId="72"/>
  </si>
  <si>
    <t>システム初期費（ＩＣＴ）　中層混合処理機トレンチャ式</t>
    <rPh sb="4" eb="6">
      <t>ショキ</t>
    </rPh>
    <rPh sb="6" eb="7">
      <t>ヒ</t>
    </rPh>
    <phoneticPr fontId="72"/>
  </si>
  <si>
    <t>システム初期費（ＩＣＴ）　深層混合処理機スラリー式</t>
    <rPh sb="4" eb="6">
      <t>ショキ</t>
    </rPh>
    <rPh sb="6" eb="7">
      <t>ヒ</t>
    </rPh>
    <phoneticPr fontId="72"/>
  </si>
  <si>
    <t>システム初期費（ＩＣＴ）　路面切削機</t>
    <rPh sb="4" eb="6">
      <t>ショキ</t>
    </rPh>
    <rPh sb="6" eb="7">
      <t>ヒ</t>
    </rPh>
    <phoneticPr fontId="72"/>
  </si>
  <si>
    <t>３次元起工測量</t>
    <rPh sb="1" eb="3">
      <t>ジゲン</t>
    </rPh>
    <rPh sb="3" eb="5">
      <t>キコウ</t>
    </rPh>
    <rPh sb="5" eb="7">
      <t>ソクリョウ</t>
    </rPh>
    <phoneticPr fontId="72"/>
  </si>
  <si>
    <t>３次元設計データ作成</t>
    <rPh sb="1" eb="3">
      <t>ジゲン</t>
    </rPh>
    <rPh sb="3" eb="5">
      <t>セッケイ</t>
    </rPh>
    <rPh sb="8" eb="10">
      <t>サクセイ</t>
    </rPh>
    <phoneticPr fontId="72"/>
  </si>
  <si>
    <t>ICT浚渫工（河川）</t>
    <rPh sb="3" eb="5">
      <t>シュンセツ</t>
    </rPh>
    <rPh sb="5" eb="6">
      <t>コウ</t>
    </rPh>
    <rPh sb="7" eb="9">
      <t>カセン</t>
    </rPh>
    <phoneticPr fontId="4"/>
  </si>
  <si>
    <t>ICT地盤改良工（浅層・中層混合処理）</t>
    <rPh sb="3" eb="5">
      <t>ジバン</t>
    </rPh>
    <rPh sb="5" eb="7">
      <t>カイリョウ</t>
    </rPh>
    <rPh sb="7" eb="8">
      <t>コウ</t>
    </rPh>
    <rPh sb="9" eb="11">
      <t>センソウ</t>
    </rPh>
    <rPh sb="12" eb="14">
      <t>チュウソウ</t>
    </rPh>
    <rPh sb="14" eb="16">
      <t>コンゴウ</t>
    </rPh>
    <rPh sb="16" eb="18">
      <t>ショリ</t>
    </rPh>
    <phoneticPr fontId="4"/>
  </si>
  <si>
    <t>ICT法面工（吹付工）</t>
    <rPh sb="3" eb="5">
      <t>ノリメン</t>
    </rPh>
    <rPh sb="5" eb="6">
      <t>コウ</t>
    </rPh>
    <rPh sb="7" eb="9">
      <t>フキツケ</t>
    </rPh>
    <rPh sb="9" eb="10">
      <t>コウ</t>
    </rPh>
    <phoneticPr fontId="4"/>
  </si>
  <si>
    <t>ICT付帯構造物設置工</t>
  </si>
  <si>
    <t>ICT地盤改良工（深層）</t>
    <rPh sb="3" eb="5">
      <t>ジバン</t>
    </rPh>
    <rPh sb="5" eb="7">
      <t>カイリョウ</t>
    </rPh>
    <rPh sb="7" eb="8">
      <t>コウ</t>
    </rPh>
    <rPh sb="9" eb="11">
      <t>シンソウ</t>
    </rPh>
    <phoneticPr fontId="4"/>
  </si>
  <si>
    <t>ICT法面工（吹付法枠工）</t>
    <rPh sb="3" eb="5">
      <t>ノリメン</t>
    </rPh>
    <rPh sb="5" eb="6">
      <t>コウ</t>
    </rPh>
    <rPh sb="7" eb="9">
      <t>フキツケ</t>
    </rPh>
    <rPh sb="9" eb="11">
      <t>ノリワク</t>
    </rPh>
    <rPh sb="11" eb="12">
      <t>コウ</t>
    </rPh>
    <phoneticPr fontId="4"/>
  </si>
  <si>
    <t>ICT舗装工（修繕工）</t>
    <rPh sb="3" eb="5">
      <t>ホソウ</t>
    </rPh>
    <rPh sb="5" eb="6">
      <t>コウ</t>
    </rPh>
    <rPh sb="7" eb="9">
      <t>シュウゼン</t>
    </rPh>
    <rPh sb="9" eb="10">
      <t>コウ</t>
    </rPh>
    <phoneticPr fontId="4"/>
  </si>
  <si>
    <t>ICT</t>
    <phoneticPr fontId="4"/>
  </si>
  <si>
    <t>Ⅹ</t>
    <phoneticPr fontId="4"/>
  </si>
  <si>
    <t>12)</t>
  </si>
  <si>
    <t>13)</t>
    <phoneticPr fontId="4"/>
  </si>
  <si>
    <t>安全委員会等に要する費用</t>
    <rPh sb="0" eb="6">
      <t>アンゼンイインカイトウ</t>
    </rPh>
    <rPh sb="7" eb="8">
      <t>ヨウ</t>
    </rPh>
    <rPh sb="10" eb="12">
      <t>ヒヨウ</t>
    </rPh>
    <phoneticPr fontId="4"/>
  </si>
  <si>
    <t>291：その他土木工事（２）</t>
    <phoneticPr fontId="4"/>
  </si>
  <si>
    <t>253：河川工事(農)</t>
    <phoneticPr fontId="4"/>
  </si>
  <si>
    <t>222：舗装工事(農)</t>
    <rPh sb="4" eb="6">
      <t>ホソウ</t>
    </rPh>
    <phoneticPr fontId="4"/>
  </si>
  <si>
    <t>223：舗装工事(農)</t>
    <rPh sb="4" eb="6">
      <t>ホソウ</t>
    </rPh>
    <phoneticPr fontId="4"/>
  </si>
  <si>
    <t>224：道路改良工事(農)</t>
    <rPh sb="4" eb="6">
      <t>ドウロ</t>
    </rPh>
    <rPh sb="6" eb="8">
      <t>カイリョウ</t>
    </rPh>
    <phoneticPr fontId="4"/>
  </si>
  <si>
    <t>225：道路改良工事(農)</t>
    <rPh sb="4" eb="6">
      <t>ドウロ</t>
    </rPh>
    <rPh sb="6" eb="8">
      <t>カイリョウ</t>
    </rPh>
    <phoneticPr fontId="4"/>
  </si>
  <si>
    <t>252：排水路工事</t>
    <rPh sb="4" eb="7">
      <t>ハイスイロ</t>
    </rPh>
    <rPh sb="7" eb="9">
      <t>コウジ</t>
    </rPh>
    <phoneticPr fontId="4"/>
  </si>
  <si>
    <t>【参考】消費税の自動計算値
税率（10％）</t>
    <rPh sb="1" eb="3">
      <t>サンコウ</t>
    </rPh>
    <rPh sb="4" eb="7">
      <t>ショウヒゼイ</t>
    </rPh>
    <rPh sb="8" eb="10">
      <t>ジドウ</t>
    </rPh>
    <rPh sb="10" eb="13">
      <t>ケイサンチ</t>
    </rPh>
    <rPh sb="14" eb="16">
      <t>ゼイリツ</t>
    </rPh>
    <phoneticPr fontId="4"/>
  </si>
  <si>
    <t>1：一般交通影響有り（1）－1（×1.4）</t>
    <rPh sb="2" eb="4">
      <t>イッパン</t>
    </rPh>
    <rPh sb="4" eb="6">
      <t>コウツウ</t>
    </rPh>
    <rPh sb="6" eb="8">
      <t>エイキョウ</t>
    </rPh>
    <rPh sb="8" eb="9">
      <t>アリ</t>
    </rPh>
    <phoneticPr fontId="4"/>
  </si>
  <si>
    <t>2：一般交通影響有り（2）－1（×1.2）</t>
    <rPh sb="2" eb="4">
      <t>イッパン</t>
    </rPh>
    <rPh sb="4" eb="6">
      <t>コウツウ</t>
    </rPh>
    <rPh sb="6" eb="8">
      <t>エイキョウ</t>
    </rPh>
    <rPh sb="8" eb="9">
      <t>アリ</t>
    </rPh>
    <phoneticPr fontId="4"/>
  </si>
  <si>
    <t>2：一般交通影響有り（2）－1（×1.4）</t>
    <rPh sb="2" eb="4">
      <t>イッパン</t>
    </rPh>
    <rPh sb="4" eb="6">
      <t>コウツウ</t>
    </rPh>
    <rPh sb="6" eb="8">
      <t>エイキョウ</t>
    </rPh>
    <rPh sb="8" eb="9">
      <t>アリ</t>
    </rPh>
    <phoneticPr fontId="4"/>
  </si>
  <si>
    <t>3：市街地（DID補正）（1）－1（×1.4）</t>
    <rPh sb="2" eb="5">
      <t>シガイチ</t>
    </rPh>
    <rPh sb="9" eb="11">
      <t>ホセイ</t>
    </rPh>
    <phoneticPr fontId="4"/>
  </si>
  <si>
    <t>4：一般交通影響有り（1）－2（×1.3）</t>
    <rPh sb="2" eb="4">
      <t>イッパン</t>
    </rPh>
    <rPh sb="4" eb="6">
      <t>コウツウ</t>
    </rPh>
    <rPh sb="6" eb="8">
      <t>エイキョウ</t>
    </rPh>
    <rPh sb="8" eb="9">
      <t>アリ</t>
    </rPh>
    <phoneticPr fontId="4"/>
  </si>
  <si>
    <t>5：一般交通影響有り（2）－2（×1.2）</t>
    <rPh sb="2" eb="4">
      <t>イッパン</t>
    </rPh>
    <rPh sb="4" eb="6">
      <t>コウツウ</t>
    </rPh>
    <rPh sb="6" eb="8">
      <t>エイキョウ</t>
    </rPh>
    <rPh sb="8" eb="9">
      <t>アリ</t>
    </rPh>
    <phoneticPr fontId="4"/>
  </si>
  <si>
    <t>6：市街地（DID補正）（1）－2（×1.2）</t>
    <rPh sb="2" eb="5">
      <t>シガイチ</t>
    </rPh>
    <rPh sb="9" eb="11">
      <t>ホセイ</t>
    </rPh>
    <phoneticPr fontId="4"/>
  </si>
  <si>
    <t>7：山間僻地及び離島（×1.3）</t>
    <phoneticPr fontId="4"/>
  </si>
  <si>
    <t>9：補正無し</t>
    <rPh sb="2" eb="4">
      <t>ホセイ</t>
    </rPh>
    <rPh sb="4" eb="5">
      <t>ナ</t>
    </rPh>
    <phoneticPr fontId="4"/>
  </si>
  <si>
    <t>8：中山間地域（×1.1）</t>
    <rPh sb="2" eb="3">
      <t>ナカ</t>
    </rPh>
    <rPh sb="5" eb="7">
      <t>チイキ</t>
    </rPh>
    <phoneticPr fontId="4"/>
  </si>
  <si>
    <t>1：一般交通影響有り（1）－1（×1.2）</t>
    <rPh sb="2" eb="4">
      <t>イッパン</t>
    </rPh>
    <rPh sb="4" eb="6">
      <t>コウツウ</t>
    </rPh>
    <rPh sb="6" eb="8">
      <t>エイキョウ</t>
    </rPh>
    <rPh sb="8" eb="9">
      <t>アリ</t>
    </rPh>
    <phoneticPr fontId="4"/>
  </si>
  <si>
    <t>3：市街地（DID補正）（1）－1（×1.2）</t>
    <rPh sb="2" eb="5">
      <t>シガイチ</t>
    </rPh>
    <rPh sb="9" eb="11">
      <t>ホセイ</t>
    </rPh>
    <phoneticPr fontId="4"/>
  </si>
  <si>
    <t>4：一般交通影響有り（1）－2（×1.1）</t>
    <rPh sb="2" eb="4">
      <t>イッパン</t>
    </rPh>
    <rPh sb="4" eb="6">
      <t>コウツウ</t>
    </rPh>
    <rPh sb="6" eb="8">
      <t>エイキョウ</t>
    </rPh>
    <rPh sb="8" eb="9">
      <t>アリ</t>
    </rPh>
    <phoneticPr fontId="4"/>
  </si>
  <si>
    <t>5：一般交通影響有り（2）－2（×1.1）</t>
    <rPh sb="2" eb="4">
      <t>イッパン</t>
    </rPh>
    <rPh sb="4" eb="6">
      <t>コウツウ</t>
    </rPh>
    <rPh sb="6" eb="8">
      <t>エイキョウ</t>
    </rPh>
    <rPh sb="8" eb="9">
      <t>アリ</t>
    </rPh>
    <phoneticPr fontId="4"/>
  </si>
  <si>
    <t>6：市街地（DID補正）（1）－2（×1.1）</t>
    <rPh sb="2" eb="5">
      <t>シガイチ</t>
    </rPh>
    <rPh sb="9" eb="11">
      <t>ホセイ</t>
    </rPh>
    <phoneticPr fontId="4"/>
  </si>
  <si>
    <t>7：山間僻地及び離島（×1.0）</t>
    <phoneticPr fontId="4"/>
  </si>
  <si>
    <t>8：中山間地域（×1.0）</t>
    <rPh sb="2" eb="3">
      <t>ナカ</t>
    </rPh>
    <rPh sb="5" eb="7">
      <t>チイキ</t>
    </rPh>
    <phoneticPr fontId="4"/>
  </si>
  <si>
    <t>平成30年度</t>
    <rPh sb="0" eb="2">
      <t>ヘイセイ</t>
    </rPh>
    <rPh sb="4" eb="6">
      <t>ネンド</t>
    </rPh>
    <phoneticPr fontId="23"/>
  </si>
  <si>
    <t>1：市街地（2.0%）</t>
    <phoneticPr fontId="4"/>
  </si>
  <si>
    <t>2：山間僻地及び離島（1.0%）</t>
    <phoneticPr fontId="4"/>
  </si>
  <si>
    <t>200：ほ場整備工事</t>
  </si>
  <si>
    <t>205：農用地造成工事</t>
  </si>
  <si>
    <t>210：舗装工事(農)</t>
  </si>
  <si>
    <t>211：舗装工事(農)</t>
  </si>
  <si>
    <t>215：道路改良工事(農)</t>
  </si>
  <si>
    <t>216：道路改良工事(農)</t>
  </si>
  <si>
    <t>220：水路トンネル工事</t>
  </si>
  <si>
    <t>225：水路工事</t>
  </si>
  <si>
    <t>230：排水路工事</t>
  </si>
  <si>
    <t>235：河川工事(農)</t>
  </si>
  <si>
    <t>240：管水路工事</t>
  </si>
  <si>
    <t>245：畑かん施設工事</t>
  </si>
  <si>
    <t>250：干拓工事</t>
  </si>
  <si>
    <t>285：その他土木工事（１）</t>
  </si>
  <si>
    <t>286：その他土木工事（１）</t>
  </si>
  <si>
    <t>287：その他土木工事（１）</t>
  </si>
  <si>
    <t>288：その他土木工事（１）</t>
  </si>
  <si>
    <t>289：その他土木工事（１）</t>
  </si>
  <si>
    <t>290：その他土木工事（１）</t>
  </si>
  <si>
    <t>291：その他土木工事（２）</t>
  </si>
  <si>
    <t>292：その他土木工事（２）</t>
  </si>
  <si>
    <t>293：その他土木工事（２）</t>
  </si>
  <si>
    <t>294：その他土木工事（２）</t>
  </si>
  <si>
    <t>295：その他土木工事（２）</t>
  </si>
  <si>
    <t>296：その他土木工事（２）</t>
  </si>
  <si>
    <t>255：フィルダム工事(農)</t>
  </si>
  <si>
    <t>260：コンクリートダム工事(農)</t>
  </si>
  <si>
    <t>265：海岸工事(農)</t>
  </si>
  <si>
    <t>270：管更生工事（機械製管工法）</t>
  </si>
  <si>
    <t>271：管更生工事（人力製管工法）</t>
  </si>
  <si>
    <t>272：管更生工事（反転工法）</t>
  </si>
  <si>
    <t>273：管更生工事（形成工法）</t>
  </si>
  <si>
    <t>274：管更生工事（その他工法）</t>
  </si>
  <si>
    <t>275：コンクリート補修工事（トンネル水路）</t>
  </si>
  <si>
    <t>280：コンクリート補修工事（開水路）</t>
  </si>
  <si>
    <t>※舗装工事、道路改良工事の場合は、「道路種別」を必ず入力してください</t>
    <rPh sb="1" eb="3">
      <t>ホソウ</t>
    </rPh>
    <rPh sb="3" eb="5">
      <t>コウジ</t>
    </rPh>
    <rPh sb="6" eb="8">
      <t>ドウロ</t>
    </rPh>
    <rPh sb="8" eb="10">
      <t>カイリョウ</t>
    </rPh>
    <rPh sb="10" eb="12">
      <t>コウジ</t>
    </rPh>
    <rPh sb="18" eb="20">
      <t>ドウロ</t>
    </rPh>
    <rPh sb="20" eb="22">
      <t>シュベツ</t>
    </rPh>
    <phoneticPr fontId="3"/>
  </si>
  <si>
    <t>297：その他土木工事（２）</t>
  </si>
  <si>
    <t>通常トイレ費用</t>
    <rPh sb="0" eb="2">
      <t>ツウジョウ</t>
    </rPh>
    <rPh sb="5" eb="7">
      <t>ヒヨウ</t>
    </rPh>
    <phoneticPr fontId="4"/>
  </si>
  <si>
    <t>快適トイレ費用</t>
    <rPh sb="0" eb="2">
      <t>カイテキ</t>
    </rPh>
    <rPh sb="5" eb="7">
      <t>ヒヨウ</t>
    </rPh>
    <phoneticPr fontId="4"/>
  </si>
  <si>
    <t>労働者海上輸送費</t>
    <rPh sb="0" eb="3">
      <t>ロウドウシャ</t>
    </rPh>
    <rPh sb="3" eb="5">
      <t>カイジョウ</t>
    </rPh>
    <rPh sb="5" eb="7">
      <t>ユソウ</t>
    </rPh>
    <rPh sb="7" eb="8">
      <t>ヒ</t>
    </rPh>
    <phoneticPr fontId="4"/>
  </si>
  <si>
    <t>1：補正有り（×1.02）※4週6休以上　4週7休未満</t>
    <rPh sb="2" eb="4">
      <t>ホセイ</t>
    </rPh>
    <rPh sb="4" eb="5">
      <t>ア</t>
    </rPh>
    <rPh sb="15" eb="16">
      <t>シュウ</t>
    </rPh>
    <rPh sb="17" eb="18">
      <t>キュウ</t>
    </rPh>
    <rPh sb="18" eb="20">
      <t>イジョウ</t>
    </rPh>
    <rPh sb="22" eb="23">
      <t>シュウ</t>
    </rPh>
    <rPh sb="24" eb="25">
      <t>キュウ</t>
    </rPh>
    <rPh sb="25" eb="27">
      <t>ミマン</t>
    </rPh>
    <phoneticPr fontId="65"/>
  </si>
  <si>
    <t>1：補正有り（×1.03）※4週6休以上　4週7休未満</t>
    <rPh sb="2" eb="4">
      <t>ホセイ</t>
    </rPh>
    <rPh sb="4" eb="5">
      <t>ア</t>
    </rPh>
    <rPh sb="15" eb="16">
      <t>シュウ</t>
    </rPh>
    <rPh sb="17" eb="18">
      <t>キュウ</t>
    </rPh>
    <rPh sb="18" eb="20">
      <t>イジョウ</t>
    </rPh>
    <rPh sb="22" eb="23">
      <t>シュウ</t>
    </rPh>
    <rPh sb="24" eb="25">
      <t>キュウ</t>
    </rPh>
    <rPh sb="25" eb="27">
      <t>ミマン</t>
    </rPh>
    <phoneticPr fontId="65"/>
  </si>
  <si>
    <t>2：補正有り（×1.04）※4週7休以上　4週8休未満</t>
    <rPh sb="18" eb="20">
      <t>イジョウ</t>
    </rPh>
    <rPh sb="25" eb="27">
      <t>ミマン</t>
    </rPh>
    <phoneticPr fontId="65"/>
  </si>
  <si>
    <t>3：補正有り（×1.06）※4週8休以上</t>
    <phoneticPr fontId="65"/>
  </si>
  <si>
    <t>週休2日補正有無（共通仮設・現場管理）</t>
    <rPh sb="0" eb="2">
      <t>シュウキュウ</t>
    </rPh>
    <rPh sb="3" eb="4">
      <t>ニチ</t>
    </rPh>
    <rPh sb="4" eb="6">
      <t>ホセイ</t>
    </rPh>
    <rPh sb="6" eb="8">
      <t>ウム</t>
    </rPh>
    <rPh sb="9" eb="11">
      <t>キョウツウ</t>
    </rPh>
    <rPh sb="11" eb="13">
      <t>カセツ</t>
    </rPh>
    <rPh sb="14" eb="16">
      <t>ゲンバ</t>
    </rPh>
    <rPh sb="16" eb="18">
      <t>カンリ</t>
    </rPh>
    <phoneticPr fontId="4"/>
  </si>
  <si>
    <t>準備・測量等のうち段切りに要した費用
（ため池及び堤体部を除く）</t>
    <rPh sb="0" eb="2">
      <t>ジュンビ</t>
    </rPh>
    <rPh sb="3" eb="5">
      <t>ソクリョウ</t>
    </rPh>
    <rPh sb="5" eb="6">
      <t>トウ</t>
    </rPh>
    <rPh sb="9" eb="11">
      <t>ダンギ</t>
    </rPh>
    <rPh sb="13" eb="14">
      <t>ヨウ</t>
    </rPh>
    <rPh sb="16" eb="18">
      <t>ヒヨウ</t>
    </rPh>
    <rPh sb="22" eb="23">
      <t>イケ</t>
    </rPh>
    <rPh sb="23" eb="24">
      <t>オヨ</t>
    </rPh>
    <rPh sb="25" eb="27">
      <t>テイタイ</t>
    </rPh>
    <rPh sb="27" eb="28">
      <t>ブ</t>
    </rPh>
    <rPh sb="29" eb="30">
      <t>ノゾ</t>
    </rPh>
    <phoneticPr fontId="11"/>
  </si>
  <si>
    <t>道路管理者との協議により設置する
安全施設（仮設信号機等）に係る費用</t>
    <rPh sb="0" eb="2">
      <t>ドウロ</t>
    </rPh>
    <rPh sb="2" eb="5">
      <t>カンリシャ</t>
    </rPh>
    <rPh sb="7" eb="9">
      <t>キョウギ</t>
    </rPh>
    <rPh sb="12" eb="14">
      <t>セッチ</t>
    </rPh>
    <rPh sb="17" eb="19">
      <t>アンゼン</t>
    </rPh>
    <rPh sb="19" eb="21">
      <t>シセツ</t>
    </rPh>
    <rPh sb="22" eb="24">
      <t>カセツ</t>
    </rPh>
    <rPh sb="24" eb="28">
      <t>シンゴウキナド</t>
    </rPh>
    <rPh sb="30" eb="31">
      <t>カカ</t>
    </rPh>
    <rPh sb="32" eb="34">
      <t>ヒヨウ</t>
    </rPh>
    <phoneticPr fontId="6"/>
  </si>
  <si>
    <t>現場環境改善費</t>
    <rPh sb="0" eb="2">
      <t>ゲンバ</t>
    </rPh>
    <rPh sb="2" eb="4">
      <t>カンキョウ</t>
    </rPh>
    <rPh sb="4" eb="7">
      <t>カイゼンヒ</t>
    </rPh>
    <phoneticPr fontId="4"/>
  </si>
  <si>
    <r>
      <t>発注ファイル及び元請ファイルの現場環境改善費が</t>
    </r>
    <r>
      <rPr>
        <b/>
        <sz val="11"/>
        <rFont val="ＭＳ Ｐゴシック"/>
        <family val="3"/>
        <charset val="128"/>
      </rPr>
      <t>未入力</t>
    </r>
    <rPh sb="15" eb="17">
      <t>ゲンバ</t>
    </rPh>
    <rPh sb="17" eb="19">
      <t>カンキョウ</t>
    </rPh>
    <rPh sb="19" eb="22">
      <t>カイゼンヒ</t>
    </rPh>
    <phoneticPr fontId="4"/>
  </si>
  <si>
    <r>
      <t>発注ファイルの現場環境改善費が</t>
    </r>
    <r>
      <rPr>
        <b/>
        <sz val="11"/>
        <rFont val="ＭＳ Ｐゴシック"/>
        <family val="3"/>
        <charset val="128"/>
      </rPr>
      <t>未入力</t>
    </r>
    <rPh sb="7" eb="9">
      <t>ゲンバ</t>
    </rPh>
    <rPh sb="9" eb="11">
      <t>カンキョウ</t>
    </rPh>
    <rPh sb="11" eb="14">
      <t>カイゼンヒ</t>
    </rPh>
    <phoneticPr fontId="4"/>
  </si>
  <si>
    <r>
      <t>元請ファイルの現場環境改善費が</t>
    </r>
    <r>
      <rPr>
        <b/>
        <sz val="11"/>
        <rFont val="ＭＳ Ｐゴシック"/>
        <family val="3"/>
        <charset val="128"/>
      </rPr>
      <t>未入力</t>
    </r>
    <phoneticPr fontId="4"/>
  </si>
  <si>
    <r>
      <t>受発注で現場環境改善費の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6">
      <t>ゲンバ</t>
    </rPh>
    <rPh sb="6" eb="8">
      <t>カンキョウ</t>
    </rPh>
    <rPh sb="8" eb="11">
      <t>カイゼンヒ</t>
    </rPh>
    <rPh sb="12" eb="14">
      <t>キンガク</t>
    </rPh>
    <rPh sb="14" eb="15">
      <t>サ</t>
    </rPh>
    <rPh sb="16" eb="17">
      <t>オオ</t>
    </rPh>
    <rPh sb="21" eb="23">
      <t>モトウケ</t>
    </rPh>
    <rPh sb="27" eb="29">
      <t>ジッセキ</t>
    </rPh>
    <rPh sb="29" eb="30">
      <t>ガク</t>
    </rPh>
    <rPh sb="31" eb="33">
      <t>カダイ</t>
    </rPh>
    <phoneticPr fontId="4"/>
  </si>
  <si>
    <r>
      <t>受発注で現場環境改善費の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6">
      <t>ゲンバ</t>
    </rPh>
    <rPh sb="6" eb="8">
      <t>カンキョウ</t>
    </rPh>
    <rPh sb="8" eb="11">
      <t>カイゼンヒ</t>
    </rPh>
    <rPh sb="12" eb="14">
      <t>キンガク</t>
    </rPh>
    <rPh sb="14" eb="15">
      <t>サ</t>
    </rPh>
    <rPh sb="16" eb="17">
      <t>オオ</t>
    </rPh>
    <rPh sb="21" eb="23">
      <t>モトウケ</t>
    </rPh>
    <rPh sb="27" eb="29">
      <t>ジッセキ</t>
    </rPh>
    <rPh sb="29" eb="30">
      <t>ガク</t>
    </rPh>
    <rPh sb="31" eb="33">
      <t>カショウ</t>
    </rPh>
    <phoneticPr fontId="4"/>
  </si>
  <si>
    <t>現場環境改善費を入力して下さい</t>
    <rPh sb="0" eb="2">
      <t>ゲンバ</t>
    </rPh>
    <rPh sb="2" eb="4">
      <t>カンキョウ</t>
    </rPh>
    <rPh sb="4" eb="7">
      <t>カイゼンヒ</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</si>
</sst>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176" formatCode="000"/>
    <numFmt numFmtId="177" formatCode="0.0_ "/>
    <numFmt numFmtId="178" formatCode="#,##0_ "/>
    <numFmt numFmtId="179" formatCode="0.00_ "/>
    <numFmt numFmtId="180" formatCode="#,##0.0_ "/>
    <numFmt numFmtId="181" formatCode="00000"/>
    <numFmt numFmtId="182" formatCode="#,##0;[Red]#,##0"/>
    <numFmt numFmtId="183" formatCode="#,##0_ ;[Red]\-#,##0\ "/>
    <numFmt numFmtId="184" formatCode="0.0%"/>
    <numFmt numFmtId="185" formatCode="[$-411]ggge&quot;年度&quot;"/>
    <numFmt numFmtId="186" formatCode="&quot;第&quot;0&quot;回&quot;"/>
    <numFmt numFmtId="187" formatCode="&quot;合計　&quot;0%"/>
    <numFmt numFmtId="188" formatCode="&quot;落札率　&quot;0.0&quot; %&quot;"/>
    <numFmt numFmtId="189" formatCode="0.0"/>
    <numFmt numFmtId="190" formatCode="#,##0.0;[Red]\-#,##0.0"/>
    <numFmt numFmtId="191" formatCode="0.0000"/>
    <numFmt numFmtId="192" formatCode="0_ "/>
    <numFmt numFmtId="193" formatCode="#,##0.0000;[Red]\-#,##0.0000"/>
    <numFmt numFmtId="194" formatCode="0.000_);[Red]\(0.000\)"/>
    <numFmt numFmtId="195" formatCode="0.00_);[Red]\(0.00\)"/>
    <numFmt numFmtId="196" formatCode="0.0000%"/>
    <numFmt numFmtId="197" formatCode="0.0_);[Red]\(0.0\)"/>
    <numFmt numFmtId="198" formatCode="0_);[Red]\(0\)"/>
    <numFmt numFmtId="199" formatCode="[$-411]ge\.m\.d;@"/>
    <numFmt numFmtId="200" formatCode="mm/dd"/>
    <numFmt numFmtId="201" formatCode="[$-411]ge/mm/dd"/>
    <numFmt numFmtId="202" formatCode="#,##0&quot;）&quot;"/>
    <numFmt numFmtId="203" formatCode="#,##0.000;[Red]\-#,##0.000"/>
    <numFmt numFmtId="204" formatCode="yy/m/d"/>
  </numFmts>
  <fonts count="83">
    <font>
      <sz val="11"/>
      <name val="ＭＳ Ｐゴシック"/>
      <family val="3"/>
      <charset val="128"/>
    </font>
    <font>
      <sz val="11"/>
      <color theme="1"/>
      <name val="ＭＳ Ｐゴシック"/>
      <family val="2"/>
      <charset val="128"/>
      <scheme val="minor"/>
    </font>
    <font>
      <sz val="11"/>
      <name val="ＭＳ Ｐゴシック"/>
      <family val="3"/>
      <charset val="128"/>
    </font>
    <font>
      <sz val="9"/>
      <name val="明朝"/>
      <family val="1"/>
      <charset val="128"/>
    </font>
    <font>
      <sz val="6"/>
      <name val="ＭＳ Ｐゴシック"/>
      <family val="3"/>
      <charset val="128"/>
    </font>
    <font>
      <b/>
      <sz val="16"/>
      <name val="ＭＳ Ｐゴシック"/>
      <family val="3"/>
      <charset val="128"/>
    </font>
    <font>
      <sz val="11"/>
      <name val="ＭＳ Ｐゴシック"/>
      <family val="3"/>
      <charset val="128"/>
    </font>
    <font>
      <sz val="9"/>
      <name val="ＭＳ Ｐゴシック"/>
      <family val="3"/>
      <charset val="128"/>
    </font>
    <font>
      <sz val="11"/>
      <name val="ＭＳ Ｐゴシック"/>
      <family val="3"/>
      <charset val="128"/>
    </font>
    <font>
      <sz val="10"/>
      <name val="ＭＳ Ｐゴシック"/>
      <family val="3"/>
      <charset val="128"/>
    </font>
    <font>
      <sz val="16"/>
      <name val="ＭＳ Ｐゴシック"/>
      <family val="3"/>
      <charset val="128"/>
    </font>
    <font>
      <b/>
      <sz val="11"/>
      <name val="ＭＳ Ｐゴシック"/>
      <family val="3"/>
      <charset val="128"/>
    </font>
    <font>
      <sz val="12"/>
      <name val="Osaka"/>
      <family val="3"/>
      <charset val="128"/>
    </font>
    <font>
      <sz val="8"/>
      <name val="ＭＳ Ｐゴシック"/>
      <family val="3"/>
      <charset val="128"/>
    </font>
    <font>
      <sz val="10"/>
      <color indexed="10"/>
      <name val="ＭＳ Ｐゴシック"/>
      <family val="3"/>
      <charset val="128"/>
    </font>
    <font>
      <sz val="9"/>
      <color indexed="10"/>
      <name val="ＭＳ Ｐゴシック"/>
      <family val="3"/>
      <charset val="128"/>
    </font>
    <font>
      <sz val="11"/>
      <color indexed="10"/>
      <name val="ＭＳ Ｐゴシック"/>
      <family val="3"/>
      <charset val="128"/>
    </font>
    <font>
      <b/>
      <sz val="11"/>
      <color indexed="10"/>
      <name val="ＭＳ Ｐゴシック"/>
      <family val="3"/>
      <charset val="128"/>
    </font>
    <font>
      <b/>
      <sz val="9"/>
      <name val="ＭＳ Ｐゴシック"/>
      <family val="3"/>
      <charset val="128"/>
    </font>
    <font>
      <b/>
      <sz val="9"/>
      <color indexed="10"/>
      <name val="ＭＳ Ｐゴシック"/>
      <family val="3"/>
      <charset val="128"/>
    </font>
    <font>
      <b/>
      <sz val="10"/>
      <color indexed="10"/>
      <name val="ＭＳ Ｐゴシック"/>
      <family val="3"/>
      <charset val="128"/>
    </font>
    <font>
      <b/>
      <sz val="10"/>
      <name val="ＭＳ Ｐゴシック"/>
      <family val="3"/>
      <charset val="128"/>
    </font>
    <font>
      <sz val="12"/>
      <name val="ＭＳ Ｐゴシック"/>
      <family val="3"/>
      <charset val="128"/>
    </font>
    <font>
      <sz val="14"/>
      <name val="ＭＳ Ｐゴシック"/>
      <family val="3"/>
      <charset val="128"/>
    </font>
    <font>
      <b/>
      <sz val="14"/>
      <name val="ＭＳ Ｐゴシック"/>
      <family val="3"/>
      <charset val="128"/>
    </font>
    <font>
      <sz val="10"/>
      <color indexed="9"/>
      <name val="ＭＳ Ｐゴシック"/>
      <family val="3"/>
      <charset val="128"/>
    </font>
    <font>
      <b/>
      <sz val="12"/>
      <name val="ＭＳ Ｐゴシック"/>
      <family val="3"/>
      <charset val="128"/>
    </font>
    <font>
      <sz val="11"/>
      <name val="ＭＳ Ｐゴシック"/>
      <family val="3"/>
      <charset val="128"/>
    </font>
    <font>
      <sz val="10"/>
      <color indexed="12"/>
      <name val="ＭＳ Ｐゴシック"/>
      <family val="3"/>
      <charset val="128"/>
    </font>
    <font>
      <sz val="11"/>
      <color indexed="12"/>
      <name val="ＭＳ Ｐゴシック"/>
      <family val="3"/>
      <charset val="128"/>
    </font>
    <font>
      <sz val="12"/>
      <color indexed="10"/>
      <name val="ＭＳ Ｐゴシック"/>
      <family val="3"/>
      <charset val="128"/>
    </font>
    <font>
      <b/>
      <sz val="12"/>
      <color indexed="10"/>
      <name val="ＭＳ Ｐゴシック"/>
      <family val="3"/>
      <charset val="128"/>
    </font>
    <font>
      <b/>
      <sz val="13"/>
      <name val="ＭＳ Ｐゴシック"/>
      <family val="3"/>
      <charset val="128"/>
    </font>
    <font>
      <sz val="12"/>
      <color indexed="12"/>
      <name val="ＭＳ Ｐゴシック"/>
      <family val="3"/>
      <charset val="128"/>
    </font>
    <font>
      <b/>
      <sz val="12"/>
      <color indexed="12"/>
      <name val="ＭＳ Ｐゴシック"/>
      <family val="3"/>
      <charset val="128"/>
    </font>
    <font>
      <sz val="9"/>
      <color indexed="81"/>
      <name val="ＭＳ Ｐゴシック"/>
      <family val="3"/>
      <charset val="128"/>
    </font>
    <font>
      <sz val="8"/>
      <color indexed="10"/>
      <name val="ＭＳ Ｐゴシック"/>
      <family val="3"/>
      <charset val="128"/>
    </font>
    <font>
      <b/>
      <sz val="9"/>
      <color indexed="81"/>
      <name val="ＭＳ Ｐゴシック"/>
      <family val="3"/>
      <charset val="128"/>
    </font>
    <font>
      <sz val="10.5"/>
      <name val="ＭＳ Ｐゴシック"/>
      <family val="3"/>
      <charset val="128"/>
    </font>
    <font>
      <b/>
      <sz val="11"/>
      <color indexed="14"/>
      <name val="ＭＳ Ｐゴシック"/>
      <family val="3"/>
      <charset val="128"/>
    </font>
    <font>
      <sz val="11"/>
      <color indexed="14"/>
      <name val="ＭＳ Ｐゴシック"/>
      <family val="3"/>
      <charset val="128"/>
    </font>
    <font>
      <sz val="10"/>
      <color indexed="17"/>
      <name val="ＭＳ Ｐゴシック"/>
      <family val="3"/>
      <charset val="128"/>
    </font>
    <font>
      <sz val="11"/>
      <color indexed="53"/>
      <name val="ＭＳ Ｐゴシック"/>
      <family val="3"/>
      <charset val="128"/>
    </font>
    <font>
      <b/>
      <sz val="10"/>
      <color indexed="12"/>
      <name val="ＭＳ Ｐゴシック"/>
      <family val="3"/>
      <charset val="128"/>
    </font>
    <font>
      <b/>
      <sz val="12"/>
      <name val="ＭＳ 明朝"/>
      <family val="1"/>
      <charset val="128"/>
    </font>
    <font>
      <sz val="10"/>
      <name val="ＭＳ 明朝"/>
      <family val="1"/>
      <charset val="128"/>
    </font>
    <font>
      <sz val="10"/>
      <color indexed="10"/>
      <name val="ＭＳ 明朝"/>
      <family val="1"/>
      <charset val="128"/>
    </font>
    <font>
      <b/>
      <sz val="10"/>
      <color rgb="FFFF0000"/>
      <name val="ＭＳ Ｐゴシック"/>
      <family val="3"/>
      <charset val="128"/>
    </font>
    <font>
      <sz val="10"/>
      <color rgb="FFFF0000"/>
      <name val="ＭＳ Ｐゴシック"/>
      <family val="3"/>
      <charset val="128"/>
    </font>
    <font>
      <b/>
      <sz val="11"/>
      <color indexed="12"/>
      <name val="ＭＳ Ｐゴシック"/>
      <family val="3"/>
      <charset val="128"/>
    </font>
    <font>
      <sz val="11"/>
      <color indexed="8"/>
      <name val="ＭＳ Ｐゴシック"/>
      <family val="3"/>
      <charset val="128"/>
    </font>
    <font>
      <sz val="9"/>
      <color rgb="FFFF0000"/>
      <name val="ＭＳ Ｐゴシック"/>
      <family val="3"/>
      <charset val="128"/>
    </font>
    <font>
      <sz val="11"/>
      <color rgb="FFFF0000"/>
      <name val="ＭＳ Ｐゴシック"/>
      <family val="3"/>
      <charset val="128"/>
    </font>
    <font>
      <b/>
      <sz val="12"/>
      <color rgb="FFFF0000"/>
      <name val="ＭＳ Ｐゴシック"/>
      <family val="3"/>
      <charset val="128"/>
    </font>
    <font>
      <sz val="9"/>
      <color indexed="23"/>
      <name val="ＭＳ Ｐゴシック"/>
      <family val="3"/>
      <charset val="128"/>
    </font>
    <font>
      <sz val="9"/>
      <color indexed="17"/>
      <name val="ＭＳ Ｐゴシック"/>
      <family val="3"/>
      <charset val="128"/>
    </font>
    <font>
      <sz val="9"/>
      <color indexed="48"/>
      <name val="ＭＳ Ｐゴシック"/>
      <family val="3"/>
      <charset val="128"/>
    </font>
    <font>
      <sz val="9"/>
      <color indexed="49"/>
      <name val="ＭＳ Ｐゴシック"/>
      <family val="3"/>
      <charset val="128"/>
    </font>
    <font>
      <sz val="9"/>
      <color indexed="19"/>
      <name val="ＭＳ Ｐゴシック"/>
      <family val="3"/>
      <charset val="128"/>
    </font>
    <font>
      <sz val="9"/>
      <color indexed="16"/>
      <name val="ＭＳ Ｐゴシック"/>
      <family val="3"/>
      <charset val="128"/>
    </font>
    <font>
      <sz val="11"/>
      <color theme="1"/>
      <name val="ＭＳ Ｐゴシック"/>
      <family val="3"/>
      <charset val="128"/>
      <scheme val="minor"/>
    </font>
    <font>
      <sz val="9"/>
      <color theme="1"/>
      <name val="ＭＳ Ｐゴシック"/>
      <family val="3"/>
      <charset val="128"/>
      <scheme val="minor"/>
    </font>
    <font>
      <sz val="9"/>
      <color theme="1"/>
      <name val="ＭＳ Ｐゴシック"/>
      <family val="3"/>
      <charset val="128"/>
    </font>
    <font>
      <sz val="9"/>
      <color rgb="FF808080"/>
      <name val="ＭＳ Ｐゴシック"/>
      <family val="3"/>
      <charset val="128"/>
    </font>
    <font>
      <sz val="10"/>
      <color rgb="FFFF0000"/>
      <name val="ＭＳ 明朝"/>
      <family val="1"/>
      <charset val="128"/>
    </font>
    <font>
      <sz val="6"/>
      <name val="ＭＳ Ｐゴシック"/>
      <family val="2"/>
      <charset val="128"/>
      <scheme val="minor"/>
    </font>
    <font>
      <b/>
      <sz val="11"/>
      <color rgb="FFFF0000"/>
      <name val="ＭＳ Ｐゴシック"/>
      <family val="3"/>
      <charset val="128"/>
    </font>
    <font>
      <sz val="11"/>
      <color theme="1"/>
      <name val="ＭＳ Ｐゴシック"/>
      <family val="2"/>
      <scheme val="minor"/>
    </font>
    <font>
      <sz val="6"/>
      <name val="ＭＳ Ｐゴシック"/>
      <family val="3"/>
      <charset val="128"/>
      <scheme val="minor"/>
    </font>
    <font>
      <b/>
      <sz val="8"/>
      <color indexed="10"/>
      <name val="ＭＳ Ｐゴシック"/>
      <family val="3"/>
      <charset val="128"/>
    </font>
    <font>
      <sz val="10"/>
      <color theme="1"/>
      <name val="ＭＳ Ｐゴシック"/>
      <family val="3"/>
      <charset val="128"/>
    </font>
    <font>
      <sz val="11"/>
      <color theme="1"/>
      <name val="ＭＳ Ｐゴシック"/>
      <family val="3"/>
      <charset val="128"/>
    </font>
    <font>
      <sz val="10.5"/>
      <name val="ＭＳ ゴシック"/>
      <family val="3"/>
      <charset val="128"/>
    </font>
    <font>
      <sz val="10.5"/>
      <color rgb="FF000000"/>
      <name val="ＭＳ 明朝"/>
      <family val="1"/>
      <charset val="128"/>
    </font>
    <font>
      <sz val="10.5"/>
      <name val="ＭＳ 明朝"/>
      <family val="1"/>
      <charset val="128"/>
    </font>
    <font>
      <sz val="11"/>
      <color rgb="FF000000"/>
      <name val="ＭＳ 明朝"/>
      <family val="1"/>
      <charset val="128"/>
    </font>
    <font>
      <u/>
      <sz val="11"/>
      <color rgb="FF000000"/>
      <name val="ＭＳ 明朝"/>
      <family val="1"/>
      <charset val="128"/>
    </font>
    <font>
      <u/>
      <sz val="8"/>
      <color rgb="FF000000"/>
      <name val="ＭＳ 明朝"/>
      <family val="1"/>
      <charset val="128"/>
    </font>
    <font>
      <u/>
      <sz val="8"/>
      <color rgb="FF000000"/>
      <name val="Century"/>
      <family val="1"/>
    </font>
    <font>
      <sz val="9"/>
      <color theme="1"/>
      <name val="ＭＳ Ｐゴシック"/>
      <family val="2"/>
      <charset val="128"/>
      <scheme val="minor"/>
    </font>
    <font>
      <b/>
      <sz val="10"/>
      <color theme="1"/>
      <name val="ＭＳ Ｐゴシック"/>
      <family val="3"/>
      <charset val="128"/>
      <scheme val="minor"/>
    </font>
    <font>
      <b/>
      <sz val="12"/>
      <color theme="1"/>
      <name val="ＭＳ Ｐゴシック"/>
      <family val="3"/>
      <charset val="128"/>
      <scheme val="minor"/>
    </font>
    <font>
      <b/>
      <sz val="8"/>
      <color rgb="FFFF0000"/>
      <name val="ＭＳ Ｐゴシック"/>
      <family val="3"/>
      <charset val="128"/>
    </font>
  </fonts>
  <fills count="31">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44"/>
        <bgColor indexed="64"/>
      </patternFill>
    </fill>
    <fill>
      <patternFill patternType="solid">
        <fgColor indexed="53"/>
        <bgColor indexed="64"/>
      </patternFill>
    </fill>
    <fill>
      <patternFill patternType="solid">
        <fgColor indexed="45"/>
        <bgColor indexed="64"/>
      </patternFill>
    </fill>
    <fill>
      <patternFill patternType="solid">
        <fgColor rgb="FFFF99CC"/>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4" tint="0.39994506668294322"/>
        <bgColor indexed="64"/>
      </patternFill>
    </fill>
    <fill>
      <patternFill patternType="solid">
        <fgColor theme="0" tint="-0.34998626667073579"/>
        <bgColor indexed="64"/>
      </patternFill>
    </fill>
    <fill>
      <patternFill patternType="solid">
        <fgColor theme="0" tint="-0.24994659260841701"/>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indexed="41"/>
        <bgColor indexed="64"/>
      </patternFill>
    </fill>
    <fill>
      <patternFill patternType="solid">
        <fgColor rgb="FFFFCCFF"/>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00B0F0"/>
        <bgColor indexed="64"/>
      </patternFill>
    </fill>
    <fill>
      <patternFill patternType="solid">
        <fgColor rgb="FFC0C0C0"/>
        <bgColor indexed="64"/>
      </patternFill>
    </fill>
    <fill>
      <patternFill patternType="solid">
        <fgColor rgb="FFFFFFCC"/>
        <bgColor indexed="64"/>
      </patternFill>
    </fill>
    <fill>
      <patternFill patternType="solid">
        <fgColor rgb="FFD9D9D9"/>
        <bgColor indexed="64"/>
      </patternFill>
    </fill>
    <fill>
      <patternFill patternType="solid">
        <fgColor rgb="FF99CCFF"/>
        <bgColor indexed="64"/>
      </patternFill>
    </fill>
    <fill>
      <patternFill patternType="solid">
        <fgColor theme="0" tint="-0.14996795556505021"/>
        <bgColor indexed="64"/>
      </patternFill>
    </fill>
  </fills>
  <borders count="213">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bottom/>
      <diagonal/>
    </border>
    <border>
      <left/>
      <right/>
      <top style="thin">
        <color indexed="64"/>
      </top>
      <bottom style="hair">
        <color indexed="64"/>
      </bottom>
      <diagonal/>
    </border>
    <border>
      <left/>
      <right/>
      <top style="hair">
        <color indexed="64"/>
      </top>
      <bottom/>
      <diagonal/>
    </border>
    <border>
      <left/>
      <right/>
      <top/>
      <bottom style="thin">
        <color indexed="64"/>
      </bottom>
      <diagonal/>
    </border>
    <border>
      <left style="thin">
        <color indexed="64"/>
      </left>
      <right/>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thin">
        <color indexed="64"/>
      </top>
      <bottom style="thin">
        <color indexed="64"/>
      </bottom>
      <diagonal/>
    </border>
    <border>
      <left style="thin">
        <color indexed="64"/>
      </left>
      <right/>
      <top/>
      <bottom style="hair">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top style="hair">
        <color indexed="64"/>
      </top>
      <bottom/>
      <diagonal/>
    </border>
    <border>
      <left style="hair">
        <color indexed="64"/>
      </left>
      <right/>
      <top/>
      <bottom/>
      <diagonal/>
    </border>
    <border>
      <left style="thin">
        <color indexed="64"/>
      </left>
      <right style="thin">
        <color indexed="64"/>
      </right>
      <top style="thin">
        <color indexed="64"/>
      </top>
      <bottom/>
      <diagonal/>
    </border>
    <border>
      <left/>
      <right style="hair">
        <color indexed="64"/>
      </right>
      <top style="hair">
        <color indexed="64"/>
      </top>
      <bottom/>
      <diagonal/>
    </border>
    <border>
      <left/>
      <right style="hair">
        <color indexed="64"/>
      </right>
      <top/>
      <bottom/>
      <diagonal/>
    </border>
    <border>
      <left style="hair">
        <color indexed="64"/>
      </left>
      <right style="thin">
        <color indexed="64"/>
      </right>
      <top style="hair">
        <color indexed="64"/>
      </top>
      <bottom style="thin">
        <color indexed="64"/>
      </bottom>
      <diagonal/>
    </border>
    <border diagonalUp="1">
      <left style="hair">
        <color indexed="64"/>
      </left>
      <right style="thin">
        <color indexed="64"/>
      </right>
      <top style="thin">
        <color indexed="64"/>
      </top>
      <bottom style="thin">
        <color indexed="64"/>
      </bottom>
      <diagonal style="thin">
        <color indexed="64"/>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top/>
      <bottom style="thin">
        <color indexed="64"/>
      </bottom>
      <diagonal/>
    </border>
    <border>
      <left style="hair">
        <color indexed="64"/>
      </left>
      <right style="hair">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diagonalUp="1">
      <left style="hair">
        <color indexed="64"/>
      </left>
      <right style="thin">
        <color indexed="64"/>
      </right>
      <top style="thin">
        <color indexed="64"/>
      </top>
      <bottom style="thin">
        <color indexed="64"/>
      </bottom>
      <diagonal style="hair">
        <color indexed="64"/>
      </diagonal>
    </border>
    <border diagonalUp="1">
      <left style="thin">
        <color indexed="64"/>
      </left>
      <right style="hair">
        <color indexed="64"/>
      </right>
      <top style="thin">
        <color indexed="64"/>
      </top>
      <bottom style="thin">
        <color indexed="64"/>
      </bottom>
      <diagonal style="hair">
        <color indexed="64"/>
      </diagonal>
    </border>
    <border>
      <left style="hair">
        <color indexed="64"/>
      </left>
      <right/>
      <top style="thin">
        <color indexed="64"/>
      </top>
      <bottom style="hair">
        <color indexed="64"/>
      </bottom>
      <diagonal/>
    </border>
    <border>
      <left style="hair">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hair">
        <color indexed="64"/>
      </diagonal>
    </border>
    <border>
      <left style="hair">
        <color indexed="64"/>
      </left>
      <right style="hair">
        <color indexed="64"/>
      </right>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top style="thin">
        <color indexed="64"/>
      </top>
      <bottom style="thin">
        <color indexed="64"/>
      </bottom>
      <diagonal/>
    </border>
    <border>
      <left style="thin">
        <color indexed="64"/>
      </left>
      <right style="hair">
        <color indexed="64"/>
      </right>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23"/>
      </left>
      <right style="medium">
        <color indexed="23"/>
      </right>
      <top/>
      <bottom style="thin">
        <color indexed="23"/>
      </bottom>
      <diagonal/>
    </border>
    <border>
      <left style="medium">
        <color indexed="23"/>
      </left>
      <right style="thin">
        <color indexed="23"/>
      </right>
      <top style="thin">
        <color indexed="23"/>
      </top>
      <bottom style="medium">
        <color indexed="23"/>
      </bottom>
      <diagonal/>
    </border>
    <border>
      <left style="thin">
        <color indexed="23"/>
      </left>
      <right style="thin">
        <color indexed="23"/>
      </right>
      <top style="thin">
        <color indexed="23"/>
      </top>
      <bottom style="medium">
        <color indexed="23"/>
      </bottom>
      <diagonal/>
    </border>
    <border>
      <left style="thin">
        <color indexed="23"/>
      </left>
      <right style="medium">
        <color indexed="23"/>
      </right>
      <top style="thin">
        <color indexed="23"/>
      </top>
      <bottom style="medium">
        <color indexed="23"/>
      </bottom>
      <diagonal/>
    </border>
    <border>
      <left style="medium">
        <color indexed="23"/>
      </left>
      <right style="thin">
        <color indexed="23"/>
      </right>
      <top style="medium">
        <color indexed="23"/>
      </top>
      <bottom style="thin">
        <color indexed="23"/>
      </bottom>
      <diagonal/>
    </border>
    <border>
      <left style="thin">
        <color indexed="23"/>
      </left>
      <right style="thin">
        <color indexed="23"/>
      </right>
      <top style="medium">
        <color indexed="23"/>
      </top>
      <bottom style="thin">
        <color indexed="23"/>
      </bottom>
      <diagonal/>
    </border>
    <border>
      <left style="thin">
        <color indexed="23"/>
      </left>
      <right style="medium">
        <color indexed="23"/>
      </right>
      <top style="medium">
        <color indexed="23"/>
      </top>
      <bottom style="thin">
        <color indexed="23"/>
      </bottom>
      <diagonal/>
    </border>
    <border>
      <left style="medium">
        <color indexed="23"/>
      </left>
      <right style="thin">
        <color indexed="23"/>
      </right>
      <top/>
      <bottom style="thin">
        <color indexed="23"/>
      </bottom>
      <diagonal/>
    </border>
    <border>
      <left style="thin">
        <color indexed="23"/>
      </left>
      <right style="medium">
        <color indexed="23"/>
      </right>
      <top/>
      <bottom style="thin">
        <color indexed="23"/>
      </bottom>
      <diagonal/>
    </border>
    <border>
      <left style="medium">
        <color indexed="23"/>
      </left>
      <right style="thin">
        <color indexed="23"/>
      </right>
      <top/>
      <bottom style="medium">
        <color indexed="23"/>
      </bottom>
      <diagonal/>
    </border>
    <border>
      <left style="medium">
        <color indexed="23"/>
      </left>
      <right style="medium">
        <color indexed="23"/>
      </right>
      <top style="medium">
        <color indexed="23"/>
      </top>
      <bottom/>
      <diagonal/>
    </border>
    <border>
      <left style="medium">
        <color indexed="23"/>
      </left>
      <right style="medium">
        <color indexed="23"/>
      </right>
      <top/>
      <bottom style="medium">
        <color indexed="23"/>
      </bottom>
      <diagonal/>
    </border>
    <border>
      <left style="thin">
        <color indexed="23"/>
      </left>
      <right style="thin">
        <color indexed="23"/>
      </right>
      <top style="medium">
        <color indexed="23"/>
      </top>
      <bottom/>
      <diagonal/>
    </border>
    <border>
      <left style="thin">
        <color indexed="23"/>
      </left>
      <right style="thin">
        <color indexed="23"/>
      </right>
      <top/>
      <bottom style="medium">
        <color indexed="23"/>
      </bottom>
      <diagonal/>
    </border>
    <border>
      <left style="thin">
        <color indexed="23"/>
      </left>
      <right style="medium">
        <color indexed="23"/>
      </right>
      <top style="medium">
        <color indexed="23"/>
      </top>
      <bottom/>
      <diagonal/>
    </border>
    <border>
      <left style="thin">
        <color indexed="23"/>
      </left>
      <right style="medium">
        <color indexed="23"/>
      </right>
      <top/>
      <bottom style="medium">
        <color indexed="23"/>
      </bottom>
      <diagonal/>
    </border>
    <border>
      <left style="medium">
        <color indexed="23"/>
      </left>
      <right style="thin">
        <color indexed="23"/>
      </right>
      <top style="medium">
        <color indexed="23"/>
      </top>
      <bottom/>
      <diagonal/>
    </border>
    <border>
      <left style="thin">
        <color indexed="23"/>
      </left>
      <right/>
      <top style="thin">
        <color indexed="23"/>
      </top>
      <bottom style="medium">
        <color indexed="23"/>
      </bottom>
      <diagonal/>
    </border>
    <border>
      <left style="thin">
        <color indexed="23"/>
      </left>
      <right/>
      <top style="medium">
        <color indexed="23"/>
      </top>
      <bottom style="thin">
        <color indexed="23"/>
      </bottom>
      <diagonal/>
    </border>
    <border>
      <left style="medium">
        <color indexed="23"/>
      </left>
      <right style="medium">
        <color indexed="23"/>
      </right>
      <top style="medium">
        <color indexed="23"/>
      </top>
      <bottom style="thin">
        <color indexed="23"/>
      </bottom>
      <diagonal/>
    </border>
    <border>
      <left style="thin">
        <color indexed="23"/>
      </left>
      <right style="thin">
        <color indexed="23"/>
      </right>
      <top/>
      <bottom style="thin">
        <color indexed="23"/>
      </bottom>
      <diagonal/>
    </border>
    <border>
      <left style="thin">
        <color indexed="23"/>
      </left>
      <right/>
      <top/>
      <bottom style="thin">
        <color indexed="23"/>
      </bottom>
      <diagonal/>
    </border>
    <border>
      <left style="medium">
        <color indexed="23"/>
      </left>
      <right/>
      <top/>
      <bottom style="medium">
        <color indexed="23"/>
      </bottom>
      <diagonal/>
    </border>
    <border>
      <left style="medium">
        <color indexed="23"/>
      </left>
      <right style="thin">
        <color indexed="23"/>
      </right>
      <top style="medium">
        <color indexed="23"/>
      </top>
      <bottom style="medium">
        <color indexed="23"/>
      </bottom>
      <diagonal/>
    </border>
    <border>
      <left style="thin">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style="thin">
        <color indexed="23"/>
      </left>
      <right/>
      <top style="medium">
        <color indexed="23"/>
      </top>
      <bottom style="medium">
        <color indexed="23"/>
      </bottom>
      <diagonal/>
    </border>
    <border>
      <left/>
      <right/>
      <top style="medium">
        <color indexed="23"/>
      </top>
      <bottom style="medium">
        <color indexed="23"/>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indexed="64"/>
      </top>
      <bottom/>
      <diagonal/>
    </border>
    <border diagonalUp="1">
      <left style="thin">
        <color indexed="64"/>
      </left>
      <right style="thin">
        <color indexed="64"/>
      </right>
      <top style="thin">
        <color auto="1"/>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left/>
      <right style="thin">
        <color indexed="64"/>
      </right>
      <top style="thin">
        <color indexed="64"/>
      </top>
      <bottom/>
      <diagonal/>
    </border>
    <border>
      <left style="medium">
        <color indexed="23"/>
      </left>
      <right style="thin">
        <color indexed="23"/>
      </right>
      <top style="thin">
        <color indexed="23"/>
      </top>
      <bottom style="medium">
        <color indexed="23"/>
      </bottom>
      <diagonal/>
    </border>
    <border>
      <left style="thin">
        <color indexed="23"/>
      </left>
      <right style="thin">
        <color indexed="23"/>
      </right>
      <top style="thin">
        <color indexed="23"/>
      </top>
      <bottom style="medium">
        <color indexed="23"/>
      </bottom>
      <diagonal/>
    </border>
    <border>
      <left style="medium">
        <color indexed="23"/>
      </left>
      <right style="medium">
        <color indexed="23"/>
      </right>
      <top style="thin">
        <color indexed="23"/>
      </top>
      <bottom style="thin">
        <color indexed="23"/>
      </bottom>
      <diagonal/>
    </border>
    <border>
      <left style="medium">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style="thin">
        <color indexed="23"/>
      </left>
      <right/>
      <top style="thin">
        <color indexed="23"/>
      </top>
      <bottom style="thin">
        <color indexed="23"/>
      </bottom>
      <diagonal/>
    </border>
    <border>
      <left style="medium">
        <color indexed="23"/>
      </left>
      <right style="medium">
        <color indexed="23"/>
      </right>
      <top style="thin">
        <color indexed="23"/>
      </top>
      <bottom/>
      <diagonal/>
    </border>
    <border>
      <left style="medium">
        <color indexed="23"/>
      </left>
      <right style="thin">
        <color indexed="23"/>
      </right>
      <top style="thin">
        <color indexed="23"/>
      </top>
      <bottom/>
      <diagonal/>
    </border>
    <border>
      <left style="thin">
        <color indexed="23"/>
      </left>
      <right style="thin">
        <color indexed="23"/>
      </right>
      <top style="thin">
        <color indexed="23"/>
      </top>
      <bottom/>
      <diagonal/>
    </border>
    <border>
      <left style="thin">
        <color indexed="23"/>
      </left>
      <right style="medium">
        <color indexed="23"/>
      </right>
      <top style="thin">
        <color indexed="23"/>
      </top>
      <bottom/>
      <diagonal/>
    </border>
    <border>
      <left style="thin">
        <color indexed="23"/>
      </left>
      <right/>
      <top style="thin">
        <color indexed="23"/>
      </top>
      <bottom/>
      <diagonal/>
    </border>
    <border>
      <left style="medium">
        <color indexed="23"/>
      </left>
      <right style="medium">
        <color indexed="23"/>
      </right>
      <top style="thin">
        <color indexed="23"/>
      </top>
      <bottom style="medium">
        <color indexed="23"/>
      </bottom>
      <diagonal/>
    </border>
    <border>
      <left style="thin">
        <color indexed="23"/>
      </left>
      <right style="medium">
        <color indexed="23"/>
      </right>
      <top style="thin">
        <color indexed="23"/>
      </top>
      <bottom style="medium">
        <color indexed="23"/>
      </bottom>
      <diagonal/>
    </border>
    <border>
      <left style="thin">
        <color indexed="23"/>
      </left>
      <right/>
      <top style="thin">
        <color indexed="23"/>
      </top>
      <bottom style="medium">
        <color indexed="2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right/>
      <top style="double">
        <color indexed="64"/>
      </top>
      <bottom/>
      <diagonal/>
    </border>
    <border>
      <left/>
      <right/>
      <top style="double">
        <color indexed="64"/>
      </top>
      <bottom style="thin">
        <color indexed="64"/>
      </bottom>
      <diagonal/>
    </border>
    <border>
      <left/>
      <right/>
      <top/>
      <bottom style="thick">
        <color rgb="FFFF0000"/>
      </bottom>
      <diagonal/>
    </border>
    <border diagonalUp="1">
      <left style="thin">
        <color indexed="64"/>
      </left>
      <right/>
      <top style="thin">
        <color indexed="64"/>
      </top>
      <bottom style="thin">
        <color indexed="64"/>
      </bottom>
      <diagonal style="hair">
        <color indexed="64"/>
      </diagonal>
    </border>
    <border>
      <left style="thin">
        <color indexed="64"/>
      </left>
      <right style="thin">
        <color indexed="64"/>
      </right>
      <top style="thin">
        <color indexed="64"/>
      </top>
      <bottom style="thick">
        <color rgb="FFFF0000"/>
      </bottom>
      <diagonal/>
    </border>
    <border>
      <left/>
      <right/>
      <top style="thin">
        <color indexed="64"/>
      </top>
      <bottom style="thick">
        <color rgb="FFFF0000"/>
      </bottom>
      <diagonal/>
    </border>
    <border>
      <left style="hair">
        <color indexed="64"/>
      </left>
      <right style="hair">
        <color indexed="64"/>
      </right>
      <top style="hair">
        <color indexed="64"/>
      </top>
      <bottom/>
      <diagonal/>
    </border>
    <border>
      <left style="thin">
        <color indexed="64"/>
      </left>
      <right style="thin">
        <color indexed="64"/>
      </right>
      <top style="thin">
        <color theme="1"/>
      </top>
      <bottom style="thin">
        <color indexed="64"/>
      </bottom>
      <diagonal/>
    </border>
    <border>
      <left/>
      <right/>
      <top style="thick">
        <color rgb="FFFF0000"/>
      </top>
      <bottom style="thin">
        <color indexed="64"/>
      </bottom>
      <diagonal/>
    </border>
    <border>
      <left style="thick">
        <color rgb="FFFF0000"/>
      </left>
      <right style="thick">
        <color rgb="FFFF0000"/>
      </right>
      <top style="thick">
        <color rgb="FFFF0000"/>
      </top>
      <bottom style="thick">
        <color rgb="FFFF0000"/>
      </bottom>
      <diagonal/>
    </border>
    <border>
      <left style="thin">
        <color auto="1"/>
      </left>
      <right style="thin">
        <color auto="1"/>
      </right>
      <top/>
      <bottom style="thin">
        <color auto="1"/>
      </bottom>
      <diagonal/>
    </border>
    <border>
      <left style="thin">
        <color auto="1"/>
      </left>
      <right style="thin">
        <color auto="1"/>
      </right>
      <top style="thin">
        <color auto="1"/>
      </top>
      <bottom style="double">
        <color auto="1"/>
      </bottom>
      <diagonal/>
    </border>
    <border>
      <left style="thin">
        <color theme="1"/>
      </left>
      <right/>
      <top style="thick">
        <color rgb="FFFF0000"/>
      </top>
      <bottom style="thin">
        <color indexed="64"/>
      </bottom>
      <diagonal/>
    </border>
    <border>
      <left/>
      <right style="thick">
        <color rgb="FFFF0000"/>
      </right>
      <top style="thick">
        <color rgb="FFFF0000"/>
      </top>
      <bottom style="thin">
        <color indexed="64"/>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ck">
        <color rgb="FFFF0000"/>
      </right>
      <top style="thin">
        <color indexed="64"/>
      </top>
      <bottom style="thin">
        <color theme="1"/>
      </bottom>
      <diagonal/>
    </border>
    <border>
      <left style="thick">
        <color rgb="FFFF0000"/>
      </left>
      <right/>
      <top/>
      <bottom/>
      <diagonal/>
    </border>
    <border>
      <left style="thin">
        <color indexed="64"/>
      </left>
      <right style="thick">
        <color rgb="FFFF0000"/>
      </right>
      <top/>
      <bottom/>
      <diagonal/>
    </border>
    <border>
      <left style="thin">
        <color indexed="64"/>
      </left>
      <right style="thick">
        <color rgb="FFFF0000"/>
      </right>
      <top style="hair">
        <color indexed="64"/>
      </top>
      <bottom/>
      <diagonal/>
    </border>
    <border>
      <left style="thick">
        <color rgb="FFFF0000"/>
      </left>
      <right/>
      <top style="thin">
        <color indexed="64"/>
      </top>
      <bottom style="thin">
        <color indexed="64"/>
      </bottom>
      <diagonal/>
    </border>
    <border>
      <left style="thin">
        <color theme="1"/>
      </left>
      <right style="thick">
        <color rgb="FFFF0000"/>
      </right>
      <top style="thin">
        <color theme="1"/>
      </top>
      <bottom style="thin">
        <color indexed="64"/>
      </bottom>
      <diagonal/>
    </border>
    <border>
      <left style="thick">
        <color rgb="FFFF0000"/>
      </left>
      <right/>
      <top style="thin">
        <color indexed="64"/>
      </top>
      <bottom style="double">
        <color indexed="64"/>
      </bottom>
      <diagonal/>
    </border>
    <border>
      <left style="thin">
        <color theme="1"/>
      </left>
      <right style="thick">
        <color rgb="FFFF0000"/>
      </right>
      <top style="thin">
        <color indexed="64"/>
      </top>
      <bottom style="double">
        <color indexed="64"/>
      </bottom>
      <diagonal/>
    </border>
    <border>
      <left style="thick">
        <color rgb="FFFF0000"/>
      </left>
      <right/>
      <top style="double">
        <color indexed="64"/>
      </top>
      <bottom/>
      <diagonal/>
    </border>
    <border>
      <left style="thin">
        <color theme="1"/>
      </left>
      <right style="thick">
        <color rgb="FFFF0000"/>
      </right>
      <top style="double">
        <color indexed="64"/>
      </top>
      <bottom style="thin">
        <color indexed="64"/>
      </bottom>
      <diagonal/>
    </border>
    <border>
      <left style="thin">
        <color theme="1"/>
      </left>
      <right style="thick">
        <color rgb="FFFF0000"/>
      </right>
      <top style="thin">
        <color indexed="64"/>
      </top>
      <bottom/>
      <diagonal/>
    </border>
    <border>
      <left style="thin">
        <color theme="1"/>
      </left>
      <right style="thick">
        <color rgb="FFFF0000"/>
      </right>
      <top style="thin">
        <color indexed="64"/>
      </top>
      <bottom style="hair">
        <color indexed="64"/>
      </bottom>
      <diagonal/>
    </border>
    <border>
      <left style="thin">
        <color theme="1"/>
      </left>
      <right style="thick">
        <color rgb="FFFF0000"/>
      </right>
      <top style="hair">
        <color indexed="64"/>
      </top>
      <bottom style="hair">
        <color indexed="64"/>
      </bottom>
      <diagonal/>
    </border>
    <border>
      <left style="thin">
        <color indexed="64"/>
      </left>
      <right/>
      <top/>
      <bottom style="thin">
        <color indexed="64"/>
      </bottom>
      <diagonal/>
    </border>
    <border>
      <left style="thin">
        <color theme="1"/>
      </left>
      <right style="thick">
        <color rgb="FFFF0000"/>
      </right>
      <top/>
      <bottom style="thin">
        <color indexed="64"/>
      </bottom>
      <diagonal/>
    </border>
    <border>
      <left style="thin">
        <color theme="1"/>
      </left>
      <right style="thick">
        <color rgb="FFFF0000"/>
      </right>
      <top style="hair">
        <color indexed="64"/>
      </top>
      <bottom style="thin">
        <color indexed="64"/>
      </bottom>
      <diagonal/>
    </border>
    <border>
      <left style="thin">
        <color theme="1"/>
      </left>
      <right style="thick">
        <color rgb="FFFF0000"/>
      </right>
      <top/>
      <bottom/>
      <diagonal/>
    </border>
    <border>
      <left style="thick">
        <color rgb="FFFF0000"/>
      </left>
      <right/>
      <top/>
      <bottom style="thin">
        <color indexed="64"/>
      </bottom>
      <diagonal/>
    </border>
    <border>
      <left style="thick">
        <color rgb="FFFF0000"/>
      </left>
      <right/>
      <top style="thin">
        <color indexed="64"/>
      </top>
      <bottom/>
      <diagonal/>
    </border>
    <border>
      <left style="thin">
        <color theme="1"/>
      </left>
      <right style="thick">
        <color rgb="FFFF0000"/>
      </right>
      <top style="thin">
        <color indexed="64"/>
      </top>
      <bottom style="thin">
        <color indexed="64"/>
      </bottom>
      <diagonal/>
    </border>
    <border>
      <left style="thin">
        <color theme="1"/>
      </left>
      <right style="thick">
        <color rgb="FFFF0000"/>
      </right>
      <top style="hair">
        <color indexed="64"/>
      </top>
      <bottom/>
      <diagonal/>
    </border>
    <border>
      <left/>
      <right style="thin">
        <color theme="1"/>
      </right>
      <top style="thin">
        <color indexed="64"/>
      </top>
      <bottom style="thin">
        <color indexed="64"/>
      </bottom>
      <diagonal/>
    </border>
    <border diagonalUp="1">
      <left style="thin">
        <color theme="1"/>
      </left>
      <right style="thick">
        <color rgb="FFFF0000"/>
      </right>
      <top style="thin">
        <color indexed="64"/>
      </top>
      <bottom/>
      <diagonal style="thin">
        <color indexed="64"/>
      </diagonal>
    </border>
    <border diagonalUp="1">
      <left style="thin">
        <color theme="1"/>
      </left>
      <right style="thick">
        <color rgb="FFFF0000"/>
      </right>
      <top style="thin">
        <color indexed="64"/>
      </top>
      <bottom style="thin">
        <color indexed="64"/>
      </bottom>
      <diagonal style="thin">
        <color indexed="64"/>
      </diagonal>
    </border>
    <border>
      <left style="thin">
        <color theme="1"/>
      </left>
      <right style="thick">
        <color rgb="FFFF0000"/>
      </right>
      <top style="thin">
        <color indexed="64"/>
      </top>
      <bottom style="thin">
        <color theme="1"/>
      </bottom>
      <diagonal/>
    </border>
    <border>
      <left/>
      <right style="thick">
        <color rgb="FFFF0000"/>
      </right>
      <top/>
      <bottom/>
      <diagonal/>
    </border>
    <border>
      <left/>
      <right style="thick">
        <color rgb="FFFF0000"/>
      </right>
      <top style="thin">
        <color indexed="64"/>
      </top>
      <bottom/>
      <diagonal/>
    </border>
    <border>
      <left style="thick">
        <color rgb="FFFF0000"/>
      </left>
      <right/>
      <top style="thin">
        <color theme="1"/>
      </top>
      <bottom style="thin">
        <color indexed="64"/>
      </bottom>
      <diagonal/>
    </border>
    <border>
      <left/>
      <right/>
      <top style="thin">
        <color theme="1"/>
      </top>
      <bottom style="thin">
        <color indexed="64"/>
      </bottom>
      <diagonal/>
    </border>
    <border>
      <left/>
      <right style="thick">
        <color rgb="FFFF0000"/>
      </right>
      <top style="thin">
        <color theme="1"/>
      </top>
      <bottom style="thin">
        <color indexed="64"/>
      </bottom>
      <diagonal/>
    </border>
    <border>
      <left/>
      <right style="thick">
        <color rgb="FFFF0000"/>
      </right>
      <top style="thin">
        <color indexed="64"/>
      </top>
      <bottom style="thin">
        <color indexed="64"/>
      </bottom>
      <diagonal/>
    </border>
    <border>
      <left style="thick">
        <color rgb="FFFF0000"/>
      </left>
      <right/>
      <top style="thin">
        <color indexed="64"/>
      </top>
      <bottom style="thick">
        <color rgb="FFFF0000"/>
      </bottom>
      <diagonal/>
    </border>
    <border>
      <left/>
      <right style="thick">
        <color rgb="FFFF0000"/>
      </right>
      <top style="thin">
        <color indexed="64"/>
      </top>
      <bottom style="thick">
        <color rgb="FFFF0000"/>
      </bottom>
      <diagonal/>
    </border>
    <border>
      <left style="thick">
        <color rgb="FFFF0000"/>
      </left>
      <right/>
      <top style="thick">
        <color rgb="FFFF0000"/>
      </top>
      <bottom style="thin">
        <color indexed="64"/>
      </bottom>
      <diagonal/>
    </border>
    <border>
      <left/>
      <right style="thin">
        <color theme="1"/>
      </right>
      <top style="thick">
        <color rgb="FFFF0000"/>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dotted">
        <color indexed="64"/>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style="dotted">
        <color indexed="64"/>
      </top>
      <bottom style="hair">
        <color indexed="64"/>
      </bottom>
      <diagonal/>
    </border>
    <border>
      <left/>
      <right style="hair">
        <color indexed="64"/>
      </right>
      <top style="dotted">
        <color indexed="64"/>
      </top>
      <bottom style="hair">
        <color indexed="64"/>
      </bottom>
      <diagonal/>
    </border>
    <border>
      <left style="hair">
        <color indexed="64"/>
      </left>
      <right style="hair">
        <color indexed="64"/>
      </right>
      <top style="dotted">
        <color indexed="64"/>
      </top>
      <bottom style="hair">
        <color indexed="64"/>
      </bottom>
      <diagonal/>
    </border>
    <border>
      <left/>
      <right/>
      <top style="dotted">
        <color indexed="64"/>
      </top>
      <bottom style="hair">
        <color indexed="64"/>
      </bottom>
      <diagonal/>
    </border>
    <border>
      <left style="dotted">
        <color indexed="64"/>
      </left>
      <right/>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dotted">
        <color indexed="64"/>
      </bottom>
      <diagonal/>
    </border>
    <border>
      <left/>
      <right style="thin">
        <color indexed="64"/>
      </right>
      <top style="hair">
        <color indexed="64"/>
      </top>
      <bottom style="dotted">
        <color indexed="64"/>
      </bottom>
      <diagonal/>
    </border>
    <border>
      <left style="thin">
        <color indexed="64"/>
      </left>
      <right/>
      <top style="hair">
        <color indexed="64"/>
      </top>
      <bottom style="dotted">
        <color indexed="64"/>
      </bottom>
      <diagonal/>
    </border>
    <border>
      <left/>
      <right style="hair">
        <color indexed="64"/>
      </right>
      <top style="hair">
        <color indexed="64"/>
      </top>
      <bottom style="dotted">
        <color indexed="64"/>
      </bottom>
      <diagonal/>
    </border>
    <border>
      <left style="hair">
        <color indexed="64"/>
      </left>
      <right style="hair">
        <color indexed="64"/>
      </right>
      <top style="hair">
        <color indexed="64"/>
      </top>
      <bottom style="dotted">
        <color indexed="64"/>
      </bottom>
      <diagonal/>
    </border>
    <border>
      <left/>
      <right/>
      <top style="hair">
        <color indexed="64"/>
      </top>
      <bottom style="dotted">
        <color indexed="64"/>
      </bottom>
      <diagonal/>
    </border>
    <border>
      <left style="dotted">
        <color indexed="64"/>
      </left>
      <right/>
      <top style="hair">
        <color indexed="64"/>
      </top>
      <bottom/>
      <diagonal/>
    </border>
    <border>
      <left style="dotted">
        <color indexed="64"/>
      </left>
      <right/>
      <top style="hair">
        <color indexed="64"/>
      </top>
      <bottom style="thin">
        <color indexed="64"/>
      </bottom>
      <diagonal/>
    </border>
    <border>
      <left style="thin">
        <color indexed="64"/>
      </left>
      <right style="thick">
        <color rgb="FFFF0000"/>
      </right>
      <top style="hair">
        <color indexed="64"/>
      </top>
      <bottom style="hair">
        <color indexed="64"/>
      </bottom>
      <diagonal/>
    </border>
    <border>
      <left/>
      <right style="thin">
        <color theme="1"/>
      </right>
      <top style="hair">
        <color indexed="64"/>
      </top>
      <bottom style="hair">
        <color indexed="64"/>
      </bottom>
      <diagonal/>
    </border>
    <border>
      <left style="hair">
        <color indexed="64"/>
      </left>
      <right style="hair">
        <color indexed="64"/>
      </right>
      <top style="thin">
        <color indexed="64"/>
      </top>
      <bottom/>
      <diagonal/>
    </border>
    <border>
      <left/>
      <right style="hair">
        <color indexed="64"/>
      </right>
      <top/>
      <bottom style="thin">
        <color indexed="64"/>
      </bottom>
      <diagonal/>
    </border>
    <border>
      <left/>
      <right style="thin">
        <color indexed="64"/>
      </right>
      <top style="thin">
        <color theme="1"/>
      </top>
      <bottom style="thin">
        <color indexed="64"/>
      </bottom>
      <diagonal/>
    </border>
    <border>
      <left/>
      <right style="thin">
        <color indexed="64"/>
      </right>
      <top style="thin">
        <color indexed="64"/>
      </top>
      <bottom style="thick">
        <color rgb="FFFF0000"/>
      </bottom>
      <diagonal/>
    </border>
  </borders>
  <cellStyleXfs count="32">
    <xf numFmtId="0" fontId="0" fillId="0" borderId="0"/>
    <xf numFmtId="9" fontId="2" fillId="0" borderId="0" applyFont="0" applyFill="0" applyBorder="0" applyAlignment="0" applyProtection="0"/>
    <xf numFmtId="38" fontId="2" fillId="0" borderId="0" applyFont="0" applyFill="0" applyBorder="0" applyAlignment="0" applyProtection="0"/>
    <xf numFmtId="38" fontId="6" fillId="0" borderId="0" applyFont="0" applyFill="0" applyBorder="0" applyAlignment="0" applyProtection="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12" fillId="0" borderId="0"/>
    <xf numFmtId="0" fontId="9" fillId="0" borderId="0"/>
    <xf numFmtId="0" fontId="6" fillId="0" borderId="0">
      <alignment vertical="center"/>
    </xf>
    <xf numFmtId="0" fontId="6" fillId="0" borderId="0">
      <alignment vertical="center"/>
    </xf>
    <xf numFmtId="0" fontId="6" fillId="0" borderId="0"/>
    <xf numFmtId="0" fontId="2" fillId="0" borderId="0">
      <alignment vertical="center"/>
    </xf>
    <xf numFmtId="38" fontId="2" fillId="0" borderId="0" applyFont="0" applyFill="0" applyBorder="0" applyAlignment="0" applyProtection="0"/>
    <xf numFmtId="0" fontId="50" fillId="0" borderId="0">
      <alignment vertical="center"/>
    </xf>
    <xf numFmtId="0" fontId="2" fillId="0" borderId="0">
      <alignment vertical="center"/>
    </xf>
    <xf numFmtId="0" fontId="2" fillId="0" borderId="0"/>
    <xf numFmtId="9" fontId="2" fillId="0" borderId="0" applyFont="0" applyFill="0" applyBorder="0" applyAlignment="0" applyProtection="0"/>
    <xf numFmtId="38" fontId="2" fillId="0" borderId="0" applyFont="0" applyFill="0" applyBorder="0" applyAlignment="0" applyProtection="0"/>
    <xf numFmtId="0" fontId="1" fillId="0" borderId="0">
      <alignment vertical="center"/>
    </xf>
    <xf numFmtId="0" fontId="2" fillId="0" borderId="0"/>
    <xf numFmtId="9" fontId="2" fillId="0" borderId="0" applyFont="0" applyFill="0" applyBorder="0" applyAlignment="0" applyProtection="0"/>
    <xf numFmtId="38" fontId="2" fillId="0" borderId="0" applyFont="0" applyFill="0" applyBorder="0" applyAlignment="0" applyProtection="0"/>
    <xf numFmtId="0" fontId="50" fillId="0" borderId="0"/>
    <xf numFmtId="0" fontId="60" fillId="0" borderId="0">
      <alignment vertical="center"/>
    </xf>
    <xf numFmtId="0" fontId="2" fillId="0" borderId="0"/>
    <xf numFmtId="0" fontId="2" fillId="0" borderId="0"/>
    <xf numFmtId="0" fontId="67" fillId="0" borderId="0"/>
    <xf numFmtId="0" fontId="2" fillId="0" borderId="0">
      <alignment vertical="center"/>
    </xf>
    <xf numFmtId="0" fontId="2" fillId="0" borderId="0">
      <alignment vertical="center"/>
    </xf>
  </cellStyleXfs>
  <cellXfs count="2618">
    <xf numFmtId="0" fontId="0" fillId="0" borderId="0" xfId="0"/>
    <xf numFmtId="0" fontId="5" fillId="0" borderId="0" xfId="0" applyFont="1" applyFill="1" applyBorder="1" applyAlignment="1">
      <alignment horizontal="center" vertical="center"/>
    </xf>
    <xf numFmtId="0" fontId="7" fillId="0" borderId="0" xfId="0" applyFont="1" applyFill="1" applyBorder="1" applyAlignment="1">
      <alignment horizontal="distributed" vertical="center"/>
    </xf>
    <xf numFmtId="0" fontId="2" fillId="0" borderId="0" xfId="0" applyFont="1" applyFill="1" applyAlignment="1">
      <alignment vertical="center"/>
    </xf>
    <xf numFmtId="0" fontId="2" fillId="0" borderId="0" xfId="0" applyFont="1" applyFill="1" applyBorder="1" applyAlignment="1">
      <alignment vertical="center"/>
    </xf>
    <xf numFmtId="0" fontId="0" fillId="0" borderId="0" xfId="0"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2" fillId="0" borderId="6" xfId="0" applyFont="1" applyFill="1" applyBorder="1" applyAlignment="1">
      <alignment vertical="center"/>
    </xf>
    <xf numFmtId="0" fontId="2" fillId="0" borderId="7" xfId="0" applyFont="1" applyFill="1" applyBorder="1" applyAlignment="1">
      <alignment vertical="center"/>
    </xf>
    <xf numFmtId="0" fontId="0" fillId="0" borderId="2" xfId="0" applyBorder="1" applyAlignment="1">
      <alignment horizontal="centerContinuous" vertical="center"/>
    </xf>
    <xf numFmtId="0" fontId="2" fillId="0" borderId="1" xfId="0" applyFont="1" applyFill="1" applyBorder="1" applyAlignment="1">
      <alignment vertical="center"/>
    </xf>
    <xf numFmtId="0" fontId="2" fillId="0" borderId="3" xfId="0" applyFont="1" applyFill="1" applyBorder="1" applyAlignment="1">
      <alignment vertical="center"/>
    </xf>
    <xf numFmtId="0" fontId="2" fillId="0" borderId="8" xfId="0" applyFont="1" applyFill="1" applyBorder="1" applyAlignment="1">
      <alignment vertical="center"/>
    </xf>
    <xf numFmtId="0" fontId="9" fillId="0" borderId="2" xfId="0" applyFont="1" applyBorder="1" applyAlignment="1">
      <alignment vertical="center"/>
    </xf>
    <xf numFmtId="0" fontId="2" fillId="0" borderId="8" xfId="0" applyFont="1" applyFill="1" applyBorder="1" applyAlignment="1">
      <alignment horizontal="centerContinuous" vertical="center"/>
    </xf>
    <xf numFmtId="0" fontId="2" fillId="0" borderId="0" xfId="0" applyFont="1" applyFill="1" applyAlignment="1">
      <alignment horizontal="centerContinuous" vertical="center"/>
    </xf>
    <xf numFmtId="0" fontId="0" fillId="0" borderId="0" xfId="0" applyAlignment="1">
      <alignment horizontal="centerContinuous" vertical="center"/>
    </xf>
    <xf numFmtId="0" fontId="2" fillId="0" borderId="0" xfId="0" applyFont="1"/>
    <xf numFmtId="176" fontId="2" fillId="0" borderId="0" xfId="0" applyNumberFormat="1" applyFont="1"/>
    <xf numFmtId="0" fontId="2" fillId="0" borderId="8" xfId="0" applyFont="1" applyFill="1" applyBorder="1" applyAlignment="1">
      <alignment horizontal="center" vertical="center"/>
    </xf>
    <xf numFmtId="0" fontId="2" fillId="0" borderId="0" xfId="0" applyFont="1" applyFill="1" applyBorder="1" applyAlignment="1">
      <alignment horizontal="centerContinuous" vertical="center"/>
    </xf>
    <xf numFmtId="0" fontId="0" fillId="0" borderId="1" xfId="0" applyBorder="1" applyAlignment="1">
      <alignment horizontal="center" vertical="center"/>
    </xf>
    <xf numFmtId="0" fontId="2" fillId="0" borderId="0" xfId="0" applyFont="1" applyBorder="1"/>
    <xf numFmtId="0" fontId="9" fillId="0" borderId="9" xfId="0" applyFont="1" applyFill="1" applyBorder="1" applyAlignment="1">
      <alignment vertical="center"/>
    </xf>
    <xf numFmtId="0" fontId="9" fillId="0" borderId="10" xfId="0" applyFont="1" applyBorder="1"/>
    <xf numFmtId="0" fontId="9" fillId="0" borderId="10" xfId="0" applyFont="1" applyFill="1" applyBorder="1" applyAlignment="1">
      <alignment vertical="center"/>
    </xf>
    <xf numFmtId="0" fontId="9" fillId="0" borderId="9" xfId="0" applyFont="1" applyBorder="1"/>
    <xf numFmtId="0" fontId="2" fillId="0" borderId="0" xfId="0" applyFont="1" applyBorder="1" applyAlignment="1">
      <alignment vertical="center"/>
    </xf>
    <xf numFmtId="0" fontId="2" fillId="0" borderId="8" xfId="9" applyFont="1" applyBorder="1" applyAlignment="1">
      <alignment vertical="center"/>
    </xf>
    <xf numFmtId="0" fontId="2" fillId="0" borderId="0" xfId="9" applyFont="1" applyAlignment="1">
      <alignment vertical="center"/>
    </xf>
    <xf numFmtId="3" fontId="2" fillId="0" borderId="0" xfId="9" applyNumberFormat="1" applyFont="1" applyAlignment="1">
      <alignment vertical="center"/>
    </xf>
    <xf numFmtId="0" fontId="2" fillId="0" borderId="0" xfId="9" applyFont="1" applyAlignment="1">
      <alignment horizontal="right" vertical="center"/>
    </xf>
    <xf numFmtId="0" fontId="2" fillId="0" borderId="1" xfId="9" applyFont="1" applyBorder="1" applyAlignment="1">
      <alignment horizontal="right" vertical="center"/>
    </xf>
    <xf numFmtId="0" fontId="9" fillId="0" borderId="0" xfId="9" applyFont="1" applyAlignment="1">
      <alignment vertical="center"/>
    </xf>
    <xf numFmtId="0" fontId="9" fillId="0" borderId="2" xfId="9" applyFont="1" applyBorder="1" applyAlignment="1">
      <alignment vertical="center"/>
    </xf>
    <xf numFmtId="3" fontId="9" fillId="0" borderId="0" xfId="9" applyNumberFormat="1" applyFont="1" applyAlignment="1">
      <alignment vertical="center"/>
    </xf>
    <xf numFmtId="0" fontId="2" fillId="0" borderId="2" xfId="0" applyFont="1" applyFill="1" applyBorder="1" applyAlignment="1">
      <alignment vertical="center"/>
    </xf>
    <xf numFmtId="0" fontId="2" fillId="0" borderId="6" xfId="0" applyFont="1" applyFill="1" applyBorder="1" applyAlignment="1">
      <alignment horizontal="center" vertical="center"/>
    </xf>
    <xf numFmtId="0" fontId="2" fillId="0" borderId="3" xfId="0" applyFont="1" applyFill="1" applyBorder="1" applyAlignment="1">
      <alignment horizontal="center" vertical="center"/>
    </xf>
    <xf numFmtId="49" fontId="2" fillId="0" borderId="8" xfId="0" applyNumberFormat="1" applyFont="1" applyBorder="1" applyAlignment="1">
      <alignment horizontal="center" vertical="center"/>
    </xf>
    <xf numFmtId="49" fontId="7" fillId="0" borderId="8" xfId="0" applyNumberFormat="1" applyFont="1" applyBorder="1" applyAlignment="1">
      <alignment horizontal="center" vertical="center"/>
    </xf>
    <xf numFmtId="49" fontId="2" fillId="0" borderId="6" xfId="0" applyNumberFormat="1" applyFont="1" applyFill="1" applyBorder="1" applyAlignment="1">
      <alignment horizontal="center" vertical="center"/>
    </xf>
    <xf numFmtId="49" fontId="2" fillId="0" borderId="8" xfId="0" applyNumberFormat="1" applyFont="1" applyFill="1" applyBorder="1" applyAlignment="1">
      <alignment horizontal="center" vertical="center"/>
    </xf>
    <xf numFmtId="0" fontId="0" fillId="0" borderId="0" xfId="0" applyAlignment="1">
      <alignment vertical="center" wrapText="1"/>
    </xf>
    <xf numFmtId="0" fontId="0" fillId="0" borderId="0" xfId="0" applyBorder="1" applyAlignment="1">
      <alignment vertical="center"/>
    </xf>
    <xf numFmtId="0" fontId="9" fillId="0" borderId="0" xfId="0" applyFont="1" applyAlignment="1">
      <alignment vertical="center"/>
    </xf>
    <xf numFmtId="0" fontId="9" fillId="0" borderId="11" xfId="9" applyFont="1" applyBorder="1" applyAlignment="1">
      <alignment vertical="center"/>
    </xf>
    <xf numFmtId="0" fontId="9" fillId="0" borderId="0" xfId="9" applyFont="1" applyBorder="1" applyAlignment="1">
      <alignment vertical="center"/>
    </xf>
    <xf numFmtId="0" fontId="9" fillId="0" borderId="12" xfId="9" applyFont="1" applyBorder="1" applyAlignment="1">
      <alignment vertical="center"/>
    </xf>
    <xf numFmtId="0" fontId="9" fillId="0" borderId="10" xfId="9" applyFont="1" applyBorder="1" applyAlignment="1">
      <alignment vertical="center"/>
    </xf>
    <xf numFmtId="0" fontId="9" fillId="0" borderId="6" xfId="9" applyFont="1" applyBorder="1" applyAlignment="1">
      <alignment horizontal="center" vertical="center"/>
    </xf>
    <xf numFmtId="0" fontId="9" fillId="0" borderId="3" xfId="9" applyFont="1" applyBorder="1" applyAlignment="1">
      <alignment horizontal="center" vertical="center"/>
    </xf>
    <xf numFmtId="0" fontId="9" fillId="0" borderId="13" xfId="9" applyFont="1" applyBorder="1" applyAlignment="1">
      <alignment horizontal="center" vertical="center"/>
    </xf>
    <xf numFmtId="0" fontId="9" fillId="0" borderId="14" xfId="9" applyFont="1" applyBorder="1" applyAlignment="1">
      <alignment horizontal="center" vertical="center"/>
    </xf>
    <xf numFmtId="0" fontId="9" fillId="0" borderId="15" xfId="0" applyFont="1" applyFill="1" applyBorder="1" applyAlignment="1">
      <alignment vertical="center"/>
    </xf>
    <xf numFmtId="0" fontId="9" fillId="0" borderId="0" xfId="0" applyFont="1" applyFill="1" applyBorder="1" applyAlignment="1">
      <alignment vertical="center"/>
    </xf>
    <xf numFmtId="0" fontId="9" fillId="0" borderId="3" xfId="0" applyFont="1" applyFill="1" applyBorder="1" applyAlignment="1">
      <alignment horizontal="center" vertical="center"/>
    </xf>
    <xf numFmtId="0" fontId="9" fillId="0" borderId="9"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10" xfId="0" applyFont="1" applyFill="1" applyBorder="1" applyAlignment="1">
      <alignment horizontal="right" vertical="center"/>
    </xf>
    <xf numFmtId="0" fontId="9" fillId="0" borderId="3" xfId="0" applyFont="1" applyFill="1" applyBorder="1" applyAlignment="1">
      <alignment vertical="center"/>
    </xf>
    <xf numFmtId="0" fontId="9" fillId="0" borderId="16" xfId="0" applyFont="1" applyFill="1" applyBorder="1" applyAlignment="1">
      <alignment horizontal="center" vertical="center"/>
    </xf>
    <xf numFmtId="0" fontId="9" fillId="0" borderId="16" xfId="0" applyFont="1" applyFill="1" applyBorder="1" applyAlignment="1">
      <alignment vertical="center"/>
    </xf>
    <xf numFmtId="0" fontId="9" fillId="0" borderId="3" xfId="0" applyFont="1" applyBorder="1"/>
    <xf numFmtId="0" fontId="9" fillId="0" borderId="16" xfId="0" applyFont="1" applyBorder="1" applyAlignment="1">
      <alignment horizontal="center"/>
    </xf>
    <xf numFmtId="0" fontId="9" fillId="0" borderId="16" xfId="0" applyFont="1" applyBorder="1"/>
    <xf numFmtId="0" fontId="9" fillId="0" borderId="3" xfId="0" applyFont="1" applyBorder="1" applyAlignment="1">
      <alignment horizontal="right"/>
    </xf>
    <xf numFmtId="0" fontId="9" fillId="0" borderId="0" xfId="0" applyFont="1" applyBorder="1"/>
    <xf numFmtId="0" fontId="9" fillId="0" borderId="0" xfId="0" applyFont="1" applyBorder="1" applyAlignment="1">
      <alignment vertical="center"/>
    </xf>
    <xf numFmtId="0" fontId="9" fillId="0" borderId="17" xfId="0" applyFont="1" applyBorder="1"/>
    <xf numFmtId="0" fontId="9" fillId="0" borderId="0" xfId="0" applyFont="1" applyFill="1" applyAlignment="1">
      <alignment vertical="center"/>
    </xf>
    <xf numFmtId="0" fontId="2" fillId="0" borderId="4" xfId="0" applyFont="1" applyFill="1" applyBorder="1" applyAlignment="1">
      <alignment vertical="center"/>
    </xf>
    <xf numFmtId="0" fontId="2" fillId="0" borderId="7" xfId="0" applyFont="1" applyFill="1" applyBorder="1" applyAlignment="1">
      <alignment horizontal="center" vertical="center"/>
    </xf>
    <xf numFmtId="0" fontId="9" fillId="0" borderId="3" xfId="9" applyFont="1" applyFill="1" applyBorder="1" applyAlignment="1">
      <alignment horizontal="center" vertical="center"/>
    </xf>
    <xf numFmtId="0" fontId="9" fillId="0" borderId="18" xfId="9" applyFont="1" applyFill="1" applyBorder="1" applyAlignment="1">
      <alignment horizontal="center" vertical="center"/>
    </xf>
    <xf numFmtId="0" fontId="9" fillId="0" borderId="17" xfId="9" applyFont="1" applyBorder="1" applyAlignment="1">
      <alignment vertical="center"/>
    </xf>
    <xf numFmtId="0" fontId="2" fillId="0" borderId="2" xfId="9" applyFont="1" applyBorder="1" applyAlignment="1">
      <alignment vertical="center"/>
    </xf>
    <xf numFmtId="0" fontId="9" fillId="0" borderId="8" xfId="9" applyFont="1" applyBorder="1" applyAlignment="1">
      <alignment vertical="center"/>
    </xf>
    <xf numFmtId="0" fontId="9" fillId="0" borderId="6" xfId="0" applyFont="1" applyFill="1" applyBorder="1" applyAlignment="1">
      <alignment horizontal="center" vertical="center"/>
    </xf>
    <xf numFmtId="0" fontId="9" fillId="0" borderId="3" xfId="0" applyFont="1" applyBorder="1" applyAlignment="1">
      <alignment horizontal="center"/>
    </xf>
    <xf numFmtId="0" fontId="9" fillId="0" borderId="20" xfId="0" applyFont="1" applyFill="1" applyBorder="1" applyAlignment="1">
      <alignment vertical="center"/>
    </xf>
    <xf numFmtId="0" fontId="2" fillId="0" borderId="0" xfId="0" applyFont="1" applyAlignment="1"/>
    <xf numFmtId="0" fontId="11" fillId="0" borderId="0" xfId="0" applyFont="1" applyAlignment="1">
      <alignment vertical="center"/>
    </xf>
    <xf numFmtId="0" fontId="0" fillId="0" borderId="0" xfId="0" applyFill="1" applyAlignment="1">
      <alignment vertical="center"/>
    </xf>
    <xf numFmtId="0" fontId="7" fillId="0" borderId="0" xfId="0" applyFont="1" applyAlignment="1">
      <alignment vertical="center"/>
    </xf>
    <xf numFmtId="0" fontId="7" fillId="0" borderId="0" xfId="0" applyFont="1" applyAlignment="1">
      <alignment horizontal="centerContinuous" vertical="center"/>
    </xf>
    <xf numFmtId="0" fontId="7" fillId="0" borderId="0" xfId="0" applyFont="1" applyFill="1" applyAlignment="1">
      <alignment vertical="center"/>
    </xf>
    <xf numFmtId="0" fontId="2" fillId="0" borderId="0" xfId="0" applyFont="1" applyFill="1" applyBorder="1" applyAlignment="1">
      <alignment horizontal="center" vertical="center"/>
    </xf>
    <xf numFmtId="176" fontId="2" fillId="0" borderId="0" xfId="0" applyNumberFormat="1" applyFont="1" applyAlignment="1"/>
    <xf numFmtId="0" fontId="14" fillId="0" borderId="0" xfId="0" applyFont="1" applyAlignment="1">
      <alignment horizontal="center" vertical="center"/>
    </xf>
    <xf numFmtId="0" fontId="14" fillId="0" borderId="0" xfId="0" applyFont="1" applyBorder="1" applyAlignment="1">
      <alignment horizontal="center" vertical="center"/>
    </xf>
    <xf numFmtId="0" fontId="14" fillId="0" borderId="17" xfId="0" applyFont="1" applyBorder="1" applyAlignment="1">
      <alignment horizontal="center"/>
    </xf>
    <xf numFmtId="0" fontId="14" fillId="0" borderId="0" xfId="0" applyFont="1" applyFill="1" applyAlignment="1">
      <alignment horizontal="center" vertical="center"/>
    </xf>
    <xf numFmtId="0" fontId="0" fillId="0" borderId="0" xfId="0" applyFill="1" applyBorder="1" applyAlignment="1">
      <alignment vertical="center"/>
    </xf>
    <xf numFmtId="0" fontId="14" fillId="0" borderId="0" xfId="9" applyFont="1" applyAlignment="1">
      <alignment horizontal="center" vertical="center"/>
    </xf>
    <xf numFmtId="0" fontId="14" fillId="0" borderId="2" xfId="9" applyFont="1" applyBorder="1" applyAlignment="1">
      <alignment horizontal="center" vertical="center"/>
    </xf>
    <xf numFmtId="0" fontId="9" fillId="0" borderId="9" xfId="9" applyFont="1" applyBorder="1" applyAlignment="1">
      <alignment vertical="center"/>
    </xf>
    <xf numFmtId="0" fontId="9" fillId="0" borderId="0" xfId="0" applyFont="1" applyFill="1" applyBorder="1" applyAlignment="1">
      <alignment horizontal="center" vertical="center"/>
    </xf>
    <xf numFmtId="0" fontId="15" fillId="0" borderId="0" xfId="0" applyFont="1" applyBorder="1" applyAlignment="1">
      <alignment horizontal="center" vertical="center"/>
    </xf>
    <xf numFmtId="0" fontId="7" fillId="0" borderId="5" xfId="9" applyFont="1" applyBorder="1" applyAlignment="1">
      <alignment vertical="center" wrapText="1"/>
    </xf>
    <xf numFmtId="0" fontId="8" fillId="0" borderId="21" xfId="9" applyFont="1" applyBorder="1" applyAlignment="1">
      <alignment horizontal="right" vertical="center"/>
    </xf>
    <xf numFmtId="0" fontId="8" fillId="0" borderId="22" xfId="9" applyFont="1" applyBorder="1" applyAlignment="1">
      <alignment horizontal="right" vertical="center"/>
    </xf>
    <xf numFmtId="0" fontId="8" fillId="0" borderId="20" xfId="9" applyFont="1" applyBorder="1" applyAlignment="1">
      <alignment horizontal="right" vertical="center"/>
    </xf>
    <xf numFmtId="0" fontId="8" fillId="0" borderId="5" xfId="9" applyFont="1" applyBorder="1" applyAlignment="1">
      <alignment horizontal="right" vertical="center"/>
    </xf>
    <xf numFmtId="0" fontId="8" fillId="0" borderId="23" xfId="9" applyFont="1" applyBorder="1" applyAlignment="1">
      <alignment horizontal="right" vertical="center"/>
    </xf>
    <xf numFmtId="0" fontId="8" fillId="0" borderId="24" xfId="9" applyFont="1" applyBorder="1" applyAlignment="1">
      <alignment horizontal="right" vertical="center"/>
    </xf>
    <xf numFmtId="0" fontId="8" fillId="0" borderId="0" xfId="9" applyFont="1" applyAlignment="1">
      <alignment horizontal="right" vertical="center"/>
    </xf>
    <xf numFmtId="0" fontId="18" fillId="0" borderId="0" xfId="0" applyFont="1" applyAlignment="1">
      <alignment vertical="center"/>
    </xf>
    <xf numFmtId="0" fontId="18" fillId="0" borderId="0" xfId="0" applyFont="1" applyFill="1" applyAlignment="1">
      <alignment vertical="center"/>
    </xf>
    <xf numFmtId="0" fontId="18" fillId="0" borderId="0" xfId="0" applyFont="1" applyFill="1" applyBorder="1" applyAlignment="1">
      <alignment vertical="center"/>
    </xf>
    <xf numFmtId="0" fontId="9" fillId="2" borderId="25" xfId="0" applyFont="1" applyFill="1" applyBorder="1" applyAlignment="1" applyProtection="1">
      <alignment vertical="center"/>
      <protection locked="0"/>
    </xf>
    <xf numFmtId="0" fontId="7" fillId="0" borderId="0" xfId="0" applyFont="1" applyBorder="1" applyAlignment="1">
      <alignment vertical="center"/>
    </xf>
    <xf numFmtId="0" fontId="7" fillId="0" borderId="10" xfId="0" applyFont="1" applyFill="1" applyBorder="1" applyAlignment="1">
      <alignment vertical="center"/>
    </xf>
    <xf numFmtId="0" fontId="7" fillId="0" borderId="9" xfId="0" applyFont="1" applyBorder="1"/>
    <xf numFmtId="0" fontId="7" fillId="0" borderId="10" xfId="0" applyFont="1" applyBorder="1"/>
    <xf numFmtId="0" fontId="7" fillId="0" borderId="17" xfId="0" applyFont="1" applyBorder="1"/>
    <xf numFmtId="0" fontId="19" fillId="0" borderId="15" xfId="9" applyFont="1" applyBorder="1" applyAlignment="1">
      <alignment vertical="center" wrapText="1"/>
    </xf>
    <xf numFmtId="0" fontId="20" fillId="0" borderId="15" xfId="9" applyFont="1" applyBorder="1" applyAlignment="1">
      <alignment vertical="center" wrapText="1"/>
    </xf>
    <xf numFmtId="0" fontId="20" fillId="0" borderId="0" xfId="9" applyFont="1" applyBorder="1" applyAlignment="1">
      <alignment vertical="center" wrapText="1"/>
    </xf>
    <xf numFmtId="0" fontId="20" fillId="0" borderId="4" xfId="9" applyFont="1" applyBorder="1" applyAlignment="1">
      <alignment vertical="center" wrapText="1"/>
    </xf>
    <xf numFmtId="0" fontId="11" fillId="0" borderId="0" xfId="0" applyFont="1" applyAlignment="1">
      <alignment horizontal="centerContinuous" vertical="center"/>
    </xf>
    <xf numFmtId="0" fontId="21" fillId="0" borderId="0" xfId="0" quotePrefix="1" applyFont="1" applyAlignment="1">
      <alignment vertical="center"/>
    </xf>
    <xf numFmtId="0" fontId="11" fillId="0" borderId="0" xfId="9" applyFont="1" applyAlignment="1">
      <alignment vertical="center"/>
    </xf>
    <xf numFmtId="0" fontId="20" fillId="0" borderId="26" xfId="9" applyFont="1" applyBorder="1" applyAlignment="1">
      <alignment vertical="center" wrapText="1"/>
    </xf>
    <xf numFmtId="0" fontId="21" fillId="0" borderId="0" xfId="0" applyFont="1" applyBorder="1" applyAlignment="1">
      <alignment vertical="center"/>
    </xf>
    <xf numFmtId="0" fontId="22" fillId="0" borderId="0" xfId="0" applyFont="1" applyBorder="1" applyAlignment="1">
      <alignment vertical="center"/>
    </xf>
    <xf numFmtId="0" fontId="9" fillId="2" borderId="27" xfId="9" applyFont="1" applyFill="1" applyBorder="1" applyAlignment="1" applyProtection="1">
      <alignment vertical="center"/>
      <protection locked="0"/>
    </xf>
    <xf numFmtId="0" fontId="21" fillId="0" borderId="0" xfId="0" applyFont="1" applyAlignment="1">
      <alignment horizontal="centerContinuous" vertical="center"/>
    </xf>
    <xf numFmtId="0" fontId="21" fillId="0" borderId="0" xfId="0" applyFont="1" applyAlignment="1">
      <alignment vertical="center"/>
    </xf>
    <xf numFmtId="0" fontId="9" fillId="0" borderId="0" xfId="0" applyFont="1" applyAlignment="1">
      <alignment horizontal="center" vertical="center"/>
    </xf>
    <xf numFmtId="0" fontId="9" fillId="0" borderId="20" xfId="0" applyFont="1" applyBorder="1" applyAlignment="1">
      <alignment vertical="center"/>
    </xf>
    <xf numFmtId="0" fontId="9" fillId="0" borderId="0" xfId="0" applyFont="1" applyBorder="1" applyAlignment="1">
      <alignment horizontal="centerContinuous" vertical="center"/>
    </xf>
    <xf numFmtId="0" fontId="9" fillId="0" borderId="0" xfId="0" applyFont="1" applyAlignment="1">
      <alignment horizontal="right" vertical="center"/>
    </xf>
    <xf numFmtId="0" fontId="9" fillId="0" borderId="0" xfId="0" applyFont="1" applyBorder="1" applyAlignment="1">
      <alignment horizontal="center" vertical="center"/>
    </xf>
    <xf numFmtId="0" fontId="2" fillId="0" borderId="29" xfId="0" applyFont="1" applyFill="1" applyBorder="1" applyAlignment="1">
      <alignment vertical="center"/>
    </xf>
    <xf numFmtId="0" fontId="2" fillId="0" borderId="30" xfId="0" applyFont="1" applyFill="1" applyBorder="1" applyAlignment="1">
      <alignment vertical="center"/>
    </xf>
    <xf numFmtId="0" fontId="2" fillId="0" borderId="15" xfId="0" applyFont="1" applyFill="1" applyBorder="1" applyAlignment="1">
      <alignment horizontal="left" vertical="center"/>
    </xf>
    <xf numFmtId="0" fontId="2" fillId="0" borderId="11" xfId="0" applyFont="1" applyFill="1" applyBorder="1" applyAlignment="1">
      <alignment horizontal="left" vertical="center"/>
    </xf>
    <xf numFmtId="0" fontId="2" fillId="0" borderId="2" xfId="0" applyFont="1" applyFill="1" applyBorder="1" applyAlignment="1">
      <alignment horizontal="left" vertical="center"/>
    </xf>
    <xf numFmtId="0" fontId="2" fillId="0" borderId="0" xfId="0" applyFont="1" applyFill="1" applyAlignment="1">
      <alignment horizontal="center" vertical="center"/>
    </xf>
    <xf numFmtId="0" fontId="9" fillId="2" borderId="31" xfId="0" applyNumberFormat="1" applyFont="1" applyFill="1" applyBorder="1" applyAlignment="1" applyProtection="1">
      <alignment horizontal="left" vertical="center"/>
      <protection locked="0"/>
    </xf>
    <xf numFmtId="0" fontId="9" fillId="2" borderId="24" xfId="0" applyFont="1" applyFill="1" applyBorder="1" applyAlignment="1" applyProtection="1">
      <alignment horizontal="left" vertical="center"/>
      <protection locked="0"/>
    </xf>
    <xf numFmtId="38" fontId="0" fillId="0" borderId="0" xfId="0" applyNumberFormat="1" applyFill="1" applyBorder="1" applyAlignment="1">
      <alignment vertical="center"/>
    </xf>
    <xf numFmtId="0" fontId="2" fillId="0" borderId="0" xfId="9" applyFont="1" applyBorder="1" applyAlignment="1">
      <alignment vertical="center"/>
    </xf>
    <xf numFmtId="0" fontId="20" fillId="0" borderId="12" xfId="9" applyFont="1" applyBorder="1" applyAlignment="1">
      <alignment vertical="center"/>
    </xf>
    <xf numFmtId="3" fontId="9" fillId="2" borderId="33" xfId="0" applyNumberFormat="1" applyFont="1" applyFill="1" applyBorder="1" applyAlignment="1" applyProtection="1">
      <alignment vertical="center"/>
      <protection locked="0"/>
    </xf>
    <xf numFmtId="3" fontId="9" fillId="2" borderId="25" xfId="0" applyNumberFormat="1" applyFont="1" applyFill="1" applyBorder="1" applyProtection="1">
      <protection locked="0"/>
    </xf>
    <xf numFmtId="0" fontId="15" fillId="0" borderId="0" xfId="0" applyFont="1" applyBorder="1" applyAlignment="1">
      <alignment horizontal="center" vertical="center" wrapText="1"/>
    </xf>
    <xf numFmtId="0" fontId="15" fillId="0" borderId="34" xfId="0" applyFont="1" applyFill="1" applyBorder="1" applyAlignment="1" applyProtection="1">
      <alignment horizontal="center" vertical="center"/>
      <protection hidden="1"/>
    </xf>
    <xf numFmtId="0" fontId="15" fillId="0" borderId="0" xfId="0" applyFont="1" applyFill="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0" fontId="0" fillId="0" borderId="0" xfId="0" applyAlignment="1" applyProtection="1">
      <alignment vertical="center"/>
      <protection hidden="1"/>
    </xf>
    <xf numFmtId="0" fontId="15" fillId="0" borderId="35" xfId="0" applyFont="1" applyFill="1" applyBorder="1" applyAlignment="1" applyProtection="1">
      <alignment horizontal="center" vertical="center"/>
      <protection hidden="1"/>
    </xf>
    <xf numFmtId="0" fontId="15" fillId="0" borderId="36" xfId="0" applyFont="1" applyFill="1" applyBorder="1" applyAlignment="1" applyProtection="1">
      <alignment horizontal="center" vertical="center"/>
      <protection hidden="1"/>
    </xf>
    <xf numFmtId="0" fontId="9" fillId="0" borderId="0" xfId="0" applyFont="1" applyFill="1" applyAlignment="1">
      <alignment horizontal="right" vertical="center"/>
    </xf>
    <xf numFmtId="0" fontId="9" fillId="0" borderId="0" xfId="0" applyFont="1" applyBorder="1" applyAlignment="1">
      <alignment horizontal="right" vertical="center"/>
    </xf>
    <xf numFmtId="0" fontId="15" fillId="0" borderId="0" xfId="0" applyFont="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0" borderId="13" xfId="0" applyFont="1" applyBorder="1" applyAlignment="1" applyProtection="1">
      <alignment horizontal="center" vertical="center"/>
      <protection hidden="1"/>
    </xf>
    <xf numFmtId="0" fontId="15" fillId="0" borderId="34" xfId="0" applyFont="1" applyBorder="1" applyAlignment="1" applyProtection="1">
      <alignment horizontal="center" vertical="center"/>
      <protection hidden="1"/>
    </xf>
    <xf numFmtId="0" fontId="0" fillId="0" borderId="0" xfId="0" applyBorder="1" applyAlignment="1" applyProtection="1">
      <alignment vertical="center"/>
      <protection hidden="1"/>
    </xf>
    <xf numFmtId="0" fontId="15" fillId="0" borderId="0" xfId="0" applyFont="1" applyBorder="1" applyAlignment="1" applyProtection="1">
      <alignment horizontal="center" vertical="center"/>
      <protection hidden="1"/>
    </xf>
    <xf numFmtId="38" fontId="2" fillId="3" borderId="1" xfId="2" applyFont="1" applyFill="1" applyBorder="1" applyAlignment="1" applyProtection="1">
      <alignment vertical="center"/>
      <protection hidden="1"/>
    </xf>
    <xf numFmtId="38" fontId="2" fillId="3" borderId="1" xfId="2" applyFill="1" applyBorder="1" applyAlignment="1" applyProtection="1">
      <alignment vertical="center"/>
      <protection hidden="1"/>
    </xf>
    <xf numFmtId="0" fontId="2" fillId="0" borderId="1" xfId="0" applyFont="1" applyFill="1" applyBorder="1" applyAlignment="1" applyProtection="1">
      <alignment horizontal="center" vertical="center"/>
      <protection hidden="1"/>
    </xf>
    <xf numFmtId="0" fontId="2" fillId="0" borderId="31" xfId="0" applyFont="1" applyFill="1" applyBorder="1" applyAlignment="1" applyProtection="1">
      <alignment horizontal="center" vertical="center"/>
      <protection hidden="1"/>
    </xf>
    <xf numFmtId="0" fontId="2" fillId="0" borderId="21" xfId="0" applyFont="1" applyFill="1" applyBorder="1" applyAlignment="1" applyProtection="1">
      <alignment horizontal="center" vertical="center"/>
      <protection hidden="1"/>
    </xf>
    <xf numFmtId="0" fontId="14" fillId="0" borderId="10" xfId="0" applyFont="1" applyFill="1" applyBorder="1" applyAlignment="1" applyProtection="1">
      <alignment horizontal="center" vertical="center"/>
      <protection hidden="1"/>
    </xf>
    <xf numFmtId="0" fontId="14" fillId="0" borderId="37" xfId="9" applyFont="1" applyBorder="1" applyAlignment="1" applyProtection="1">
      <alignment horizontal="center" vertical="center"/>
      <protection hidden="1"/>
    </xf>
    <xf numFmtId="0" fontId="14" fillId="0" borderId="27" xfId="9" applyFont="1" applyBorder="1" applyAlignment="1" applyProtection="1">
      <alignment horizontal="center" vertical="center"/>
      <protection hidden="1"/>
    </xf>
    <xf numFmtId="3" fontId="9" fillId="3" borderId="25" xfId="0" applyNumberFormat="1" applyFont="1" applyFill="1" applyBorder="1" applyAlignment="1" applyProtection="1">
      <alignment vertical="center"/>
      <protection hidden="1"/>
    </xf>
    <xf numFmtId="0" fontId="9" fillId="0" borderId="29" xfId="9" applyFont="1" applyBorder="1" applyAlignment="1" applyProtection="1">
      <alignment vertical="center"/>
      <protection hidden="1"/>
    </xf>
    <xf numFmtId="0" fontId="14" fillId="0" borderId="38" xfId="9" applyFont="1" applyBorder="1" applyAlignment="1" applyProtection="1">
      <alignment horizontal="center" vertical="center"/>
      <protection hidden="1"/>
    </xf>
    <xf numFmtId="0" fontId="9" fillId="0" borderId="30" xfId="9" applyFont="1" applyBorder="1" applyAlignment="1" applyProtection="1">
      <alignment vertical="center"/>
      <protection hidden="1"/>
    </xf>
    <xf numFmtId="0" fontId="14" fillId="0" borderId="28" xfId="9" applyFont="1" applyBorder="1" applyAlignment="1" applyProtection="1">
      <alignment horizontal="center" vertical="center"/>
      <protection hidden="1"/>
    </xf>
    <xf numFmtId="0" fontId="9" fillId="0" borderId="39" xfId="9" applyFont="1" applyBorder="1" applyAlignment="1" applyProtection="1">
      <alignment vertical="center"/>
      <protection hidden="1"/>
    </xf>
    <xf numFmtId="0" fontId="9" fillId="0" borderId="3" xfId="9" applyFont="1" applyBorder="1" applyAlignment="1" applyProtection="1">
      <alignment vertical="center"/>
      <protection hidden="1"/>
    </xf>
    <xf numFmtId="0" fontId="14" fillId="0" borderId="40" xfId="9" applyFont="1" applyBorder="1" applyAlignment="1" applyProtection="1">
      <alignment horizontal="center" vertical="center"/>
      <protection hidden="1"/>
    </xf>
    <xf numFmtId="0" fontId="9" fillId="0" borderId="41" xfId="9" applyFont="1" applyBorder="1" applyAlignment="1" applyProtection="1">
      <alignment vertical="center"/>
      <protection hidden="1"/>
    </xf>
    <xf numFmtId="0" fontId="9" fillId="0" borderId="18" xfId="9" applyFont="1" applyBorder="1" applyAlignment="1" applyProtection="1">
      <alignment vertical="center"/>
      <protection hidden="1"/>
    </xf>
    <xf numFmtId="0" fontId="14" fillId="0" borderId="42" xfId="9" applyFont="1" applyBorder="1" applyAlignment="1" applyProtection="1">
      <alignment horizontal="center" vertical="center"/>
      <protection hidden="1"/>
    </xf>
    <xf numFmtId="0" fontId="9" fillId="0" borderId="0" xfId="0" applyFont="1" applyBorder="1" applyAlignment="1" applyProtection="1">
      <alignment vertical="center"/>
      <protection hidden="1"/>
    </xf>
    <xf numFmtId="0" fontId="0" fillId="0" borderId="0" xfId="0" applyAlignment="1" applyProtection="1">
      <alignment horizontal="centerContinuous" vertical="center"/>
      <protection hidden="1"/>
    </xf>
    <xf numFmtId="0" fontId="22" fillId="0" borderId="4" xfId="0" applyFont="1" applyBorder="1" applyAlignment="1" applyProtection="1">
      <alignment vertical="center"/>
      <protection hidden="1"/>
    </xf>
    <xf numFmtId="0" fontId="22" fillId="0" borderId="0" xfId="0" applyFont="1" applyBorder="1" applyAlignment="1" applyProtection="1">
      <alignment vertical="center"/>
      <protection hidden="1"/>
    </xf>
    <xf numFmtId="0" fontId="0" fillId="0" borderId="7" xfId="0" applyBorder="1" applyAlignment="1" applyProtection="1">
      <alignment horizontal="center" vertical="center"/>
      <protection hidden="1"/>
    </xf>
    <xf numFmtId="0" fontId="15" fillId="0" borderId="43" xfId="0" applyFont="1" applyBorder="1" applyAlignment="1" applyProtection="1">
      <alignment horizontal="center" vertical="center"/>
      <protection hidden="1"/>
    </xf>
    <xf numFmtId="180" fontId="2" fillId="2" borderId="27" xfId="9" applyNumberFormat="1" applyFont="1" applyFill="1" applyBorder="1" applyAlignment="1" applyProtection="1">
      <alignment vertical="center"/>
      <protection locked="0"/>
    </xf>
    <xf numFmtId="178" fontId="2" fillId="2" borderId="28" xfId="9" applyNumberFormat="1" applyFont="1" applyFill="1" applyBorder="1" applyAlignment="1" applyProtection="1">
      <alignment vertical="center"/>
      <protection locked="0"/>
    </xf>
    <xf numFmtId="0" fontId="19" fillId="0" borderId="0" xfId="0" applyFont="1" applyAlignment="1" applyProtection="1">
      <alignment vertical="center"/>
      <protection hidden="1"/>
    </xf>
    <xf numFmtId="0" fontId="19" fillId="0" borderId="0" xfId="0" applyFont="1" applyFill="1" applyBorder="1" applyAlignment="1" applyProtection="1">
      <alignment vertical="center"/>
      <protection hidden="1"/>
    </xf>
    <xf numFmtId="0" fontId="9" fillId="0" borderId="0" xfId="0" applyFont="1" applyAlignment="1" applyProtection="1">
      <alignment vertical="center"/>
      <protection hidden="1"/>
    </xf>
    <xf numFmtId="0" fontId="14" fillId="0" borderId="0" xfId="0" applyFont="1" applyAlignment="1" applyProtection="1">
      <alignment horizontal="center" vertical="center"/>
      <protection hidden="1"/>
    </xf>
    <xf numFmtId="0" fontId="9" fillId="0" borderId="0" xfId="0" applyFont="1" applyFill="1" applyBorder="1" applyAlignment="1" applyProtection="1">
      <alignment vertical="center"/>
      <protection hidden="1"/>
    </xf>
    <xf numFmtId="0" fontId="7" fillId="0" borderId="0" xfId="0" applyFont="1" applyFill="1" applyBorder="1" applyAlignment="1" applyProtection="1">
      <alignment vertical="center"/>
      <protection hidden="1"/>
    </xf>
    <xf numFmtId="0" fontId="9" fillId="0" borderId="0" xfId="0" applyFont="1" applyFill="1" applyBorder="1" applyAlignment="1">
      <alignment horizontal="centerContinuous" vertical="center"/>
    </xf>
    <xf numFmtId="0" fontId="9" fillId="0" borderId="0" xfId="0" applyFont="1" applyBorder="1" applyAlignment="1" applyProtection="1">
      <alignment horizontal="centerContinuous" vertical="center"/>
      <protection hidden="1"/>
    </xf>
    <xf numFmtId="0" fontId="9" fillId="0" borderId="0" xfId="0" applyNumberFormat="1" applyFont="1" applyFill="1" applyBorder="1" applyAlignment="1" applyProtection="1">
      <protection hidden="1"/>
    </xf>
    <xf numFmtId="0" fontId="0" fillId="0" borderId="0" xfId="0" applyBorder="1" applyAlignment="1"/>
    <xf numFmtId="0" fontId="7" fillId="0" borderId="0" xfId="0" applyFont="1" applyFill="1" applyBorder="1" applyAlignment="1" applyProtection="1">
      <alignment horizontal="centerContinuous" vertical="center"/>
      <protection hidden="1"/>
    </xf>
    <xf numFmtId="0" fontId="9" fillId="0" borderId="0" xfId="0" applyFont="1" applyAlignment="1">
      <alignment horizontal="left" vertical="center" indent="4"/>
    </xf>
    <xf numFmtId="0" fontId="9" fillId="0" borderId="0" xfId="9" applyFont="1" applyAlignment="1">
      <alignment horizontal="left" vertical="center" indent="7"/>
    </xf>
    <xf numFmtId="0" fontId="7" fillId="0" borderId="17" xfId="0" applyFont="1" applyBorder="1" applyAlignment="1" applyProtection="1">
      <alignment vertical="center"/>
      <protection hidden="1"/>
    </xf>
    <xf numFmtId="0" fontId="7" fillId="0" borderId="4" xfId="0" applyFont="1" applyBorder="1" applyAlignment="1" applyProtection="1">
      <alignment vertical="center"/>
      <protection hidden="1"/>
    </xf>
    <xf numFmtId="0" fontId="7" fillId="0" borderId="0" xfId="0" applyFont="1" applyBorder="1" applyAlignment="1" applyProtection="1">
      <alignment vertical="center"/>
      <protection hidden="1"/>
    </xf>
    <xf numFmtId="0" fontId="7" fillId="2" borderId="5" xfId="0" applyFont="1" applyFill="1" applyBorder="1" applyAlignment="1" applyProtection="1">
      <alignment horizontal="left" vertical="center"/>
      <protection locked="0"/>
    </xf>
    <xf numFmtId="0" fontId="9" fillId="2" borderId="5" xfId="0" applyFont="1" applyFill="1" applyBorder="1" applyAlignment="1" applyProtection="1">
      <alignment horizontal="left" vertical="center"/>
      <protection locked="0"/>
    </xf>
    <xf numFmtId="0" fontId="9" fillId="2" borderId="25" xfId="0" applyFont="1" applyFill="1" applyBorder="1" applyAlignment="1" applyProtection="1">
      <alignment horizontal="right" vertical="center"/>
      <protection locked="0"/>
    </xf>
    <xf numFmtId="0" fontId="2" fillId="2" borderId="38" xfId="9" applyFont="1" applyFill="1" applyBorder="1" applyAlignment="1" applyProtection="1">
      <alignment horizontal="center" vertical="center"/>
      <protection locked="0"/>
    </xf>
    <xf numFmtId="0" fontId="2" fillId="2" borderId="37" xfId="9" applyFont="1" applyFill="1" applyBorder="1" applyAlignment="1" applyProtection="1">
      <alignment horizontal="center" vertical="center"/>
      <protection locked="0"/>
    </xf>
    <xf numFmtId="0" fontId="9" fillId="2" borderId="37" xfId="9" applyFont="1" applyFill="1" applyBorder="1" applyAlignment="1" applyProtection="1">
      <alignment horizontal="center" vertical="center"/>
      <protection locked="0"/>
    </xf>
    <xf numFmtId="0" fontId="25" fillId="0" borderId="0" xfId="0" applyFont="1" applyFill="1" applyAlignment="1" applyProtection="1">
      <alignment vertical="center"/>
      <protection hidden="1"/>
    </xf>
    <xf numFmtId="0" fontId="9" fillId="0" borderId="0" xfId="0" applyFont="1" applyBorder="1" applyAlignment="1">
      <alignment horizontal="center"/>
    </xf>
    <xf numFmtId="0" fontId="7" fillId="0" borderId="45" xfId="0" applyFont="1" applyFill="1" applyBorder="1" applyAlignment="1">
      <alignment vertical="center"/>
    </xf>
    <xf numFmtId="0" fontId="14" fillId="0" borderId="16" xfId="0" applyFont="1" applyFill="1" applyBorder="1" applyAlignment="1" applyProtection="1">
      <alignment horizontal="center" vertical="center"/>
      <protection hidden="1"/>
    </xf>
    <xf numFmtId="0" fontId="11" fillId="0" borderId="0" xfId="0" applyFont="1" applyFill="1" applyAlignment="1">
      <alignment vertical="center"/>
    </xf>
    <xf numFmtId="0" fontId="21" fillId="0" borderId="0" xfId="0" applyFont="1" applyBorder="1" applyAlignment="1" applyProtection="1">
      <alignment vertical="center"/>
      <protection hidden="1"/>
    </xf>
    <xf numFmtId="0" fontId="9" fillId="0" borderId="2" xfId="0" applyFont="1" applyBorder="1" applyAlignment="1">
      <alignment horizontal="centerContinuous" vertical="center"/>
    </xf>
    <xf numFmtId="0" fontId="6" fillId="0" borderId="8" xfId="0" applyFont="1" applyFill="1" applyBorder="1" applyAlignment="1">
      <alignment horizontal="center" vertical="center"/>
    </xf>
    <xf numFmtId="49" fontId="6" fillId="0" borderId="2" xfId="0" applyNumberFormat="1" applyFont="1" applyBorder="1" applyAlignment="1">
      <alignment horizontal="left" vertical="center"/>
    </xf>
    <xf numFmtId="0" fontId="6" fillId="0" borderId="2" xfId="0" applyFont="1" applyBorder="1" applyAlignment="1">
      <alignment vertical="center"/>
    </xf>
    <xf numFmtId="0" fontId="6" fillId="0" borderId="1" xfId="0" applyFont="1" applyBorder="1" applyAlignment="1">
      <alignment vertical="center"/>
    </xf>
    <xf numFmtId="0" fontId="9" fillId="0" borderId="0" xfId="11" applyFont="1" applyAlignment="1" applyProtection="1">
      <alignment horizontal="left" vertical="center"/>
    </xf>
    <xf numFmtId="0" fontId="9" fillId="0" borderId="0" xfId="11" applyFont="1" applyProtection="1">
      <alignment vertical="center"/>
    </xf>
    <xf numFmtId="0" fontId="9" fillId="0" borderId="0" xfId="11" applyFont="1" applyAlignment="1" applyProtection="1">
      <alignment horizontal="center" vertical="center"/>
    </xf>
    <xf numFmtId="0" fontId="9" fillId="0" borderId="0" xfId="11" applyFont="1" applyBorder="1" applyAlignment="1" applyProtection="1">
      <alignment horizontal="left" vertical="center"/>
    </xf>
    <xf numFmtId="0" fontId="9" fillId="0" borderId="0" xfId="11" applyFont="1" applyFill="1" applyBorder="1" applyAlignment="1" applyProtection="1">
      <alignment horizontal="left" vertical="center"/>
    </xf>
    <xf numFmtId="0" fontId="9" fillId="0" borderId="46" xfId="11" applyFont="1" applyBorder="1" applyAlignment="1" applyProtection="1">
      <alignment horizontal="center" vertical="center"/>
    </xf>
    <xf numFmtId="0" fontId="9" fillId="0" borderId="2" xfId="11" applyFont="1" applyBorder="1" applyProtection="1">
      <alignment vertical="center"/>
    </xf>
    <xf numFmtId="0" fontId="9" fillId="0" borderId="7" xfId="11" applyFont="1" applyBorder="1" applyAlignment="1" applyProtection="1">
      <alignment horizontal="center" vertical="center"/>
    </xf>
    <xf numFmtId="0" fontId="9" fillId="0" borderId="8" xfId="11" applyFont="1" applyBorder="1" applyAlignment="1" applyProtection="1">
      <alignment vertical="center"/>
    </xf>
    <xf numFmtId="0" fontId="9" fillId="0" borderId="1" xfId="11" applyFont="1" applyBorder="1" applyAlignment="1" applyProtection="1">
      <alignment vertical="center"/>
    </xf>
    <xf numFmtId="0" fontId="9" fillId="0" borderId="8" xfId="11" applyFont="1" applyBorder="1" applyAlignment="1" applyProtection="1">
      <alignment horizontal="left" vertical="center"/>
    </xf>
    <xf numFmtId="0" fontId="9" fillId="0" borderId="1" xfId="11" applyFont="1" applyBorder="1" applyProtection="1">
      <alignment vertical="center"/>
    </xf>
    <xf numFmtId="0" fontId="9" fillId="0" borderId="0" xfId="11" applyFont="1" applyBorder="1" applyProtection="1">
      <alignment vertical="center"/>
    </xf>
    <xf numFmtId="38" fontId="9" fillId="0" borderId="1" xfId="2" applyFont="1" applyBorder="1" applyAlignment="1" applyProtection="1">
      <alignment vertical="center"/>
    </xf>
    <xf numFmtId="0" fontId="9" fillId="0" borderId="8" xfId="0" applyFont="1" applyFill="1" applyBorder="1" applyAlignment="1" applyProtection="1">
      <alignment vertical="center"/>
      <protection hidden="1"/>
    </xf>
    <xf numFmtId="0" fontId="9" fillId="0" borderId="2" xfId="0" applyFont="1" applyFill="1" applyBorder="1" applyAlignment="1" applyProtection="1">
      <alignment vertical="center"/>
      <protection hidden="1"/>
    </xf>
    <xf numFmtId="0" fontId="6" fillId="0" borderId="0" xfId="0" applyFont="1" applyFill="1" applyAlignment="1">
      <alignment vertical="center"/>
    </xf>
    <xf numFmtId="0" fontId="6" fillId="0" borderId="0" xfId="0" applyFont="1" applyFill="1" applyBorder="1" applyAlignment="1">
      <alignment vertical="center"/>
    </xf>
    <xf numFmtId="0" fontId="6" fillId="0" borderId="8" xfId="0" applyFont="1" applyBorder="1" applyAlignment="1" applyProtection="1">
      <alignment vertical="center"/>
      <protection hidden="1"/>
    </xf>
    <xf numFmtId="0" fontId="6" fillId="0" borderId="0" xfId="0" applyFont="1" applyFill="1" applyAlignment="1">
      <alignment horizontal="centerContinuous" vertical="center"/>
    </xf>
    <xf numFmtId="0" fontId="6" fillId="0" borderId="0" xfId="0" applyFont="1" applyAlignment="1">
      <alignment vertical="center"/>
    </xf>
    <xf numFmtId="0" fontId="6" fillId="0" borderId="0" xfId="0" applyFont="1" applyBorder="1" applyAlignment="1">
      <alignment vertical="center"/>
    </xf>
    <xf numFmtId="0" fontId="6" fillId="0" borderId="0" xfId="0" applyFont="1" applyAlignment="1">
      <alignment horizontal="centerContinuous" vertical="center"/>
    </xf>
    <xf numFmtId="0" fontId="6" fillId="0" borderId="0" xfId="0" applyFont="1" applyBorder="1" applyAlignment="1">
      <alignment horizontal="centerContinuous" vertical="center"/>
    </xf>
    <xf numFmtId="0" fontId="6" fillId="0" borderId="20" xfId="0" applyFont="1" applyFill="1" applyBorder="1" applyAlignment="1">
      <alignment vertical="center"/>
    </xf>
    <xf numFmtId="0" fontId="6" fillId="0" borderId="47" xfId="0" applyFont="1" applyFill="1" applyBorder="1" applyAlignment="1">
      <alignment vertical="center"/>
    </xf>
    <xf numFmtId="0" fontId="6" fillId="0" borderId="48" xfId="0" applyFont="1" applyFill="1" applyBorder="1" applyAlignment="1">
      <alignment vertical="center"/>
    </xf>
    <xf numFmtId="0" fontId="6" fillId="0" borderId="37" xfId="0" applyFont="1" applyFill="1" applyBorder="1" applyAlignment="1">
      <alignment vertical="center"/>
    </xf>
    <xf numFmtId="0" fontId="6" fillId="0" borderId="0" xfId="0" applyFont="1" applyBorder="1"/>
    <xf numFmtId="0" fontId="6" fillId="0" borderId="0" xfId="0" applyFont="1" applyBorder="1" applyAlignment="1">
      <alignment horizontal="center" vertical="center"/>
    </xf>
    <xf numFmtId="0" fontId="6" fillId="0" borderId="18" xfId="0" applyFont="1" applyBorder="1"/>
    <xf numFmtId="0" fontId="6" fillId="0" borderId="17" xfId="0" applyFont="1" applyBorder="1"/>
    <xf numFmtId="0" fontId="6" fillId="0" borderId="17" xfId="0" applyFont="1" applyBorder="1" applyAlignment="1">
      <alignment horizontal="right"/>
    </xf>
    <xf numFmtId="0" fontId="6" fillId="0" borderId="2" xfId="0" applyFont="1" applyFill="1" applyBorder="1" applyAlignment="1">
      <alignment vertical="center"/>
    </xf>
    <xf numFmtId="0" fontId="6" fillId="0" borderId="36" xfId="11" applyFont="1" applyBorder="1" applyAlignment="1" applyProtection="1">
      <alignment horizontal="center" vertical="center"/>
    </xf>
    <xf numFmtId="0" fontId="6" fillId="0" borderId="49" xfId="11" applyFont="1" applyBorder="1" applyAlignment="1" applyProtection="1">
      <alignment horizontal="center" vertical="center"/>
    </xf>
    <xf numFmtId="49" fontId="9" fillId="0" borderId="8" xfId="11" applyNumberFormat="1" applyFont="1" applyBorder="1" applyAlignment="1" applyProtection="1">
      <alignment horizontal="left" vertical="center"/>
    </xf>
    <xf numFmtId="0" fontId="9" fillId="0" borderId="0" xfId="11" applyFont="1" applyAlignment="1" applyProtection="1">
      <alignment vertical="center"/>
    </xf>
    <xf numFmtId="0" fontId="6" fillId="0" borderId="8" xfId="0" applyFont="1" applyFill="1" applyBorder="1" applyAlignment="1">
      <alignment vertical="center"/>
    </xf>
    <xf numFmtId="0" fontId="9" fillId="0" borderId="1" xfId="0" applyFont="1" applyBorder="1" applyAlignment="1" applyProtection="1">
      <alignment vertical="center"/>
      <protection hidden="1"/>
    </xf>
    <xf numFmtId="0" fontId="9" fillId="0" borderId="2" xfId="0" applyFont="1" applyBorder="1" applyAlignment="1" applyProtection="1">
      <alignment vertical="center"/>
      <protection hidden="1"/>
    </xf>
    <xf numFmtId="0" fontId="9" fillId="0" borderId="50" xfId="11" applyFont="1" applyBorder="1" applyAlignment="1" applyProtection="1">
      <alignment vertical="center"/>
      <protection hidden="1"/>
    </xf>
    <xf numFmtId="0" fontId="27" fillId="0" borderId="0" xfId="0" applyFont="1" applyAlignment="1">
      <alignment vertical="center"/>
    </xf>
    <xf numFmtId="0" fontId="9" fillId="0" borderId="0" xfId="11" applyFont="1" applyFill="1" applyProtection="1">
      <alignment vertical="center"/>
    </xf>
    <xf numFmtId="38" fontId="0" fillId="0" borderId="1" xfId="2" applyFont="1" applyBorder="1" applyAlignment="1">
      <alignment horizontal="left" vertical="center"/>
    </xf>
    <xf numFmtId="0" fontId="9" fillId="0" borderId="0" xfId="11" applyFont="1" applyBorder="1" applyAlignment="1" applyProtection="1">
      <alignment vertical="center" wrapText="1"/>
    </xf>
    <xf numFmtId="0" fontId="21" fillId="0" borderId="7" xfId="11" applyFont="1" applyBorder="1" applyAlignment="1" applyProtection="1">
      <alignment horizontal="center" vertical="center"/>
    </xf>
    <xf numFmtId="0" fontId="22" fillId="0" borderId="0" xfId="11" applyFont="1" applyAlignment="1" applyProtection="1">
      <alignment horizontal="left" vertical="center" indent="1"/>
    </xf>
    <xf numFmtId="0" fontId="22" fillId="0" borderId="0" xfId="11" applyFont="1" applyProtection="1">
      <alignment vertical="center"/>
    </xf>
    <xf numFmtId="0" fontId="22" fillId="0" borderId="0" xfId="11" applyFont="1" applyAlignment="1" applyProtection="1">
      <alignment vertical="center"/>
    </xf>
    <xf numFmtId="0" fontId="22" fillId="0" borderId="0" xfId="0" applyFont="1" applyAlignment="1" applyProtection="1">
      <alignment vertical="center"/>
      <protection hidden="1"/>
    </xf>
    <xf numFmtId="0" fontId="26" fillId="0" borderId="0" xfId="0" applyFont="1" applyFill="1" applyAlignment="1">
      <alignment horizontal="right"/>
    </xf>
    <xf numFmtId="0" fontId="27" fillId="0" borderId="3" xfId="0" applyFont="1" applyBorder="1" applyAlignment="1">
      <alignment vertical="center"/>
    </xf>
    <xf numFmtId="0" fontId="22" fillId="0" borderId="0" xfId="10" applyFont="1" applyAlignment="1">
      <alignment vertical="center"/>
    </xf>
    <xf numFmtId="0" fontId="22" fillId="0" borderId="0" xfId="10" applyFont="1" applyBorder="1" applyAlignment="1">
      <alignment vertical="center"/>
    </xf>
    <xf numFmtId="0" fontId="22" fillId="0" borderId="0" xfId="10" applyFont="1" applyBorder="1" applyAlignment="1">
      <alignment horizontal="center" vertical="center"/>
    </xf>
    <xf numFmtId="0" fontId="9" fillId="0" borderId="0" xfId="10" applyFont="1" applyBorder="1" applyAlignment="1">
      <alignment vertical="center"/>
    </xf>
    <xf numFmtId="0" fontId="9" fillId="0" borderId="0" xfId="10" applyFont="1" applyAlignment="1">
      <alignment vertical="center"/>
    </xf>
    <xf numFmtId="0" fontId="23" fillId="0" borderId="0" xfId="0" applyFont="1" applyAlignment="1">
      <alignment vertical="center"/>
    </xf>
    <xf numFmtId="0" fontId="6" fillId="0" borderId="0" xfId="0" applyFont="1" applyAlignment="1">
      <alignment horizontal="left" vertical="center" indent="1"/>
    </xf>
    <xf numFmtId="0" fontId="9" fillId="0" borderId="0" xfId="0" applyFont="1" applyAlignment="1">
      <alignment horizontal="left" vertical="center" indent="1"/>
    </xf>
    <xf numFmtId="0" fontId="23" fillId="0" borderId="0" xfId="0" applyFont="1" applyFill="1" applyAlignment="1">
      <alignment vertical="center"/>
    </xf>
    <xf numFmtId="0" fontId="22" fillId="0" borderId="0" xfId="10" applyFont="1" applyFill="1" applyAlignment="1">
      <alignment vertical="center"/>
    </xf>
    <xf numFmtId="0" fontId="22" fillId="0" borderId="0" xfId="10" applyFont="1" applyFill="1" applyBorder="1" applyAlignment="1">
      <alignment vertical="center"/>
    </xf>
    <xf numFmtId="0" fontId="26" fillId="0" borderId="0" xfId="10" applyFont="1" applyAlignment="1">
      <alignment vertical="center"/>
    </xf>
    <xf numFmtId="0" fontId="9" fillId="0" borderId="0" xfId="10" applyFont="1" applyAlignment="1">
      <alignment vertical="center" wrapText="1"/>
    </xf>
    <xf numFmtId="182" fontId="9" fillId="3" borderId="7" xfId="0" applyNumberFormat="1" applyFont="1" applyFill="1" applyBorder="1" applyAlignment="1">
      <alignment horizontal="right" vertical="center"/>
    </xf>
    <xf numFmtId="0" fontId="9" fillId="0" borderId="8" xfId="0" applyFont="1" applyBorder="1" applyAlignment="1">
      <alignment vertical="center"/>
    </xf>
    <xf numFmtId="0" fontId="9" fillId="0" borderId="1" xfId="0" applyFont="1" applyBorder="1" applyAlignment="1">
      <alignment horizontal="centerContinuous" vertical="center"/>
    </xf>
    <xf numFmtId="0" fontId="9" fillId="0" borderId="5" xfId="0" applyFont="1" applyBorder="1" applyAlignment="1">
      <alignment horizontal="centerContinuous" vertical="center" wrapText="1"/>
    </xf>
    <xf numFmtId="0" fontId="9" fillId="0" borderId="46" xfId="0" applyFont="1" applyBorder="1" applyAlignment="1">
      <alignment horizontal="center" vertical="center" wrapText="1"/>
    </xf>
    <xf numFmtId="0" fontId="9" fillId="0" borderId="2" xfId="0" applyFont="1" applyFill="1" applyBorder="1" applyAlignment="1">
      <alignment horizontal="centerContinuous" vertical="center"/>
    </xf>
    <xf numFmtId="0" fontId="6" fillId="0" borderId="10" xfId="0" applyFont="1" applyBorder="1" applyAlignment="1">
      <alignment vertical="center"/>
    </xf>
    <xf numFmtId="0" fontId="9" fillId="0" borderId="10" xfId="0" applyFont="1" applyBorder="1" applyAlignment="1">
      <alignment vertical="center"/>
    </xf>
    <xf numFmtId="0" fontId="9" fillId="0" borderId="29" xfId="0" applyFont="1" applyBorder="1" applyAlignment="1">
      <alignment vertical="center"/>
    </xf>
    <xf numFmtId="0" fontId="9" fillId="0" borderId="15" xfId="0" applyFont="1" applyBorder="1" applyAlignment="1">
      <alignment vertical="center"/>
    </xf>
    <xf numFmtId="0" fontId="17" fillId="3" borderId="52" xfId="0" applyFont="1" applyFill="1" applyBorder="1" applyAlignment="1">
      <alignment horizontal="center" vertical="center"/>
    </xf>
    <xf numFmtId="0" fontId="0" fillId="0" borderId="5" xfId="0" applyBorder="1"/>
    <xf numFmtId="0" fontId="9" fillId="2" borderId="51" xfId="0" applyNumberFormat="1" applyFont="1" applyFill="1" applyBorder="1" applyAlignment="1" applyProtection="1">
      <alignment vertical="center" wrapText="1"/>
      <protection locked="0"/>
    </xf>
    <xf numFmtId="182" fontId="9" fillId="3" borderId="7" xfId="0" applyNumberFormat="1" applyFont="1" applyFill="1" applyBorder="1" applyAlignment="1" applyProtection="1">
      <alignment vertical="center"/>
      <protection hidden="1"/>
    </xf>
    <xf numFmtId="0" fontId="27" fillId="0" borderId="0" xfId="0" applyFont="1" applyFill="1" applyAlignment="1">
      <alignment vertical="center"/>
    </xf>
    <xf numFmtId="0" fontId="9" fillId="0" borderId="0" xfId="0" applyFont="1" applyBorder="1" applyAlignment="1">
      <alignment horizontal="left" vertical="center" indent="1"/>
    </xf>
    <xf numFmtId="0" fontId="6" fillId="0" borderId="0" xfId="10" applyFont="1" applyAlignment="1">
      <alignment vertical="center"/>
    </xf>
    <xf numFmtId="0" fontId="30" fillId="0" borderId="34" xfId="10" applyFont="1" applyBorder="1" applyAlignment="1">
      <alignment horizontal="center" vertical="center"/>
    </xf>
    <xf numFmtId="0" fontId="11" fillId="0" borderId="0" xfId="10" applyFont="1" applyFill="1" applyAlignment="1">
      <alignment vertical="center"/>
    </xf>
    <xf numFmtId="0" fontId="26" fillId="0" borderId="0" xfId="10" applyFont="1" applyFill="1" applyAlignment="1">
      <alignment horizontal="right" vertical="center"/>
    </xf>
    <xf numFmtId="0" fontId="31" fillId="0" borderId="0" xfId="10" applyFont="1" applyFill="1" applyAlignment="1">
      <alignment vertical="center"/>
    </xf>
    <xf numFmtId="0" fontId="6" fillId="0" borderId="0" xfId="0" applyFont="1" applyAlignment="1" applyProtection="1">
      <alignment vertical="center"/>
      <protection hidden="1"/>
    </xf>
    <xf numFmtId="0" fontId="6" fillId="0" borderId="0" xfId="0" applyFont="1" applyBorder="1" applyAlignment="1" applyProtection="1">
      <alignment vertical="center"/>
      <protection hidden="1"/>
    </xf>
    <xf numFmtId="0" fontId="9" fillId="0" borderId="0" xfId="4" applyFont="1" applyAlignment="1" applyProtection="1">
      <alignment vertical="center"/>
      <protection hidden="1"/>
    </xf>
    <xf numFmtId="0" fontId="6" fillId="0" borderId="0" xfId="0" applyFont="1" applyFill="1" applyAlignment="1" applyProtection="1">
      <alignment vertical="center"/>
      <protection hidden="1"/>
    </xf>
    <xf numFmtId="0" fontId="26" fillId="0" borderId="0" xfId="0" applyFont="1" applyAlignment="1" applyProtection="1">
      <alignment vertical="center"/>
      <protection hidden="1"/>
    </xf>
    <xf numFmtId="38" fontId="6" fillId="2" borderId="1" xfId="2" applyFont="1" applyFill="1" applyBorder="1" applyAlignment="1" applyProtection="1">
      <alignment vertical="center"/>
      <protection locked="0"/>
    </xf>
    <xf numFmtId="49" fontId="6" fillId="0" borderId="8" xfId="0" applyNumberFormat="1" applyFont="1" applyBorder="1" applyAlignment="1">
      <alignment horizontal="center" vertical="center"/>
    </xf>
    <xf numFmtId="49" fontId="6" fillId="0" borderId="3" xfId="0" applyNumberFormat="1" applyFont="1" applyFill="1" applyBorder="1" applyAlignment="1">
      <alignment horizontal="center" vertical="center"/>
    </xf>
    <xf numFmtId="0" fontId="6" fillId="0" borderId="3" xfId="0" applyFont="1" applyFill="1" applyBorder="1" applyAlignment="1">
      <alignment vertical="center"/>
    </xf>
    <xf numFmtId="49" fontId="6" fillId="0" borderId="6" xfId="0" applyNumberFormat="1" applyFont="1" applyBorder="1" applyAlignment="1">
      <alignment horizontal="center"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3" xfId="0" applyFont="1" applyBorder="1" applyAlignment="1">
      <alignment vertical="center"/>
    </xf>
    <xf numFmtId="0" fontId="27" fillId="0" borderId="18" xfId="0" applyFont="1" applyBorder="1" applyAlignment="1">
      <alignment vertical="center"/>
    </xf>
    <xf numFmtId="0" fontId="8" fillId="0" borderId="2" xfId="0" applyFont="1" applyBorder="1" applyAlignment="1">
      <alignment vertical="center"/>
    </xf>
    <xf numFmtId="0" fontId="8" fillId="0" borderId="1" xfId="0" applyFont="1" applyBorder="1" applyAlignment="1">
      <alignment vertical="center"/>
    </xf>
    <xf numFmtId="38" fontId="2" fillId="3" borderId="5" xfId="2" applyFill="1" applyBorder="1" applyAlignment="1" applyProtection="1">
      <alignment vertical="center"/>
      <protection hidden="1"/>
    </xf>
    <xf numFmtId="0" fontId="24" fillId="0" borderId="0" xfId="0" applyFont="1" applyAlignment="1" applyProtection="1">
      <alignment vertical="center"/>
      <protection hidden="1"/>
    </xf>
    <xf numFmtId="0" fontId="27" fillId="0" borderId="0" xfId="0" applyFont="1" applyAlignment="1" applyProtection="1">
      <alignment vertical="center"/>
      <protection hidden="1"/>
    </xf>
    <xf numFmtId="0" fontId="9" fillId="0" borderId="7" xfId="0" applyFont="1" applyBorder="1" applyAlignment="1" applyProtection="1">
      <alignment horizontal="center" vertical="center"/>
      <protection hidden="1"/>
    </xf>
    <xf numFmtId="0" fontId="9" fillId="0" borderId="0" xfId="11" applyFont="1" applyFill="1" applyBorder="1" applyAlignment="1" applyProtection="1">
      <alignment vertical="center" wrapText="1"/>
    </xf>
    <xf numFmtId="0" fontId="9" fillId="0" borderId="0" xfId="0" applyFont="1" applyFill="1" applyAlignment="1" applyProtection="1">
      <alignment vertical="center"/>
    </xf>
    <xf numFmtId="0" fontId="24" fillId="0" borderId="0" xfId="0" applyFont="1" applyAlignment="1" applyProtection="1">
      <alignment horizontal="left" vertical="center"/>
      <protection hidden="1"/>
    </xf>
    <xf numFmtId="0" fontId="22" fillId="0" borderId="6" xfId="0" applyFont="1" applyBorder="1" applyAlignment="1" applyProtection="1">
      <alignment vertical="center"/>
      <protection hidden="1"/>
    </xf>
    <xf numFmtId="0" fontId="22" fillId="0" borderId="5" xfId="0" applyFont="1" applyBorder="1" applyAlignment="1" applyProtection="1">
      <alignment vertical="center"/>
      <protection hidden="1"/>
    </xf>
    <xf numFmtId="0" fontId="22" fillId="0" borderId="7" xfId="0" applyFont="1" applyBorder="1" applyAlignment="1" applyProtection="1">
      <alignment vertical="center"/>
      <protection hidden="1"/>
    </xf>
    <xf numFmtId="0" fontId="22" fillId="0" borderId="3" xfId="0" applyFont="1" applyBorder="1" applyAlignment="1" applyProtection="1">
      <alignment vertical="center"/>
      <protection hidden="1"/>
    </xf>
    <xf numFmtId="0" fontId="22" fillId="0" borderId="0" xfId="0" applyFont="1" applyBorder="1" applyAlignment="1" applyProtection="1">
      <alignment horizontal="center" vertical="center"/>
      <protection hidden="1"/>
    </xf>
    <xf numFmtId="0" fontId="22" fillId="0" borderId="0" xfId="0" quotePrefix="1" applyFont="1" applyBorder="1" applyAlignment="1" applyProtection="1">
      <alignment horizontal="center" vertical="center"/>
      <protection hidden="1"/>
    </xf>
    <xf numFmtId="0" fontId="11" fillId="0" borderId="0" xfId="0" applyFont="1" applyBorder="1" applyAlignment="1" applyProtection="1">
      <alignment vertical="center"/>
      <protection hidden="1"/>
    </xf>
    <xf numFmtId="0" fontId="27" fillId="0" borderId="0" xfId="0" applyFont="1" applyBorder="1" applyAlignment="1" applyProtection="1">
      <alignment vertical="center"/>
      <protection hidden="1"/>
    </xf>
    <xf numFmtId="0" fontId="27" fillId="0" borderId="0" xfId="0" applyFont="1" applyBorder="1" applyAlignment="1" applyProtection="1">
      <alignment vertical="center"/>
    </xf>
    <xf numFmtId="0" fontId="11" fillId="0" borderId="8" xfId="0" applyFont="1" applyFill="1" applyBorder="1" applyAlignment="1" applyProtection="1">
      <alignment horizontal="centerContinuous" vertical="center"/>
    </xf>
    <xf numFmtId="0" fontId="27" fillId="0" borderId="2" xfId="0" applyFont="1" applyBorder="1" applyAlignment="1" applyProtection="1">
      <alignment horizontal="centerContinuous" vertical="center"/>
      <protection hidden="1"/>
    </xf>
    <xf numFmtId="0" fontId="27" fillId="0" borderId="1" xfId="0" applyFont="1" applyBorder="1" applyAlignment="1" applyProtection="1">
      <alignment horizontal="centerContinuous" vertical="center"/>
      <protection hidden="1"/>
    </xf>
    <xf numFmtId="181" fontId="21" fillId="0" borderId="7" xfId="11" applyNumberFormat="1" applyFont="1" applyBorder="1" applyAlignment="1" applyProtection="1">
      <alignment horizontal="center" vertical="center"/>
    </xf>
    <xf numFmtId="0" fontId="11" fillId="0" borderId="0" xfId="11" applyFont="1" applyBorder="1" applyAlignment="1" applyProtection="1">
      <alignment vertical="center" wrapText="1"/>
    </xf>
    <xf numFmtId="0" fontId="24" fillId="0" borderId="0" xfId="11" applyFont="1" applyAlignment="1" applyProtection="1"/>
    <xf numFmtId="0" fontId="24" fillId="0" borderId="0" xfId="11" applyFont="1" applyBorder="1" applyAlignment="1" applyProtection="1">
      <alignment vertical="center"/>
    </xf>
    <xf numFmtId="0" fontId="20" fillId="0" borderId="8" xfId="0" applyFont="1" applyBorder="1" applyAlignment="1" applyProtection="1">
      <alignment vertical="center"/>
      <protection hidden="1"/>
    </xf>
    <xf numFmtId="0" fontId="20" fillId="0" borderId="2" xfId="0" applyFont="1" applyBorder="1" applyAlignment="1" applyProtection="1">
      <alignment vertical="center"/>
      <protection hidden="1"/>
    </xf>
    <xf numFmtId="0" fontId="27" fillId="0" borderId="1" xfId="0" applyFont="1" applyBorder="1" applyAlignment="1" applyProtection="1">
      <alignment horizontal="left" vertical="center"/>
      <protection hidden="1"/>
    </xf>
    <xf numFmtId="0" fontId="6" fillId="0" borderId="30" xfId="11" applyFont="1" applyBorder="1" applyAlignment="1" applyProtection="1">
      <alignment horizontal="center" vertical="center"/>
    </xf>
    <xf numFmtId="0" fontId="6" fillId="0" borderId="7" xfId="11" applyFont="1" applyBorder="1" applyAlignment="1" applyProtection="1">
      <alignment horizontal="center" vertical="center"/>
    </xf>
    <xf numFmtId="0" fontId="9" fillId="0" borderId="0" xfId="11" applyFont="1" applyFill="1" applyAlignment="1" applyProtection="1">
      <alignment vertical="center" wrapText="1"/>
    </xf>
    <xf numFmtId="0" fontId="9" fillId="0" borderId="0" xfId="4" applyFont="1" applyBorder="1" applyAlignment="1" applyProtection="1">
      <alignment vertical="center"/>
      <protection hidden="1"/>
    </xf>
    <xf numFmtId="0" fontId="9" fillId="0" borderId="0" xfId="11" quotePrefix="1" applyFont="1" applyBorder="1" applyAlignment="1" applyProtection="1">
      <alignment vertical="center" wrapText="1"/>
    </xf>
    <xf numFmtId="0" fontId="9" fillId="0" borderId="0" xfId="4" applyFont="1" applyBorder="1" applyAlignment="1" applyProtection="1">
      <alignment vertical="center" wrapText="1"/>
      <protection hidden="1"/>
    </xf>
    <xf numFmtId="0" fontId="27" fillId="0" borderId="0" xfId="11" applyFont="1" applyBorder="1" applyAlignment="1" applyProtection="1">
      <alignment horizontal="center" vertical="center"/>
    </xf>
    <xf numFmtId="0" fontId="17" fillId="0" borderId="4" xfId="11" applyFont="1" applyBorder="1" applyAlignment="1" applyProtection="1">
      <alignment horizontal="left" vertical="center"/>
    </xf>
    <xf numFmtId="0" fontId="9" fillId="0" borderId="0" xfId="11" applyFont="1" applyFill="1" applyAlignment="1" applyProtection="1">
      <alignment horizontal="center" vertical="center"/>
    </xf>
    <xf numFmtId="0" fontId="6" fillId="0" borderId="0" xfId="11" applyFont="1" applyFill="1" applyBorder="1" applyAlignment="1" applyProtection="1">
      <alignment horizontal="center" vertical="center"/>
    </xf>
    <xf numFmtId="0" fontId="9" fillId="0" borderId="0" xfId="11" applyFont="1" applyFill="1" applyBorder="1" applyAlignment="1" applyProtection="1">
      <alignment vertical="center" wrapText="1"/>
      <protection hidden="1"/>
    </xf>
    <xf numFmtId="0" fontId="0" fillId="0" borderId="0" xfId="0" applyFill="1" applyBorder="1" applyAlignment="1"/>
    <xf numFmtId="0" fontId="17" fillId="0" borderId="0" xfId="11" applyFont="1" applyFill="1" applyBorder="1" applyAlignment="1" applyProtection="1">
      <alignment horizontal="left" vertical="center"/>
    </xf>
    <xf numFmtId="0" fontId="11" fillId="0" borderId="0" xfId="11" applyFont="1" applyFill="1" applyBorder="1" applyAlignment="1" applyProtection="1">
      <alignment horizontal="center" vertical="center" wrapText="1"/>
    </xf>
    <xf numFmtId="0" fontId="9" fillId="0" borderId="0" xfId="11" applyFont="1" applyFill="1" applyBorder="1" applyAlignment="1" applyProtection="1">
      <alignment vertical="center"/>
      <protection hidden="1"/>
    </xf>
    <xf numFmtId="0" fontId="9" fillId="0" borderId="0" xfId="0" applyFont="1" applyFill="1" applyAlignment="1" applyProtection="1">
      <alignment vertical="center"/>
      <protection hidden="1"/>
    </xf>
    <xf numFmtId="0" fontId="6" fillId="0" borderId="7" xfId="0" applyFont="1" applyBorder="1" applyAlignment="1" applyProtection="1">
      <alignment horizontal="center" vertical="center"/>
      <protection hidden="1"/>
    </xf>
    <xf numFmtId="0" fontId="9" fillId="0" borderId="7" xfId="12" applyFont="1" applyBorder="1" applyProtection="1">
      <alignment vertical="center"/>
    </xf>
    <xf numFmtId="0" fontId="6" fillId="0" borderId="7" xfId="0" applyFont="1" applyBorder="1" applyAlignment="1" applyProtection="1">
      <alignment vertical="center"/>
      <protection hidden="1"/>
    </xf>
    <xf numFmtId="0" fontId="9" fillId="0" borderId="8" xfId="12" applyFont="1" applyBorder="1" applyAlignment="1" applyProtection="1">
      <alignment vertical="center" wrapText="1"/>
    </xf>
    <xf numFmtId="0" fontId="9" fillId="0" borderId="6" xfId="12" applyFont="1" applyBorder="1" applyAlignment="1" applyProtection="1">
      <alignment vertical="center" wrapText="1"/>
    </xf>
    <xf numFmtId="0" fontId="9" fillId="0" borderId="0" xfId="11" applyFont="1" applyFill="1" applyBorder="1" applyAlignment="1" applyProtection="1">
      <alignment horizontal="center" vertical="center"/>
    </xf>
    <xf numFmtId="0" fontId="9" fillId="0" borderId="8" xfId="0" applyFont="1" applyFill="1" applyBorder="1" applyAlignment="1">
      <alignment vertical="center"/>
    </xf>
    <xf numFmtId="0" fontId="6" fillId="0" borderId="0" xfId="0" applyFont="1" applyFill="1" applyBorder="1" applyAlignment="1" applyProtection="1">
      <alignment horizontal="center" vertical="center"/>
      <protection hidden="1"/>
    </xf>
    <xf numFmtId="0" fontId="6" fillId="0" borderId="0" xfId="0" applyFont="1" applyFill="1" applyBorder="1" applyAlignment="1" applyProtection="1">
      <alignment horizontal="left" vertical="center" wrapText="1"/>
      <protection hidden="1"/>
    </xf>
    <xf numFmtId="0" fontId="9" fillId="0" borderId="0" xfId="12" applyFont="1" applyFill="1" applyBorder="1" applyAlignment="1" applyProtection="1">
      <alignment horizontal="left" vertical="center" wrapText="1"/>
    </xf>
    <xf numFmtId="0" fontId="9" fillId="0" borderId="0" xfId="5" applyFont="1" applyFill="1" applyBorder="1" applyAlignment="1" applyProtection="1">
      <alignment horizontal="left" vertical="center" wrapText="1"/>
      <protection hidden="1"/>
    </xf>
    <xf numFmtId="0" fontId="6" fillId="0" borderId="0" xfId="0" applyFont="1" applyBorder="1" applyAlignment="1" applyProtection="1">
      <alignment horizontal="center" vertical="center"/>
      <protection hidden="1"/>
    </xf>
    <xf numFmtId="0" fontId="6" fillId="0" borderId="0" xfId="0" applyFont="1" applyBorder="1" applyAlignment="1" applyProtection="1">
      <alignment horizontal="left" vertical="center"/>
      <protection hidden="1"/>
    </xf>
    <xf numFmtId="0" fontId="9" fillId="0" borderId="0" xfId="12" applyFont="1" applyBorder="1" applyAlignment="1" applyProtection="1">
      <alignment horizontal="left" vertical="center"/>
    </xf>
    <xf numFmtId="0" fontId="9" fillId="0" borderId="0" xfId="12" applyFont="1" applyBorder="1" applyAlignment="1" applyProtection="1">
      <alignment vertical="center"/>
    </xf>
    <xf numFmtId="0" fontId="9" fillId="0" borderId="0" xfId="5" applyFont="1" applyBorder="1" applyAlignment="1" applyProtection="1">
      <alignment horizontal="left" vertical="center"/>
      <protection hidden="1"/>
    </xf>
    <xf numFmtId="0" fontId="9" fillId="0" borderId="7" xfId="12" applyFont="1" applyBorder="1" applyAlignment="1" applyProtection="1">
      <alignment horizontal="center" vertical="center"/>
    </xf>
    <xf numFmtId="0" fontId="9" fillId="0" borderId="7" xfId="12" applyFont="1" applyBorder="1" applyAlignment="1" applyProtection="1">
      <alignment horizontal="center" vertical="center" wrapText="1"/>
    </xf>
    <xf numFmtId="178" fontId="6" fillId="0" borderId="7" xfId="0" applyNumberFormat="1" applyFont="1" applyBorder="1" applyAlignment="1" applyProtection="1">
      <alignment horizontal="right" vertical="center"/>
      <protection hidden="1"/>
    </xf>
    <xf numFmtId="0" fontId="9" fillId="2" borderId="24" xfId="11" applyFont="1" applyFill="1" applyBorder="1" applyAlignment="1" applyProtection="1">
      <alignment horizontal="left" vertical="center" wrapText="1"/>
      <protection locked="0"/>
    </xf>
    <xf numFmtId="0" fontId="9" fillId="2" borderId="51" xfId="11" applyFont="1" applyFill="1" applyBorder="1" applyAlignment="1" applyProtection="1">
      <alignment horizontal="left" vertical="center" wrapText="1"/>
      <protection locked="0"/>
    </xf>
    <xf numFmtId="0" fontId="6" fillId="3" borderId="7" xfId="0" applyFont="1" applyFill="1" applyBorder="1" applyAlignment="1" applyProtection="1">
      <alignment horizontal="center" vertical="center"/>
      <protection hidden="1"/>
    </xf>
    <xf numFmtId="0" fontId="28" fillId="0" borderId="0" xfId="11" applyFont="1" applyAlignment="1" applyProtection="1">
      <alignment horizontal="left" vertical="center"/>
    </xf>
    <xf numFmtId="0" fontId="33" fillId="0" borderId="0" xfId="0" applyFont="1" applyAlignment="1" applyProtection="1">
      <alignment horizontal="left" vertical="center"/>
      <protection hidden="1"/>
    </xf>
    <xf numFmtId="0" fontId="34" fillId="0" borderId="0" xfId="0" applyFont="1" applyAlignment="1" applyProtection="1">
      <alignment horizontal="left" vertical="center"/>
      <protection hidden="1"/>
    </xf>
    <xf numFmtId="0" fontId="34" fillId="0" borderId="0" xfId="0" applyFont="1" applyAlignment="1" applyProtection="1">
      <alignment vertical="center"/>
      <protection hidden="1"/>
    </xf>
    <xf numFmtId="0" fontId="20" fillId="0" borderId="7" xfId="11" applyFont="1" applyFill="1" applyBorder="1" applyAlignment="1" applyProtection="1">
      <alignment horizontal="center" vertical="center"/>
      <protection hidden="1"/>
    </xf>
    <xf numFmtId="0" fontId="22" fillId="0" borderId="4" xfId="0" applyFont="1" applyBorder="1" applyAlignment="1" applyProtection="1">
      <alignment horizontal="left" vertical="center"/>
      <protection hidden="1"/>
    </xf>
    <xf numFmtId="0" fontId="29" fillId="0" borderId="0" xfId="0" applyFont="1" applyAlignment="1" applyProtection="1">
      <alignment vertical="center"/>
      <protection hidden="1"/>
    </xf>
    <xf numFmtId="38" fontId="6" fillId="0" borderId="34" xfId="2" applyFont="1" applyBorder="1" applyAlignment="1" applyProtection="1">
      <alignment vertical="center"/>
      <protection hidden="1"/>
    </xf>
    <xf numFmtId="0" fontId="6" fillId="0" borderId="61" xfId="11" applyFont="1" applyBorder="1" applyAlignment="1" applyProtection="1">
      <alignment horizontal="center" vertical="center"/>
      <protection hidden="1"/>
    </xf>
    <xf numFmtId="38" fontId="6" fillId="0" borderId="61" xfId="2" applyFont="1" applyBorder="1" applyAlignment="1" applyProtection="1">
      <alignment vertical="center"/>
      <protection hidden="1"/>
    </xf>
    <xf numFmtId="184" fontId="6" fillId="0" borderId="51" xfId="1" applyNumberFormat="1" applyFont="1" applyBorder="1" applyAlignment="1" applyProtection="1">
      <alignment vertical="center"/>
      <protection hidden="1"/>
    </xf>
    <xf numFmtId="184" fontId="6" fillId="0" borderId="61" xfId="1" applyNumberFormat="1" applyFont="1" applyBorder="1" applyAlignment="1" applyProtection="1">
      <alignment vertical="center"/>
      <protection hidden="1"/>
    </xf>
    <xf numFmtId="38" fontId="6" fillId="0" borderId="62" xfId="2" applyFont="1" applyBorder="1" applyAlignment="1" applyProtection="1">
      <alignment vertical="center"/>
      <protection hidden="1"/>
    </xf>
    <xf numFmtId="38" fontId="6" fillId="0" borderId="34" xfId="2" applyFont="1" applyFill="1" applyBorder="1" applyAlignment="1" applyProtection="1">
      <alignment vertical="center"/>
      <protection hidden="1"/>
    </xf>
    <xf numFmtId="0" fontId="6" fillId="0" borderId="0" xfId="11" applyFont="1" applyProtection="1">
      <alignment vertical="center"/>
    </xf>
    <xf numFmtId="0" fontId="6" fillId="0" borderId="0" xfId="9" applyFont="1" applyAlignment="1">
      <alignment vertical="center"/>
    </xf>
    <xf numFmtId="0" fontId="6" fillId="2" borderId="38" xfId="9" applyFont="1" applyFill="1" applyBorder="1" applyAlignment="1" applyProtection="1">
      <alignment horizontal="center" vertical="center"/>
      <protection locked="0"/>
    </xf>
    <xf numFmtId="0" fontId="20" fillId="0" borderId="63" xfId="9" applyFont="1" applyBorder="1" applyAlignment="1">
      <alignment vertical="center" wrapText="1"/>
    </xf>
    <xf numFmtId="0" fontId="6" fillId="0" borderId="31" xfId="9" applyFont="1" applyBorder="1" applyAlignment="1">
      <alignment horizontal="right" vertical="center"/>
    </xf>
    <xf numFmtId="0" fontId="9" fillId="0" borderId="18" xfId="9" applyFont="1" applyBorder="1" applyAlignment="1">
      <alignment horizontal="center" vertical="center"/>
    </xf>
    <xf numFmtId="0" fontId="6" fillId="0" borderId="0" xfId="9" applyFont="1" applyAlignment="1">
      <alignment horizontal="right" vertical="center"/>
    </xf>
    <xf numFmtId="184" fontId="6" fillId="0" borderId="51" xfId="1" applyNumberFormat="1" applyFont="1" applyFill="1" applyBorder="1" applyAlignment="1" applyProtection="1">
      <alignment vertical="center"/>
      <protection hidden="1"/>
    </xf>
    <xf numFmtId="0" fontId="6" fillId="0" borderId="0" xfId="11" applyFont="1" applyFill="1" applyBorder="1" applyProtection="1">
      <alignment vertical="center"/>
    </xf>
    <xf numFmtId="178" fontId="9" fillId="0" borderId="0" xfId="12" applyNumberFormat="1" applyFont="1" applyFill="1" applyBorder="1" applyAlignment="1" applyProtection="1">
      <alignment horizontal="right" vertical="center"/>
    </xf>
    <xf numFmtId="178" fontId="6" fillId="0" borderId="0" xfId="0" applyNumberFormat="1" applyFont="1" applyFill="1" applyBorder="1" applyAlignment="1" applyProtection="1">
      <alignment horizontal="right" vertical="center"/>
      <protection hidden="1"/>
    </xf>
    <xf numFmtId="0" fontId="20" fillId="0" borderId="0" xfId="12" applyFont="1" applyFill="1" applyBorder="1" applyAlignment="1" applyProtection="1">
      <alignment horizontal="center" vertical="center"/>
      <protection hidden="1"/>
    </xf>
    <xf numFmtId="0" fontId="9" fillId="2" borderId="1" xfId="11" applyFont="1" applyFill="1" applyBorder="1" applyAlignment="1" applyProtection="1">
      <alignment horizontal="left" vertical="center" wrapText="1"/>
      <protection locked="0"/>
    </xf>
    <xf numFmtId="0" fontId="22" fillId="0" borderId="3" xfId="0" applyFont="1" applyBorder="1" applyAlignment="1" applyProtection="1">
      <alignment horizontal="center" vertical="center"/>
      <protection hidden="1"/>
    </xf>
    <xf numFmtId="0" fontId="9" fillId="0" borderId="20" xfId="0" applyFont="1" applyBorder="1" applyAlignment="1">
      <alignment horizontal="center" vertical="center"/>
    </xf>
    <xf numFmtId="0" fontId="9" fillId="0" borderId="20" xfId="0" applyFont="1" applyBorder="1" applyAlignment="1" applyProtection="1">
      <protection hidden="1"/>
    </xf>
    <xf numFmtId="0" fontId="9" fillId="0" borderId="17" xfId="0" applyFont="1" applyFill="1" applyBorder="1" applyAlignment="1" applyProtection="1">
      <alignment vertical="center"/>
      <protection hidden="1"/>
    </xf>
    <xf numFmtId="0" fontId="9" fillId="0" borderId="17" xfId="0" applyFont="1" applyFill="1" applyBorder="1" applyAlignment="1" applyProtection="1">
      <alignment horizontal="center" vertical="center"/>
      <protection hidden="1"/>
    </xf>
    <xf numFmtId="0" fontId="9" fillId="0" borderId="17"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7" fillId="0" borderId="6" xfId="0" applyFont="1" applyFill="1" applyBorder="1" applyAlignment="1">
      <alignment vertical="center"/>
    </xf>
    <xf numFmtId="0" fontId="7" fillId="0" borderId="4" xfId="0" applyFont="1" applyFill="1" applyBorder="1" applyAlignment="1">
      <alignment vertical="center"/>
    </xf>
    <xf numFmtId="0" fontId="7" fillId="0" borderId="4" xfId="0" applyFont="1" applyFill="1" applyBorder="1" applyAlignment="1">
      <alignment horizontal="center" vertical="center"/>
    </xf>
    <xf numFmtId="0" fontId="7" fillId="0" borderId="5" xfId="0" applyFont="1" applyBorder="1" applyAlignment="1">
      <alignment vertical="center"/>
    </xf>
    <xf numFmtId="0" fontId="7" fillId="0" borderId="3"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Border="1" applyAlignment="1">
      <alignment horizontal="center" vertical="center"/>
    </xf>
    <xf numFmtId="0" fontId="7" fillId="0" borderId="20" xfId="0" applyFont="1" applyBorder="1" applyAlignment="1">
      <alignment vertical="center"/>
    </xf>
    <xf numFmtId="0" fontId="7" fillId="0" borderId="0" xfId="0" applyFont="1" applyFill="1" applyBorder="1" applyAlignment="1">
      <alignment horizontal="centerContinuous" vertical="center"/>
    </xf>
    <xf numFmtId="0" fontId="7" fillId="0" borderId="0" xfId="0" applyFont="1" applyBorder="1" applyAlignment="1" applyProtection="1">
      <alignment horizontal="centerContinuous" vertical="center"/>
      <protection hidden="1"/>
    </xf>
    <xf numFmtId="0" fontId="7" fillId="0" borderId="20" xfId="0" applyFont="1" applyBorder="1" applyAlignment="1">
      <alignment horizontal="center" vertical="center"/>
    </xf>
    <xf numFmtId="0" fontId="7" fillId="0" borderId="0" xfId="0" applyNumberFormat="1" applyFont="1" applyFill="1" applyBorder="1" applyAlignment="1" applyProtection="1">
      <protection hidden="1"/>
    </xf>
    <xf numFmtId="0" fontId="7" fillId="0" borderId="0" xfId="0" applyFont="1" applyBorder="1" applyAlignment="1"/>
    <xf numFmtId="0" fontId="7" fillId="0" borderId="20" xfId="0" applyFont="1" applyBorder="1" applyAlignment="1" applyProtection="1">
      <protection hidden="1"/>
    </xf>
    <xf numFmtId="0" fontId="7" fillId="0" borderId="18" xfId="0" applyFont="1" applyFill="1" applyBorder="1" applyAlignment="1">
      <alignment vertical="center"/>
    </xf>
    <xf numFmtId="0" fontId="7" fillId="0" borderId="17" xfId="0" applyFont="1" applyFill="1" applyBorder="1" applyAlignment="1" applyProtection="1">
      <alignment vertical="center"/>
      <protection hidden="1"/>
    </xf>
    <xf numFmtId="0" fontId="7" fillId="0" borderId="17" xfId="0" applyFont="1" applyFill="1" applyBorder="1" applyAlignment="1" applyProtection="1">
      <alignment horizontal="center" vertical="center"/>
      <protection hidden="1"/>
    </xf>
    <xf numFmtId="0" fontId="7" fillId="0" borderId="24" xfId="0" applyFont="1" applyBorder="1" applyAlignment="1" applyProtection="1">
      <alignment vertical="center"/>
      <protection hidden="1"/>
    </xf>
    <xf numFmtId="0" fontId="15" fillId="0" borderId="4" xfId="0" applyFont="1" applyFill="1" applyBorder="1" applyAlignment="1" applyProtection="1">
      <alignment horizontal="center" vertical="center"/>
      <protection hidden="1"/>
    </xf>
    <xf numFmtId="0" fontId="7" fillId="0" borderId="4" xfId="0" applyFont="1" applyBorder="1" applyAlignment="1">
      <alignment vertical="center"/>
    </xf>
    <xf numFmtId="0" fontId="7" fillId="0" borderId="0" xfId="0" applyFont="1" applyBorder="1" applyAlignment="1" applyProtection="1">
      <protection hidden="1"/>
    </xf>
    <xf numFmtId="0" fontId="7" fillId="0" borderId="0" xfId="0" applyFont="1" applyFill="1" applyBorder="1" applyAlignment="1" applyProtection="1">
      <alignment horizontal="center" vertical="center"/>
      <protection hidden="1"/>
    </xf>
    <xf numFmtId="0" fontId="7" fillId="0" borderId="6" xfId="0" applyFont="1" applyFill="1" applyBorder="1" applyAlignment="1" applyProtection="1">
      <alignment horizontal="left" vertical="center"/>
      <protection hidden="1"/>
    </xf>
    <xf numFmtId="0" fontId="7" fillId="0" borderId="4" xfId="0" applyFont="1" applyBorder="1" applyAlignment="1" applyProtection="1">
      <alignment horizontal="left" vertical="center"/>
      <protection hidden="1"/>
    </xf>
    <xf numFmtId="0" fontId="7" fillId="0" borderId="4" xfId="0" applyFont="1" applyFill="1" applyBorder="1" applyAlignment="1" applyProtection="1">
      <alignment horizontal="left" vertical="center"/>
      <protection hidden="1"/>
    </xf>
    <xf numFmtId="0" fontId="15" fillId="0" borderId="4" xfId="0" applyFont="1" applyBorder="1" applyAlignment="1" applyProtection="1">
      <alignment horizontal="left" vertical="center"/>
      <protection hidden="1"/>
    </xf>
    <xf numFmtId="0" fontId="15" fillId="0" borderId="4" xfId="0" applyFont="1" applyFill="1" applyBorder="1" applyAlignment="1" applyProtection="1">
      <alignment horizontal="left" vertical="center"/>
      <protection hidden="1"/>
    </xf>
    <xf numFmtId="0" fontId="7" fillId="0" borderId="3" xfId="0" applyNumberFormat="1" applyFont="1" applyFill="1" applyBorder="1" applyAlignment="1" applyProtection="1">
      <alignment horizontal="left"/>
      <protection hidden="1"/>
    </xf>
    <xf numFmtId="0" fontId="7" fillId="0" borderId="0" xfId="0" applyFont="1" applyBorder="1" applyAlignment="1" applyProtection="1">
      <alignment horizontal="left" vertical="center"/>
      <protection hidden="1"/>
    </xf>
    <xf numFmtId="0" fontId="7" fillId="0" borderId="0" xfId="0" applyNumberFormat="1" applyFont="1" applyFill="1" applyBorder="1" applyAlignment="1" applyProtection="1">
      <alignment horizontal="left"/>
      <protection hidden="1"/>
    </xf>
    <xf numFmtId="0" fontId="7" fillId="0" borderId="0" xfId="0" applyFont="1" applyBorder="1" applyAlignment="1">
      <alignment horizontal="left"/>
    </xf>
    <xf numFmtId="0" fontId="7" fillId="0" borderId="0" xfId="0" applyFont="1" applyBorder="1" applyAlignment="1" applyProtection="1">
      <alignment horizontal="left"/>
      <protection hidden="1"/>
    </xf>
    <xf numFmtId="0" fontId="15" fillId="0" borderId="0" xfId="0" applyFont="1" applyBorder="1" applyAlignment="1" applyProtection="1">
      <alignment horizontal="left" vertical="center"/>
      <protection hidden="1"/>
    </xf>
    <xf numFmtId="0" fontId="15" fillId="0" borderId="0" xfId="0" applyFont="1" applyFill="1" applyBorder="1" applyAlignment="1" applyProtection="1">
      <alignment horizontal="left" vertical="center"/>
      <protection hidden="1"/>
    </xf>
    <xf numFmtId="0" fontId="7" fillId="0" borderId="0" xfId="0" applyFont="1" applyFill="1" applyBorder="1" applyAlignment="1" applyProtection="1">
      <alignment horizontal="left" vertical="center"/>
      <protection hidden="1"/>
    </xf>
    <xf numFmtId="0" fontId="7" fillId="0" borderId="20" xfId="0" applyFont="1" applyFill="1" applyBorder="1" applyAlignment="1" applyProtection="1">
      <alignment horizontal="left" vertical="center"/>
      <protection hidden="1"/>
    </xf>
    <xf numFmtId="0" fontId="7" fillId="0" borderId="3" xfId="0" applyFont="1" applyFill="1" applyBorder="1" applyAlignment="1" applyProtection="1">
      <alignment horizontal="left" vertical="center"/>
      <protection hidden="1"/>
    </xf>
    <xf numFmtId="0" fontId="7" fillId="0" borderId="3" xfId="0" applyFont="1" applyFill="1" applyBorder="1" applyAlignment="1">
      <alignment horizontal="left" vertical="center"/>
    </xf>
    <xf numFmtId="0" fontId="7" fillId="0" borderId="0" xfId="0" applyFont="1" applyFill="1" applyBorder="1" applyAlignment="1">
      <alignment horizontal="left" vertical="center"/>
    </xf>
    <xf numFmtId="0" fontId="15" fillId="0" borderId="0" xfId="0" applyFont="1" applyFill="1" applyBorder="1" applyAlignment="1">
      <alignment horizontal="left" vertical="center"/>
    </xf>
    <xf numFmtId="0" fontId="7" fillId="0" borderId="20" xfId="0" applyFont="1" applyFill="1" applyBorder="1" applyAlignment="1">
      <alignment horizontal="left" vertical="center"/>
    </xf>
    <xf numFmtId="0" fontId="7" fillId="0" borderId="18" xfId="0" applyFont="1" applyFill="1" applyBorder="1" applyAlignment="1">
      <alignment horizontal="left" vertical="center"/>
    </xf>
    <xf numFmtId="0" fontId="7" fillId="0" borderId="17" xfId="0" applyFont="1" applyFill="1" applyBorder="1" applyAlignment="1">
      <alignment horizontal="left" vertical="center"/>
    </xf>
    <xf numFmtId="0" fontId="15" fillId="0" borderId="17" xfId="0" applyFont="1" applyFill="1" applyBorder="1" applyAlignment="1">
      <alignment horizontal="left" vertical="center"/>
    </xf>
    <xf numFmtId="0" fontId="7" fillId="0" borderId="6" xfId="9" applyFont="1" applyBorder="1" applyAlignment="1">
      <alignment vertical="center"/>
    </xf>
    <xf numFmtId="0" fontId="7" fillId="0" borderId="4" xfId="9" applyFont="1" applyBorder="1" applyAlignment="1">
      <alignment vertical="center"/>
    </xf>
    <xf numFmtId="0" fontId="15" fillId="0" borderId="5" xfId="0" applyFont="1" applyBorder="1" applyAlignment="1" applyProtection="1">
      <alignment horizontal="center" vertical="center"/>
      <protection hidden="1"/>
    </xf>
    <xf numFmtId="0" fontId="7" fillId="0" borderId="3" xfId="9" applyFont="1" applyBorder="1" applyAlignment="1">
      <alignment vertical="center"/>
    </xf>
    <xf numFmtId="0" fontId="15" fillId="0" borderId="0" xfId="0" applyFont="1" applyBorder="1" applyAlignment="1" applyProtection="1">
      <alignment horizontal="centerContinuous" vertical="center"/>
      <protection hidden="1"/>
    </xf>
    <xf numFmtId="0" fontId="7" fillId="0" borderId="0" xfId="9" applyFont="1" applyBorder="1" applyAlignment="1" applyProtection="1">
      <alignment horizontal="centerContinuous" vertical="center"/>
      <protection hidden="1"/>
    </xf>
    <xf numFmtId="0" fontId="7" fillId="0" borderId="20" xfId="9" applyFont="1" applyBorder="1" applyAlignment="1" applyProtection="1">
      <alignment horizontal="centerContinuous" vertical="center"/>
      <protection hidden="1"/>
    </xf>
    <xf numFmtId="0" fontId="7" fillId="0" borderId="0" xfId="9" applyFont="1" applyBorder="1" applyAlignment="1" applyProtection="1">
      <alignment vertical="center"/>
      <protection hidden="1"/>
    </xf>
    <xf numFmtId="0" fontId="7" fillId="0" borderId="20" xfId="9" applyFont="1" applyBorder="1" applyAlignment="1" applyProtection="1">
      <alignment horizontal="right" vertical="center"/>
      <protection hidden="1"/>
    </xf>
    <xf numFmtId="0" fontId="7" fillId="0" borderId="18" xfId="9" applyFont="1" applyBorder="1" applyAlignment="1">
      <alignment vertical="center"/>
    </xf>
    <xf numFmtId="0" fontId="7" fillId="0" borderId="17" xfId="9" applyFont="1" applyBorder="1" applyAlignment="1">
      <alignment vertical="center"/>
    </xf>
    <xf numFmtId="0" fontId="15" fillId="0" borderId="17" xfId="9" applyFont="1" applyBorder="1" applyAlignment="1">
      <alignment horizontal="center" vertical="center"/>
    </xf>
    <xf numFmtId="0" fontId="7" fillId="0" borderId="24" xfId="9" applyFont="1" applyBorder="1" applyAlignment="1">
      <alignment horizontal="right" vertical="center"/>
    </xf>
    <xf numFmtId="0" fontId="9" fillId="3" borderId="0" xfId="11" applyFont="1" applyFill="1" applyProtection="1">
      <alignment vertical="center"/>
    </xf>
    <xf numFmtId="0" fontId="9" fillId="3" borderId="0" xfId="11" applyFont="1" applyFill="1" applyAlignment="1" applyProtection="1">
      <alignment vertical="center"/>
    </xf>
    <xf numFmtId="0" fontId="9" fillId="3" borderId="0" xfId="11" applyFont="1" applyFill="1" applyAlignment="1" applyProtection="1">
      <alignment vertical="center" wrapText="1"/>
    </xf>
    <xf numFmtId="0" fontId="20" fillId="0" borderId="65" xfId="11" applyFont="1" applyFill="1" applyBorder="1" applyAlignment="1" applyProtection="1">
      <alignment horizontal="center" vertical="center"/>
      <protection hidden="1"/>
    </xf>
    <xf numFmtId="0" fontId="6" fillId="0" borderId="24" xfId="9" applyFont="1" applyBorder="1" applyAlignment="1">
      <alignment horizontal="right" vertical="center"/>
    </xf>
    <xf numFmtId="0" fontId="9" fillId="0" borderId="14" xfId="9" applyFont="1" applyFill="1" applyBorder="1" applyAlignment="1">
      <alignment horizontal="center" vertical="center"/>
    </xf>
    <xf numFmtId="0" fontId="9" fillId="2" borderId="10" xfId="9" applyFont="1" applyFill="1" applyBorder="1" applyAlignment="1" applyProtection="1">
      <alignment vertical="center"/>
      <protection locked="0"/>
    </xf>
    <xf numFmtId="0" fontId="20" fillId="0" borderId="0" xfId="9" applyFont="1" applyFill="1" applyAlignment="1">
      <alignment vertical="center"/>
    </xf>
    <xf numFmtId="0" fontId="15" fillId="0" borderId="13" xfId="0" applyFont="1" applyFill="1" applyBorder="1" applyAlignment="1" applyProtection="1">
      <alignment horizontal="center" vertical="center"/>
      <protection hidden="1"/>
    </xf>
    <xf numFmtId="0" fontId="36" fillId="0" borderId="35" xfId="0" applyFont="1" applyFill="1" applyBorder="1" applyAlignment="1" applyProtection="1">
      <alignment horizontal="center" vertical="center"/>
      <protection hidden="1"/>
    </xf>
    <xf numFmtId="0" fontId="36" fillId="0" borderId="55" xfId="0" applyFont="1" applyFill="1" applyBorder="1" applyAlignment="1" applyProtection="1">
      <alignment horizontal="center" vertical="center"/>
      <protection hidden="1"/>
    </xf>
    <xf numFmtId="0" fontId="36" fillId="0" borderId="36" xfId="0" applyFont="1" applyFill="1" applyBorder="1" applyAlignment="1" applyProtection="1">
      <alignment horizontal="center" vertical="center"/>
      <protection hidden="1"/>
    </xf>
    <xf numFmtId="0" fontId="19" fillId="0" borderId="0" xfId="0" applyFont="1" applyFill="1" applyAlignment="1" applyProtection="1">
      <alignment vertical="center"/>
      <protection hidden="1"/>
    </xf>
    <xf numFmtId="0" fontId="6" fillId="0" borderId="6" xfId="0" applyFont="1" applyFill="1" applyBorder="1" applyAlignment="1">
      <alignment vertical="center"/>
    </xf>
    <xf numFmtId="0" fontId="6" fillId="0" borderId="15" xfId="0" applyFont="1" applyFill="1" applyBorder="1" applyAlignment="1">
      <alignment vertical="center"/>
    </xf>
    <xf numFmtId="0" fontId="6" fillId="0" borderId="31" xfId="0" applyFont="1" applyFill="1" applyBorder="1" applyAlignment="1">
      <alignment horizontal="center" vertical="center"/>
    </xf>
    <xf numFmtId="0" fontId="8" fillId="0" borderId="0" xfId="0" applyFont="1" applyAlignment="1">
      <alignment vertical="center"/>
    </xf>
    <xf numFmtId="0" fontId="8" fillId="0" borderId="13" xfId="0" applyFont="1" applyFill="1" applyBorder="1" applyAlignment="1">
      <alignment vertical="center"/>
    </xf>
    <xf numFmtId="0" fontId="8" fillId="0" borderId="17" xfId="0" applyFont="1" applyFill="1" applyBorder="1" applyAlignment="1">
      <alignment vertical="center"/>
    </xf>
    <xf numFmtId="0" fontId="8" fillId="0" borderId="24" xfId="0" applyFont="1" applyFill="1" applyBorder="1" applyAlignment="1">
      <alignment horizontal="center" vertical="center"/>
    </xf>
    <xf numFmtId="0" fontId="8" fillId="0" borderId="6" xfId="0" applyFont="1" applyFill="1" applyBorder="1" applyAlignment="1">
      <alignment vertical="center"/>
    </xf>
    <xf numFmtId="0" fontId="8" fillId="0" borderId="15" xfId="0" applyFont="1" applyFill="1" applyBorder="1" applyAlignment="1">
      <alignment vertical="center"/>
    </xf>
    <xf numFmtId="0" fontId="8" fillId="0" borderId="31" xfId="0" applyFont="1" applyFill="1" applyBorder="1" applyAlignment="1">
      <alignment horizontal="center" vertical="center"/>
    </xf>
    <xf numFmtId="0" fontId="27" fillId="0" borderId="13" xfId="0" applyFont="1" applyFill="1" applyBorder="1" applyAlignment="1">
      <alignment vertical="center"/>
    </xf>
    <xf numFmtId="0" fontId="27" fillId="0" borderId="17" xfId="0" applyFont="1" applyFill="1" applyBorder="1" applyAlignment="1">
      <alignment vertical="center"/>
    </xf>
    <xf numFmtId="0" fontId="27" fillId="0" borderId="24" xfId="0" applyFont="1" applyFill="1" applyBorder="1" applyAlignment="1">
      <alignment horizontal="center" vertical="center"/>
    </xf>
    <xf numFmtId="0" fontId="27" fillId="0" borderId="8" xfId="0" applyFont="1" applyFill="1" applyBorder="1" applyAlignment="1">
      <alignment vertical="center"/>
    </xf>
    <xf numFmtId="0" fontId="27" fillId="0" borderId="2" xfId="0" applyFont="1" applyFill="1" applyBorder="1" applyAlignment="1">
      <alignment vertical="center"/>
    </xf>
    <xf numFmtId="0" fontId="27" fillId="0" borderId="1" xfId="0" applyFont="1" applyFill="1" applyBorder="1" applyAlignment="1">
      <alignment horizontal="center" vertical="center"/>
    </xf>
    <xf numFmtId="0" fontId="27" fillId="0" borderId="6" xfId="0" applyFont="1" applyFill="1" applyBorder="1" applyAlignment="1">
      <alignment vertical="center"/>
    </xf>
    <xf numFmtId="0" fontId="27" fillId="0" borderId="4" xfId="0" applyFont="1" applyFill="1" applyBorder="1" applyAlignment="1">
      <alignment vertical="center"/>
    </xf>
    <xf numFmtId="0" fontId="27" fillId="0" borderId="5" xfId="0" applyFont="1" applyFill="1" applyBorder="1" applyAlignment="1">
      <alignment horizontal="center" vertical="center"/>
    </xf>
    <xf numFmtId="0" fontId="27" fillId="0" borderId="3" xfId="0" applyFont="1" applyFill="1" applyBorder="1" applyAlignment="1">
      <alignment vertical="center"/>
    </xf>
    <xf numFmtId="0" fontId="27" fillId="0" borderId="0" xfId="0" applyFont="1" applyFill="1" applyBorder="1" applyAlignment="1">
      <alignment vertical="center"/>
    </xf>
    <xf numFmtId="0" fontId="27" fillId="0" borderId="20" xfId="0" applyFont="1" applyFill="1" applyBorder="1" applyAlignment="1">
      <alignment horizontal="center" vertical="center"/>
    </xf>
    <xf numFmtId="0" fontId="27" fillId="0" borderId="18" xfId="0" applyFont="1" applyFill="1" applyBorder="1" applyAlignment="1">
      <alignment vertical="center"/>
    </xf>
    <xf numFmtId="0" fontId="27" fillId="0" borderId="0" xfId="0" applyFont="1" applyFill="1" applyAlignment="1">
      <alignment horizontal="center" vertical="center"/>
    </xf>
    <xf numFmtId="0" fontId="27" fillId="0" borderId="15" xfId="0" applyFont="1" applyFill="1" applyBorder="1" applyAlignment="1">
      <alignment vertical="center"/>
    </xf>
    <xf numFmtId="0" fontId="27" fillId="0" borderId="31" xfId="0" applyFont="1" applyFill="1" applyBorder="1" applyAlignment="1">
      <alignment horizontal="center" vertical="center"/>
    </xf>
    <xf numFmtId="0" fontId="27" fillId="0" borderId="29" xfId="0" applyFont="1" applyFill="1" applyBorder="1" applyAlignment="1">
      <alignment vertical="center"/>
    </xf>
    <xf numFmtId="0" fontId="9" fillId="0" borderId="5" xfId="0" applyFont="1" applyFill="1" applyBorder="1" applyAlignment="1">
      <alignment horizontal="right" vertical="center"/>
    </xf>
    <xf numFmtId="0" fontId="9" fillId="0" borderId="20" xfId="0" applyFont="1" applyFill="1" applyBorder="1" applyAlignment="1">
      <alignment horizontal="right" vertical="center"/>
    </xf>
    <xf numFmtId="0" fontId="9" fillId="0" borderId="17" xfId="0" applyFont="1" applyFill="1" applyBorder="1" applyAlignment="1">
      <alignment horizontal="right" vertical="center"/>
    </xf>
    <xf numFmtId="0" fontId="9" fillId="2" borderId="31" xfId="0" applyFont="1" applyFill="1" applyBorder="1" applyAlignment="1" applyProtection="1">
      <alignment horizontal="left" vertical="center"/>
      <protection locked="0"/>
    </xf>
    <xf numFmtId="0" fontId="9" fillId="2" borderId="20" xfId="0" applyFont="1" applyFill="1" applyBorder="1" applyAlignment="1" applyProtection="1">
      <alignment horizontal="left" vertical="center"/>
      <protection locked="0"/>
    </xf>
    <xf numFmtId="0" fontId="0" fillId="4" borderId="0" xfId="0" applyFill="1" applyAlignment="1">
      <alignment vertical="center"/>
    </xf>
    <xf numFmtId="0" fontId="2" fillId="4" borderId="0" xfId="0" applyFont="1" applyFill="1"/>
    <xf numFmtId="0" fontId="6" fillId="4" borderId="0" xfId="0" applyFont="1" applyFill="1" applyBorder="1" applyAlignment="1">
      <alignment vertical="center"/>
    </xf>
    <xf numFmtId="0" fontId="9" fillId="4" borderId="0" xfId="0" applyFont="1" applyFill="1" applyAlignment="1">
      <alignment vertical="center"/>
    </xf>
    <xf numFmtId="0" fontId="0" fillId="4" borderId="0" xfId="0" applyFill="1" applyAlignment="1" applyProtection="1">
      <alignment vertical="center"/>
      <protection hidden="1"/>
    </xf>
    <xf numFmtId="0" fontId="9" fillId="4" borderId="0" xfId="11" applyFont="1" applyFill="1" applyProtection="1">
      <alignment vertical="center"/>
    </xf>
    <xf numFmtId="0" fontId="6" fillId="0" borderId="4" xfId="0" applyFont="1" applyFill="1" applyBorder="1" applyAlignment="1">
      <alignment vertical="center"/>
    </xf>
    <xf numFmtId="0" fontId="6" fillId="0" borderId="13" xfId="0" applyFont="1" applyFill="1" applyBorder="1" applyAlignment="1">
      <alignment vertical="center"/>
    </xf>
    <xf numFmtId="38" fontId="9" fillId="2" borderId="31" xfId="2" applyFont="1" applyFill="1" applyBorder="1" applyAlignment="1" applyProtection="1">
      <alignment horizontal="right" vertical="center"/>
      <protection locked="0"/>
    </xf>
    <xf numFmtId="38" fontId="9" fillId="2" borderId="20" xfId="2" applyFont="1" applyFill="1" applyBorder="1" applyAlignment="1" applyProtection="1">
      <alignment horizontal="right" vertical="center"/>
      <protection locked="0"/>
    </xf>
    <xf numFmtId="0" fontId="9" fillId="2" borderId="5" xfId="0" applyFont="1" applyFill="1" applyBorder="1" applyAlignment="1" applyProtection="1">
      <alignment horizontal="right" vertical="center"/>
      <protection locked="0"/>
    </xf>
    <xf numFmtId="177" fontId="9" fillId="3" borderId="1" xfId="1" applyNumberFormat="1" applyFont="1" applyFill="1" applyBorder="1" applyAlignment="1" applyProtection="1">
      <alignment horizontal="right" vertical="center" wrapText="1"/>
    </xf>
    <xf numFmtId="0" fontId="9" fillId="2" borderId="22" xfId="0" applyFont="1" applyFill="1" applyBorder="1" applyAlignment="1" applyProtection="1">
      <alignment horizontal="right" vertical="center"/>
      <protection locked="0"/>
    </xf>
    <xf numFmtId="0" fontId="9" fillId="2" borderId="20" xfId="0" applyFont="1" applyFill="1" applyBorder="1" applyAlignment="1" applyProtection="1">
      <alignment horizontal="right" vertical="center"/>
      <protection locked="0"/>
    </xf>
    <xf numFmtId="0" fontId="9" fillId="2" borderId="24" xfId="0" applyFont="1" applyFill="1" applyBorder="1" applyAlignment="1" applyProtection="1">
      <alignment horizontal="right" vertical="center"/>
      <protection locked="0"/>
    </xf>
    <xf numFmtId="38" fontId="9" fillId="2" borderId="5" xfId="2" applyFont="1" applyFill="1" applyBorder="1" applyAlignment="1" applyProtection="1">
      <alignment horizontal="right" vertical="center"/>
      <protection locked="0"/>
    </xf>
    <xf numFmtId="0" fontId="27" fillId="0" borderId="14" xfId="0" applyFont="1" applyFill="1" applyBorder="1" applyAlignment="1">
      <alignment vertical="center"/>
    </xf>
    <xf numFmtId="0" fontId="15" fillId="0" borderId="14" xfId="0" applyFont="1" applyFill="1" applyBorder="1" applyAlignment="1" applyProtection="1">
      <alignment horizontal="center" vertical="center"/>
      <protection hidden="1"/>
    </xf>
    <xf numFmtId="38" fontId="9" fillId="3" borderId="1" xfId="2" applyFont="1" applyFill="1" applyBorder="1" applyAlignment="1" applyProtection="1">
      <alignment horizontal="right" vertical="center" wrapText="1"/>
    </xf>
    <xf numFmtId="0" fontId="11" fillId="0" borderId="0" xfId="0" applyFont="1" applyAlignment="1">
      <alignment horizontal="centerContinuous" vertical="center" wrapText="1"/>
    </xf>
    <xf numFmtId="0" fontId="22" fillId="0" borderId="0" xfId="10" applyFont="1" applyFill="1" applyBorder="1" applyAlignment="1" applyProtection="1">
      <alignment horizontal="center" vertical="center"/>
    </xf>
    <xf numFmtId="0" fontId="9" fillId="0" borderId="0" xfId="11" applyFont="1" applyFill="1" applyBorder="1" applyAlignment="1" applyProtection="1">
      <alignment horizontal="center" vertical="center" wrapText="1"/>
    </xf>
    <xf numFmtId="0" fontId="9" fillId="0" borderId="0" xfId="11" applyFont="1" applyFill="1" applyBorder="1" applyAlignment="1" applyProtection="1">
      <alignment horizontal="left" vertical="center" wrapText="1"/>
    </xf>
    <xf numFmtId="0" fontId="9" fillId="2" borderId="66" xfId="9" applyFont="1" applyFill="1" applyBorder="1" applyAlignment="1" applyProtection="1">
      <alignment vertical="center"/>
      <protection locked="0"/>
    </xf>
    <xf numFmtId="0" fontId="26" fillId="0" borderId="0" xfId="0" applyFont="1" applyBorder="1" applyAlignment="1">
      <alignment horizontal="left" vertical="center"/>
    </xf>
    <xf numFmtId="0" fontId="9" fillId="0" borderId="0" xfId="11" applyFont="1" applyFill="1" applyBorder="1" applyAlignment="1" applyProtection="1">
      <alignment vertical="center"/>
    </xf>
    <xf numFmtId="0" fontId="15" fillId="0" borderId="18" xfId="0" applyFont="1" applyFill="1" applyBorder="1" applyAlignment="1" applyProtection="1">
      <alignment horizontal="center" vertical="center"/>
      <protection hidden="1"/>
    </xf>
    <xf numFmtId="0" fontId="6" fillId="0" borderId="18" xfId="0" applyFont="1" applyFill="1" applyBorder="1" applyAlignment="1">
      <alignment vertical="center"/>
    </xf>
    <xf numFmtId="0" fontId="14" fillId="0" borderId="38" xfId="9" applyFont="1" applyFill="1" applyBorder="1" applyAlignment="1" applyProtection="1">
      <alignment horizontal="center" vertical="center"/>
      <protection hidden="1"/>
    </xf>
    <xf numFmtId="49" fontId="9" fillId="0" borderId="8" xfId="11" applyNumberFormat="1" applyFont="1" applyFill="1" applyBorder="1" applyAlignment="1" applyProtection="1">
      <alignment horizontal="left" vertical="center" wrapText="1"/>
    </xf>
    <xf numFmtId="0" fontId="29" fillId="0" borderId="0" xfId="0" applyFont="1" applyFill="1" applyAlignment="1">
      <alignment vertical="center"/>
    </xf>
    <xf numFmtId="0" fontId="9" fillId="5" borderId="0" xfId="11" applyFont="1" applyFill="1" applyProtection="1">
      <alignment vertical="center"/>
    </xf>
    <xf numFmtId="0" fontId="9" fillId="5" borderId="0" xfId="4" applyFont="1" applyFill="1" applyAlignment="1" applyProtection="1">
      <alignment vertical="center"/>
      <protection hidden="1"/>
    </xf>
    <xf numFmtId="0" fontId="16" fillId="0" borderId="7" xfId="0" applyFont="1" applyBorder="1" applyAlignment="1" applyProtection="1">
      <alignment horizontal="center" vertical="center"/>
      <protection hidden="1"/>
    </xf>
    <xf numFmtId="0" fontId="26" fillId="4" borderId="0" xfId="11" applyFont="1" applyFill="1" applyProtection="1">
      <alignment vertical="center"/>
    </xf>
    <xf numFmtId="0" fontId="0" fillId="0" borderId="4" xfId="0" applyFill="1" applyBorder="1" applyAlignment="1">
      <alignment vertical="center"/>
    </xf>
    <xf numFmtId="0" fontId="19" fillId="0" borderId="0" xfId="9" applyFont="1" applyFill="1" applyAlignment="1">
      <alignment vertical="center"/>
    </xf>
    <xf numFmtId="0" fontId="14" fillId="0" borderId="27" xfId="9" applyFont="1" applyFill="1" applyBorder="1" applyAlignment="1" applyProtection="1">
      <alignment horizontal="center" vertical="center"/>
      <protection hidden="1"/>
    </xf>
    <xf numFmtId="0" fontId="2" fillId="0" borderId="0" xfId="0" applyFont="1" applyFill="1" applyBorder="1"/>
    <xf numFmtId="49" fontId="7" fillId="0" borderId="6" xfId="0" applyNumberFormat="1" applyFont="1" applyBorder="1" applyAlignment="1">
      <alignment horizontal="center" vertical="center"/>
    </xf>
    <xf numFmtId="49" fontId="7" fillId="0" borderId="58" xfId="0" applyNumberFormat="1" applyFont="1" applyBorder="1" applyAlignment="1">
      <alignment horizontal="center" vertical="center"/>
    </xf>
    <xf numFmtId="38" fontId="6" fillId="2" borderId="31" xfId="2" applyFont="1" applyFill="1" applyBorder="1" applyAlignment="1" applyProtection="1">
      <alignment vertical="center"/>
      <protection locked="0"/>
    </xf>
    <xf numFmtId="49" fontId="14" fillId="0" borderId="4" xfId="0" applyNumberFormat="1" applyFont="1" applyFill="1" applyBorder="1" applyAlignment="1" applyProtection="1">
      <alignment horizontal="left" vertical="center" wrapText="1"/>
    </xf>
    <xf numFmtId="49" fontId="9" fillId="2" borderId="31" xfId="0" applyNumberFormat="1" applyFont="1" applyFill="1" applyBorder="1" applyAlignment="1" applyProtection="1">
      <alignment horizontal="left" vertical="center" wrapText="1"/>
      <protection locked="0"/>
    </xf>
    <xf numFmtId="0" fontId="0" fillId="0" borderId="2" xfId="0" applyBorder="1" applyAlignment="1" applyProtection="1">
      <alignment vertical="center"/>
      <protection hidden="1"/>
    </xf>
    <xf numFmtId="0" fontId="16" fillId="0" borderId="34" xfId="0" applyFont="1" applyBorder="1" applyAlignment="1" applyProtection="1">
      <alignment horizontal="center" vertical="center"/>
      <protection hidden="1"/>
    </xf>
    <xf numFmtId="0" fontId="0" fillId="0" borderId="0" xfId="0" applyFill="1" applyAlignment="1" applyProtection="1">
      <alignment vertical="center"/>
      <protection hidden="1"/>
    </xf>
    <xf numFmtId="0" fontId="0" fillId="0" borderId="7" xfId="0" applyBorder="1" applyAlignment="1" applyProtection="1">
      <alignment horizontal="left" vertical="center"/>
      <protection hidden="1"/>
    </xf>
    <xf numFmtId="0" fontId="0" fillId="0" borderId="58" xfId="0" applyFill="1" applyBorder="1" applyAlignment="1" applyProtection="1">
      <alignment horizontal="center" vertical="center"/>
      <protection hidden="1"/>
    </xf>
    <xf numFmtId="0" fontId="0" fillId="0" borderId="2" xfId="0" applyFill="1" applyBorder="1" applyAlignment="1" applyProtection="1">
      <alignment horizontal="left" vertical="center"/>
      <protection hidden="1"/>
    </xf>
    <xf numFmtId="0" fontId="0" fillId="0" borderId="1" xfId="0" applyFill="1" applyBorder="1" applyAlignment="1" applyProtection="1">
      <alignment horizontal="center" vertical="center"/>
      <protection hidden="1"/>
    </xf>
    <xf numFmtId="0" fontId="0" fillId="0" borderId="58" xfId="0" applyFill="1" applyBorder="1" applyAlignment="1" applyProtection="1">
      <alignment vertical="center"/>
      <protection hidden="1"/>
    </xf>
    <xf numFmtId="0" fontId="0" fillId="0" borderId="52" xfId="0" applyBorder="1" applyAlignment="1" applyProtection="1">
      <alignment horizontal="center" vertical="center"/>
      <protection hidden="1"/>
    </xf>
    <xf numFmtId="0" fontId="0" fillId="0" borderId="53" xfId="0" applyBorder="1" applyAlignment="1" applyProtection="1">
      <alignment horizontal="center" vertical="center"/>
      <protection hidden="1"/>
    </xf>
    <xf numFmtId="0" fontId="0" fillId="0" borderId="67" xfId="0" applyBorder="1" applyAlignment="1" applyProtection="1">
      <alignment horizontal="center" vertical="center"/>
      <protection hidden="1"/>
    </xf>
    <xf numFmtId="0" fontId="0" fillId="0" borderId="54" xfId="0" applyBorder="1" applyAlignment="1" applyProtection="1">
      <alignment horizontal="center" vertical="center"/>
      <protection hidden="1"/>
    </xf>
    <xf numFmtId="0" fontId="0" fillId="2" borderId="7" xfId="0" applyFill="1" applyBorder="1" applyAlignment="1" applyProtection="1">
      <alignment horizontal="center" vertical="center"/>
      <protection locked="0"/>
    </xf>
    <xf numFmtId="0" fontId="23" fillId="0" borderId="0" xfId="0" applyFont="1" applyFill="1" applyAlignment="1" applyProtection="1">
      <alignment vertical="center"/>
      <protection hidden="1"/>
    </xf>
    <xf numFmtId="0" fontId="11" fillId="0" borderId="0" xfId="0" applyFont="1" applyFill="1" applyAlignment="1" applyProtection="1">
      <alignment vertical="center"/>
      <protection hidden="1"/>
    </xf>
    <xf numFmtId="0" fontId="11" fillId="0" borderId="0" xfId="0" applyFont="1" applyAlignment="1" applyProtection="1">
      <alignment vertical="center"/>
      <protection hidden="1"/>
    </xf>
    <xf numFmtId="0" fontId="6" fillId="0" borderId="6" xfId="0" applyFont="1" applyFill="1" applyBorder="1" applyAlignment="1" applyProtection="1">
      <alignment vertical="center"/>
      <protection hidden="1"/>
    </xf>
    <xf numFmtId="0" fontId="6" fillId="0" borderId="3" xfId="0" applyFont="1" applyFill="1" applyBorder="1" applyAlignment="1" applyProtection="1">
      <alignment vertical="center"/>
      <protection hidden="1"/>
    </xf>
    <xf numFmtId="0" fontId="16" fillId="0" borderId="35" xfId="0" applyFont="1" applyBorder="1" applyAlignment="1" applyProtection="1">
      <alignment horizontal="center" vertical="center"/>
      <protection hidden="1"/>
    </xf>
    <xf numFmtId="0" fontId="16" fillId="0" borderId="55" xfId="0" applyFont="1" applyBorder="1" applyAlignment="1" applyProtection="1">
      <alignment horizontal="center" vertical="center"/>
      <protection hidden="1"/>
    </xf>
    <xf numFmtId="0" fontId="16" fillId="0" borderId="36" xfId="0" applyFont="1" applyBorder="1" applyAlignment="1" applyProtection="1">
      <alignment horizontal="center" vertical="center"/>
      <protection hidden="1"/>
    </xf>
    <xf numFmtId="0" fontId="22" fillId="0" borderId="0" xfId="0" applyFont="1" applyFill="1" applyBorder="1" applyAlignment="1" applyProtection="1">
      <alignment vertical="center"/>
      <protection hidden="1"/>
    </xf>
    <xf numFmtId="0" fontId="16" fillId="0" borderId="20" xfId="0" applyFont="1" applyBorder="1" applyAlignment="1" applyProtection="1">
      <alignment vertical="center"/>
      <protection hidden="1"/>
    </xf>
    <xf numFmtId="0" fontId="16" fillId="0" borderId="20" xfId="0" applyFont="1" applyFill="1" applyBorder="1" applyAlignment="1" applyProtection="1">
      <alignment vertical="center"/>
      <protection hidden="1"/>
    </xf>
    <xf numFmtId="0" fontId="16" fillId="0" borderId="68" xfId="0" applyFont="1" applyBorder="1" applyAlignment="1" applyProtection="1">
      <alignment horizontal="center" vertical="center"/>
      <protection hidden="1"/>
    </xf>
    <xf numFmtId="0" fontId="0" fillId="0" borderId="69" xfId="0" applyBorder="1" applyAlignment="1" applyProtection="1">
      <alignment horizontal="center" vertical="center"/>
      <protection hidden="1"/>
    </xf>
    <xf numFmtId="0" fontId="9" fillId="0" borderId="7" xfId="11" applyFont="1" applyBorder="1" applyAlignment="1" applyProtection="1">
      <alignment horizontal="left" vertical="center"/>
    </xf>
    <xf numFmtId="0" fontId="16" fillId="0" borderId="0" xfId="0" applyFont="1" applyFill="1" applyBorder="1" applyAlignment="1">
      <alignment vertical="center"/>
    </xf>
    <xf numFmtId="0" fontId="14" fillId="0" borderId="0" xfId="0" applyFont="1" applyFill="1" applyBorder="1" applyAlignment="1" applyProtection="1">
      <alignment vertical="center"/>
      <protection hidden="1"/>
    </xf>
    <xf numFmtId="0" fontId="6" fillId="0" borderId="2" xfId="0" applyFont="1" applyFill="1" applyBorder="1" applyAlignment="1">
      <alignment vertical="center" wrapText="1"/>
    </xf>
    <xf numFmtId="0" fontId="6" fillId="0" borderId="5" xfId="0" applyFont="1" applyFill="1" applyBorder="1" applyAlignment="1">
      <alignment horizontal="center" vertical="center"/>
    </xf>
    <xf numFmtId="0" fontId="6" fillId="0" borderId="0" xfId="0" applyFont="1" applyFill="1" applyBorder="1" applyAlignment="1">
      <alignment horizontal="center" vertical="center"/>
    </xf>
    <xf numFmtId="49" fontId="8" fillId="0" borderId="29" xfId="0" applyNumberFormat="1" applyFont="1" applyBorder="1" applyAlignment="1">
      <alignment horizontal="center" vertical="center"/>
    </xf>
    <xf numFmtId="0" fontId="19" fillId="0" borderId="3" xfId="9" applyFont="1" applyFill="1" applyBorder="1" applyAlignment="1">
      <alignment vertical="center" wrapText="1"/>
    </xf>
    <xf numFmtId="0" fontId="11" fillId="0" borderId="0" xfId="9" applyFont="1" applyFill="1" applyAlignment="1">
      <alignment vertical="center"/>
    </xf>
    <xf numFmtId="0" fontId="9" fillId="0" borderId="29" xfId="9" applyFont="1" applyFill="1" applyBorder="1" applyAlignment="1" applyProtection="1">
      <alignment vertical="center"/>
      <protection hidden="1"/>
    </xf>
    <xf numFmtId="0" fontId="9" fillId="0" borderId="39" xfId="9" applyFont="1" applyFill="1" applyBorder="1" applyAlignment="1" applyProtection="1">
      <alignment vertical="center"/>
      <protection hidden="1"/>
    </xf>
    <xf numFmtId="0" fontId="9" fillId="0" borderId="6" xfId="9" applyFont="1" applyFill="1" applyBorder="1" applyAlignment="1" applyProtection="1">
      <alignment vertical="center"/>
      <protection hidden="1"/>
    </xf>
    <xf numFmtId="0" fontId="9" fillId="0" borderId="18" xfId="9" applyFont="1" applyFill="1" applyBorder="1" applyAlignment="1" applyProtection="1">
      <alignment vertical="center"/>
      <protection hidden="1"/>
    </xf>
    <xf numFmtId="0" fontId="14" fillId="0" borderId="42" xfId="9" applyFont="1" applyFill="1" applyBorder="1" applyAlignment="1" applyProtection="1">
      <alignment horizontal="center" vertical="center"/>
      <protection hidden="1"/>
    </xf>
    <xf numFmtId="0" fontId="14" fillId="0" borderId="28" xfId="9" applyFont="1" applyFill="1" applyBorder="1" applyAlignment="1" applyProtection="1">
      <alignment horizontal="center" vertical="center"/>
      <protection hidden="1"/>
    </xf>
    <xf numFmtId="0" fontId="9" fillId="0" borderId="30" xfId="9" applyFont="1" applyFill="1" applyBorder="1" applyAlignment="1" applyProtection="1">
      <alignment vertical="center"/>
      <protection hidden="1"/>
    </xf>
    <xf numFmtId="0" fontId="22" fillId="0" borderId="7" xfId="0" applyFont="1" applyFill="1" applyBorder="1" applyAlignment="1" applyProtection="1">
      <alignment vertical="center"/>
      <protection hidden="1"/>
    </xf>
    <xf numFmtId="0" fontId="22" fillId="0" borderId="17" xfId="0" applyFont="1" applyFill="1" applyBorder="1" applyAlignment="1" applyProtection="1">
      <alignment vertical="center"/>
      <protection hidden="1"/>
    </xf>
    <xf numFmtId="0" fontId="27" fillId="0" borderId="7" xfId="0" applyFont="1" applyBorder="1" applyAlignment="1" applyProtection="1">
      <alignment horizontal="center" vertical="center"/>
      <protection hidden="1"/>
    </xf>
    <xf numFmtId="0" fontId="11" fillId="0" borderId="0" xfId="0" applyFont="1" applyFill="1" applyAlignment="1">
      <alignment horizontal="centerContinuous" vertical="center"/>
    </xf>
    <xf numFmtId="0" fontId="21" fillId="0" borderId="0" xfId="0" quotePrefix="1" applyFont="1" applyFill="1" applyAlignment="1">
      <alignment vertical="center"/>
    </xf>
    <xf numFmtId="0" fontId="9" fillId="0" borderId="0" xfId="0" quotePrefix="1" applyFont="1" applyFill="1" applyAlignment="1">
      <alignment vertical="center"/>
    </xf>
    <xf numFmtId="0" fontId="15" fillId="0" borderId="0" xfId="0" applyFont="1" applyFill="1" applyBorder="1" applyAlignment="1">
      <alignment horizontal="center" vertical="center" wrapText="1"/>
    </xf>
    <xf numFmtId="0" fontId="9" fillId="0" borderId="2" xfId="0" applyFont="1" applyBorder="1" applyAlignment="1" applyProtection="1">
      <alignment horizontal="center" vertical="center" wrapText="1"/>
      <protection hidden="1"/>
    </xf>
    <xf numFmtId="0" fontId="6" fillId="0" borderId="2" xfId="0" applyFont="1" applyBorder="1" applyAlignment="1" applyProtection="1">
      <alignment vertical="center"/>
      <protection hidden="1"/>
    </xf>
    <xf numFmtId="0" fontId="9" fillId="0" borderId="6" xfId="0" applyFont="1" applyBorder="1" applyAlignment="1" applyProtection="1">
      <alignment vertical="center"/>
      <protection hidden="1"/>
    </xf>
    <xf numFmtId="0" fontId="9" fillId="0" borderId="0" xfId="0" applyFont="1" applyBorder="1" applyAlignment="1" applyProtection="1">
      <alignment horizontal="center" vertical="center" wrapText="1"/>
      <protection hidden="1"/>
    </xf>
    <xf numFmtId="0" fontId="9" fillId="0" borderId="8" xfId="0" applyFont="1" applyBorder="1" applyAlignment="1" applyProtection="1">
      <alignment vertical="center"/>
      <protection hidden="1"/>
    </xf>
    <xf numFmtId="0" fontId="14" fillId="0" borderId="58" xfId="0" applyFont="1" applyFill="1" applyBorder="1" applyAlignment="1" applyProtection="1">
      <alignment horizontal="center" vertical="center" wrapText="1"/>
      <protection hidden="1"/>
    </xf>
    <xf numFmtId="0" fontId="16" fillId="0" borderId="43" xfId="0" applyFont="1" applyBorder="1" applyAlignment="1" applyProtection="1">
      <alignment horizontal="center" vertical="center"/>
      <protection hidden="1"/>
    </xf>
    <xf numFmtId="0" fontId="14" fillId="0" borderId="59" xfId="0" applyFont="1" applyFill="1" applyBorder="1" applyAlignment="1" applyProtection="1">
      <alignment horizontal="center" vertical="center" wrapText="1"/>
      <protection hidden="1"/>
    </xf>
    <xf numFmtId="0" fontId="9" fillId="0" borderId="8" xfId="0" applyFont="1" applyFill="1" applyBorder="1" applyAlignment="1" applyProtection="1">
      <alignment horizontal="left" vertical="center"/>
      <protection hidden="1"/>
    </xf>
    <xf numFmtId="0" fontId="9" fillId="0" borderId="7" xfId="0" applyFont="1" applyBorder="1" applyAlignment="1" applyProtection="1">
      <alignment horizontal="left" vertical="center"/>
      <protection hidden="1"/>
    </xf>
    <xf numFmtId="0" fontId="0" fillId="0" borderId="0" xfId="0" applyFill="1" applyBorder="1" applyAlignment="1" applyProtection="1">
      <alignment horizontal="center" vertical="center"/>
      <protection hidden="1"/>
    </xf>
    <xf numFmtId="0" fontId="6" fillId="0" borderId="4" xfId="0" applyFont="1" applyFill="1" applyBorder="1" applyAlignment="1">
      <alignment vertical="center" wrapText="1"/>
    </xf>
    <xf numFmtId="0" fontId="7" fillId="0" borderId="0" xfId="0" applyFont="1" applyAlignment="1">
      <alignment horizontal="left" vertical="center" wrapText="1"/>
    </xf>
    <xf numFmtId="0" fontId="6" fillId="0" borderId="7" xfId="0" applyFont="1" applyFill="1" applyBorder="1" applyAlignment="1">
      <alignment horizontal="center" vertical="center"/>
    </xf>
    <xf numFmtId="0" fontId="6" fillId="0" borderId="3" xfId="0" applyFont="1" applyBorder="1" applyAlignment="1" applyProtection="1">
      <alignment vertical="center"/>
      <protection hidden="1"/>
    </xf>
    <xf numFmtId="0" fontId="2" fillId="0" borderId="0" xfId="0" applyFont="1" applyFill="1" applyAlignment="1" applyProtection="1">
      <alignment vertical="center"/>
    </xf>
    <xf numFmtId="0" fontId="2" fillId="0" borderId="0" xfId="0" applyFont="1" applyFill="1" applyBorder="1" applyAlignment="1" applyProtection="1">
      <alignment horizontal="centerContinuous" vertical="center"/>
    </xf>
    <xf numFmtId="0" fontId="0" fillId="0" borderId="0" xfId="0" applyFill="1" applyBorder="1" applyAlignment="1" applyProtection="1">
      <alignment horizontal="centerContinuous" vertical="center"/>
    </xf>
    <xf numFmtId="0" fontId="15" fillId="0" borderId="0" xfId="0" applyFont="1" applyFill="1" applyBorder="1" applyAlignment="1" applyProtection="1">
      <alignment horizontal="center" vertical="center"/>
    </xf>
    <xf numFmtId="38" fontId="2" fillId="0" borderId="0" xfId="2" applyFont="1" applyFill="1" applyBorder="1" applyAlignment="1" applyProtection="1">
      <alignment vertical="center"/>
    </xf>
    <xf numFmtId="0" fontId="11" fillId="0" borderId="0" xfId="0" applyFont="1" applyFill="1" applyAlignment="1" applyProtection="1">
      <alignment vertical="center"/>
    </xf>
    <xf numFmtId="0" fontId="0" fillId="0" borderId="0" xfId="0" applyFill="1" applyAlignment="1" applyProtection="1">
      <alignment vertical="center"/>
    </xf>
    <xf numFmtId="0" fontId="29" fillId="0" borderId="0" xfId="0" applyFont="1" applyAlignment="1">
      <alignment horizontal="right"/>
    </xf>
    <xf numFmtId="0" fontId="9" fillId="0" borderId="58" xfId="0" applyFont="1" applyBorder="1" applyAlignment="1" applyProtection="1">
      <alignment vertical="center"/>
      <protection hidden="1"/>
    </xf>
    <xf numFmtId="185" fontId="26" fillId="0" borderId="0" xfId="0" applyNumberFormat="1" applyFont="1" applyBorder="1" applyAlignment="1">
      <alignment vertical="center"/>
    </xf>
    <xf numFmtId="0" fontId="9" fillId="4" borderId="0" xfId="0" applyFont="1" applyFill="1" applyAlignment="1" applyProtection="1">
      <alignment vertical="center"/>
      <protection hidden="1"/>
    </xf>
    <xf numFmtId="38" fontId="6" fillId="3" borderId="51" xfId="2" applyFont="1" applyFill="1" applyBorder="1" applyAlignment="1" applyProtection="1">
      <alignment vertical="center"/>
      <protection hidden="1"/>
    </xf>
    <xf numFmtId="49" fontId="9" fillId="2" borderId="1" xfId="0" applyNumberFormat="1" applyFont="1" applyFill="1" applyBorder="1" applyAlignment="1" applyProtection="1">
      <alignment horizontal="left" vertical="center" wrapText="1"/>
      <protection locked="0"/>
    </xf>
    <xf numFmtId="0" fontId="9" fillId="2" borderId="31" xfId="0" applyFont="1" applyFill="1" applyBorder="1" applyAlignment="1" applyProtection="1">
      <alignment horizontal="right" vertical="center"/>
      <protection locked="0"/>
    </xf>
    <xf numFmtId="0" fontId="20" fillId="0" borderId="0" xfId="0" applyFont="1" applyFill="1" applyAlignment="1">
      <alignment vertical="center"/>
    </xf>
    <xf numFmtId="0" fontId="0" fillId="2" borderId="51" xfId="0" applyFill="1" applyBorder="1" applyAlignment="1" applyProtection="1">
      <alignment vertical="center"/>
      <protection locked="0"/>
    </xf>
    <xf numFmtId="0" fontId="11" fillId="0" borderId="8" xfId="0" applyFont="1" applyFill="1" applyBorder="1" applyAlignment="1" applyProtection="1">
      <alignment horizontal="center" vertical="center"/>
    </xf>
    <xf numFmtId="49" fontId="11" fillId="0" borderId="2" xfId="0" applyNumberFormat="1" applyFont="1" applyFill="1" applyBorder="1" applyAlignment="1" applyProtection="1">
      <alignment horizontal="left" vertical="center"/>
    </xf>
    <xf numFmtId="0" fontId="0" fillId="0" borderId="2" xfId="0" applyFill="1" applyBorder="1" applyAlignment="1" applyProtection="1">
      <alignment vertical="center"/>
    </xf>
    <xf numFmtId="0" fontId="0" fillId="0" borderId="1" xfId="0" applyFill="1" applyBorder="1" applyAlignment="1" applyProtection="1">
      <alignment vertical="center"/>
    </xf>
    <xf numFmtId="0" fontId="2" fillId="0" borderId="7" xfId="0" applyFont="1" applyFill="1" applyBorder="1" applyAlignment="1" applyProtection="1">
      <alignment horizontal="center" vertical="center"/>
      <protection hidden="1"/>
    </xf>
    <xf numFmtId="184" fontId="6" fillId="0" borderId="0" xfId="1" applyNumberFormat="1" applyFont="1" applyFill="1" applyBorder="1" applyAlignment="1" applyProtection="1">
      <alignment horizontal="center" vertical="center"/>
      <protection hidden="1"/>
    </xf>
    <xf numFmtId="0" fontId="9" fillId="0" borderId="0" xfId="12" applyFont="1" applyFill="1" applyBorder="1" applyAlignment="1" applyProtection="1">
      <alignment horizontal="left" vertical="center"/>
    </xf>
    <xf numFmtId="0" fontId="9" fillId="0" borderId="0" xfId="0" applyFont="1" applyBorder="1" applyAlignment="1" applyProtection="1">
      <alignment vertical="center" wrapText="1"/>
      <protection hidden="1"/>
    </xf>
    <xf numFmtId="0" fontId="9" fillId="0" borderId="0" xfId="0" applyFont="1" applyAlignment="1" applyProtection="1">
      <alignment horizontal="center" vertical="center"/>
      <protection hidden="1"/>
    </xf>
    <xf numFmtId="0" fontId="14" fillId="0" borderId="34" xfId="0" applyFont="1" applyBorder="1" applyAlignment="1" applyProtection="1">
      <alignment horizontal="center" vertical="center"/>
      <protection hidden="1"/>
    </xf>
    <xf numFmtId="0" fontId="9" fillId="2" borderId="1" xfId="0" applyFont="1" applyFill="1" applyBorder="1" applyAlignment="1" applyProtection="1">
      <alignment horizontal="center" vertical="center"/>
      <protection locked="0"/>
    </xf>
    <xf numFmtId="0" fontId="42" fillId="0" borderId="0" xfId="0" applyFont="1" applyFill="1" applyBorder="1" applyAlignment="1" applyProtection="1">
      <alignment vertical="center"/>
      <protection hidden="1"/>
    </xf>
    <xf numFmtId="0" fontId="9" fillId="2" borderId="7" xfId="0" applyFont="1" applyFill="1" applyBorder="1" applyAlignment="1" applyProtection="1">
      <alignment horizontal="center" vertical="center"/>
      <protection locked="0"/>
    </xf>
    <xf numFmtId="0" fontId="9" fillId="0" borderId="0" xfId="0" applyFont="1" applyAlignment="1" applyProtection="1">
      <alignment horizontal="left" vertical="center"/>
      <protection hidden="1"/>
    </xf>
    <xf numFmtId="0" fontId="9" fillId="2" borderId="1" xfId="0" applyFont="1" applyFill="1" applyBorder="1" applyAlignment="1" applyProtection="1">
      <alignment vertical="center" wrapText="1"/>
      <protection locked="0"/>
    </xf>
    <xf numFmtId="0" fontId="14" fillId="0" borderId="7" xfId="0" applyFont="1" applyBorder="1" applyAlignment="1" applyProtection="1">
      <alignment horizontal="center" vertical="center"/>
      <protection hidden="1"/>
    </xf>
    <xf numFmtId="0" fontId="21" fillId="0" borderId="0" xfId="0" applyFont="1" applyBorder="1" applyAlignment="1" applyProtection="1">
      <alignment vertical="center" wrapText="1"/>
      <protection hidden="1"/>
    </xf>
    <xf numFmtId="0" fontId="14" fillId="0" borderId="0" xfId="0" applyFont="1" applyBorder="1" applyAlignment="1" applyProtection="1">
      <alignment horizontal="center" vertical="center"/>
      <protection hidden="1"/>
    </xf>
    <xf numFmtId="0" fontId="42" fillId="0" borderId="0" xfId="0" applyFont="1" applyAlignment="1" applyProtection="1">
      <alignment vertical="center"/>
      <protection hidden="1"/>
    </xf>
    <xf numFmtId="0" fontId="28" fillId="0" borderId="0" xfId="0" applyFont="1" applyFill="1" applyBorder="1" applyAlignment="1" applyProtection="1">
      <alignment vertical="center"/>
      <protection hidden="1"/>
    </xf>
    <xf numFmtId="0" fontId="28" fillId="0" borderId="0" xfId="0" applyFont="1" applyAlignment="1" applyProtection="1">
      <alignment vertical="center"/>
      <protection hidden="1"/>
    </xf>
    <xf numFmtId="0" fontId="14" fillId="0" borderId="0" xfId="0" applyFont="1" applyAlignment="1" applyProtection="1">
      <alignment vertical="center"/>
      <protection hidden="1"/>
    </xf>
    <xf numFmtId="184" fontId="9" fillId="2" borderId="1" xfId="1" applyNumberFormat="1" applyFont="1" applyFill="1" applyBorder="1" applyAlignment="1" applyProtection="1">
      <alignment vertical="center"/>
      <protection locked="0"/>
    </xf>
    <xf numFmtId="184" fontId="9" fillId="2" borderId="2" xfId="1" applyNumberFormat="1" applyFont="1" applyFill="1" applyBorder="1" applyAlignment="1" applyProtection="1">
      <alignment vertical="center"/>
      <protection locked="0"/>
    </xf>
    <xf numFmtId="0" fontId="9" fillId="2" borderId="1" xfId="0" applyFont="1" applyFill="1" applyBorder="1" applyAlignment="1" applyProtection="1">
      <alignment vertical="center"/>
      <protection locked="0"/>
    </xf>
    <xf numFmtId="0" fontId="9" fillId="0" borderId="0" xfId="6" applyFont="1" applyAlignment="1">
      <alignment vertical="center"/>
    </xf>
    <xf numFmtId="0" fontId="9" fillId="0" borderId="0" xfId="6" applyFont="1">
      <alignment vertical="center"/>
    </xf>
    <xf numFmtId="0" fontId="6" fillId="0" borderId="0" xfId="6">
      <alignment vertical="center"/>
    </xf>
    <xf numFmtId="0" fontId="9" fillId="0" borderId="0" xfId="6" applyFont="1" applyFill="1" applyBorder="1" applyAlignment="1" applyProtection="1">
      <alignment vertical="center"/>
      <protection hidden="1"/>
    </xf>
    <xf numFmtId="0" fontId="14" fillId="0" borderId="0" xfId="6" applyFont="1" applyFill="1" applyBorder="1" applyAlignment="1" applyProtection="1">
      <alignment vertical="center"/>
      <protection hidden="1"/>
    </xf>
    <xf numFmtId="0" fontId="25" fillId="0" borderId="0" xfId="0" applyFont="1" applyAlignment="1" applyProtection="1">
      <alignment vertical="center"/>
      <protection hidden="1"/>
    </xf>
    <xf numFmtId="0" fontId="25" fillId="0" borderId="0" xfId="0" applyFont="1" applyAlignment="1" applyProtection="1">
      <alignment horizontal="center" vertical="center"/>
      <protection hidden="1"/>
    </xf>
    <xf numFmtId="0" fontId="22" fillId="0" borderId="0" xfId="0" applyFont="1" applyFill="1" applyAlignment="1" applyProtection="1">
      <alignment vertical="center"/>
      <protection hidden="1"/>
    </xf>
    <xf numFmtId="0" fontId="22" fillId="0" borderId="3" xfId="0"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0" fillId="0" borderId="18"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24" xfId="0" applyFill="1" applyBorder="1" applyAlignment="1" applyProtection="1">
      <alignment vertical="center"/>
      <protection hidden="1"/>
    </xf>
    <xf numFmtId="0" fontId="15" fillId="0" borderId="54" xfId="0" applyFont="1" applyFill="1" applyBorder="1" applyAlignment="1" applyProtection="1">
      <alignment horizontal="center" vertical="center"/>
      <protection hidden="1"/>
    </xf>
    <xf numFmtId="0" fontId="6" fillId="0" borderId="7" xfId="0" applyFont="1" applyFill="1" applyBorder="1" applyAlignment="1" applyProtection="1">
      <alignment vertical="center"/>
    </xf>
    <xf numFmtId="0" fontId="6" fillId="0" borderId="8" xfId="0" applyFont="1" applyFill="1" applyBorder="1" applyAlignment="1" applyProtection="1">
      <alignment vertical="center"/>
    </xf>
    <xf numFmtId="0" fontId="6" fillId="0" borderId="1" xfId="0" applyFont="1" applyFill="1" applyBorder="1" applyAlignment="1" applyProtection="1">
      <alignment horizontal="center" vertical="center"/>
    </xf>
    <xf numFmtId="0" fontId="15" fillId="0" borderId="7" xfId="0" applyFont="1" applyFill="1" applyBorder="1" applyAlignment="1" applyProtection="1">
      <alignment horizontal="center" vertical="center"/>
      <protection hidden="1"/>
    </xf>
    <xf numFmtId="0" fontId="9" fillId="0" borderId="0" xfId="0" applyFont="1" applyFill="1" applyBorder="1" applyAlignment="1" applyProtection="1">
      <alignment vertical="center" wrapText="1"/>
    </xf>
    <xf numFmtId="0" fontId="15" fillId="0" borderId="67" xfId="0" applyFont="1" applyFill="1" applyBorder="1" applyAlignment="1" applyProtection="1">
      <alignment horizontal="center" vertical="center"/>
      <protection hidden="1"/>
    </xf>
    <xf numFmtId="0" fontId="0" fillId="0" borderId="0" xfId="0" applyFill="1" applyBorder="1" applyAlignment="1" applyProtection="1">
      <alignment horizontal="center" vertical="center"/>
    </xf>
    <xf numFmtId="0" fontId="2" fillId="0" borderId="0" xfId="0" applyFont="1" applyFill="1" applyBorder="1" applyAlignment="1">
      <alignment horizontal="left" vertical="center"/>
    </xf>
    <xf numFmtId="38" fontId="0" fillId="0" borderId="0" xfId="2" applyFont="1" applyFill="1" applyBorder="1" applyAlignment="1">
      <alignment horizontal="left" vertical="center"/>
    </xf>
    <xf numFmtId="0" fontId="15" fillId="0" borderId="58" xfId="0" applyFont="1" applyFill="1" applyBorder="1" applyAlignment="1" applyProtection="1">
      <alignment horizontal="center" vertical="center"/>
      <protection hidden="1"/>
    </xf>
    <xf numFmtId="0" fontId="6" fillId="0" borderId="4" xfId="0" applyFont="1" applyFill="1" applyBorder="1" applyAlignment="1" applyProtection="1">
      <alignment horizontal="center" vertical="center"/>
    </xf>
    <xf numFmtId="0" fontId="15" fillId="0" borderId="43" xfId="0" applyFont="1" applyFill="1" applyBorder="1" applyAlignment="1" applyProtection="1">
      <alignment horizontal="center" vertical="center"/>
      <protection hidden="1"/>
    </xf>
    <xf numFmtId="186" fontId="2" fillId="0" borderId="52" xfId="0" applyNumberFormat="1" applyFont="1" applyFill="1" applyBorder="1" applyAlignment="1">
      <alignment horizontal="centerContinuous" vertical="center"/>
    </xf>
    <xf numFmtId="186" fontId="2" fillId="0" borderId="54" xfId="0" applyNumberFormat="1" applyFont="1" applyFill="1" applyBorder="1" applyAlignment="1">
      <alignment horizontal="centerContinuous" vertical="center"/>
    </xf>
    <xf numFmtId="186" fontId="2" fillId="0" borderId="53" xfId="0" applyNumberFormat="1" applyFont="1" applyFill="1" applyBorder="1" applyAlignment="1">
      <alignment horizontal="centerContinuous" vertical="center"/>
    </xf>
    <xf numFmtId="0" fontId="6" fillId="0" borderId="52" xfId="0" applyFont="1" applyFill="1" applyBorder="1" applyAlignment="1" applyProtection="1">
      <alignment horizontal="center" vertical="center"/>
    </xf>
    <xf numFmtId="0" fontId="6" fillId="0" borderId="54" xfId="0" applyFont="1" applyFill="1" applyBorder="1" applyAlignment="1" applyProtection="1">
      <alignment horizontal="center" vertical="center"/>
    </xf>
    <xf numFmtId="0" fontId="0" fillId="2" borderId="7" xfId="0" applyFill="1" applyBorder="1" applyAlignment="1" applyProtection="1">
      <alignment vertical="center"/>
      <protection locked="0"/>
    </xf>
    <xf numFmtId="0" fontId="0" fillId="2" borderId="52" xfId="0" applyFill="1" applyBorder="1" applyAlignment="1" applyProtection="1">
      <alignment vertical="center"/>
      <protection locked="0"/>
    </xf>
    <xf numFmtId="0" fontId="0" fillId="2" borderId="54" xfId="0" applyFill="1" applyBorder="1" applyAlignment="1" applyProtection="1">
      <alignment vertical="center"/>
      <protection locked="0"/>
    </xf>
    <xf numFmtId="14" fontId="0" fillId="2" borderId="46" xfId="0" applyNumberFormat="1" applyFill="1" applyBorder="1" applyAlignment="1" applyProtection="1">
      <alignment vertical="center"/>
      <protection locked="0"/>
    </xf>
    <xf numFmtId="14" fontId="0" fillId="2" borderId="67" xfId="0" applyNumberFormat="1" applyFill="1" applyBorder="1" applyAlignment="1" applyProtection="1">
      <alignment vertical="center"/>
      <protection locked="0"/>
    </xf>
    <xf numFmtId="14" fontId="0" fillId="2" borderId="53" xfId="0" applyNumberFormat="1" applyFill="1" applyBorder="1" applyAlignment="1" applyProtection="1">
      <alignment vertical="center"/>
      <protection locked="0"/>
    </xf>
    <xf numFmtId="14" fontId="0" fillId="2" borderId="69" xfId="0" applyNumberFormat="1" applyFill="1" applyBorder="1" applyAlignment="1" applyProtection="1">
      <alignment vertical="center"/>
      <protection locked="0"/>
    </xf>
    <xf numFmtId="14" fontId="0" fillId="2" borderId="54" xfId="0" applyNumberFormat="1" applyFill="1" applyBorder="1" applyAlignment="1" applyProtection="1">
      <alignment vertical="center"/>
      <protection locked="0"/>
    </xf>
    <xf numFmtId="0" fontId="6" fillId="0" borderId="0" xfId="0" applyFont="1" applyFill="1" applyBorder="1" applyAlignment="1">
      <alignment vertical="center" wrapText="1"/>
    </xf>
    <xf numFmtId="0" fontId="6" fillId="0" borderId="0" xfId="0" applyFont="1" applyAlignment="1">
      <alignment horizontal="left" vertical="center" wrapText="1" indent="1"/>
    </xf>
    <xf numFmtId="0" fontId="9" fillId="2" borderId="7" xfId="0" applyFont="1" applyFill="1" applyBorder="1" applyAlignment="1" applyProtection="1">
      <alignment vertical="center"/>
      <protection locked="0"/>
    </xf>
    <xf numFmtId="0" fontId="9" fillId="0" borderId="0" xfId="0" applyFont="1" applyFill="1" applyBorder="1" applyAlignment="1" applyProtection="1">
      <alignment horizontal="center" vertical="center"/>
      <protection hidden="1"/>
    </xf>
    <xf numFmtId="0" fontId="9" fillId="6" borderId="7" xfId="0" applyFont="1" applyFill="1" applyBorder="1" applyAlignment="1" applyProtection="1">
      <alignment vertical="center"/>
      <protection hidden="1"/>
    </xf>
    <xf numFmtId="0" fontId="9" fillId="6" borderId="0" xfId="0" applyFont="1" applyFill="1" applyAlignment="1" applyProtection="1">
      <alignment vertical="center"/>
      <protection hidden="1"/>
    </xf>
    <xf numFmtId="0" fontId="9" fillId="6" borderId="0" xfId="0" applyFont="1" applyFill="1" applyAlignment="1" applyProtection="1">
      <alignment horizontal="center" vertical="center"/>
      <protection hidden="1"/>
    </xf>
    <xf numFmtId="0" fontId="9" fillId="0" borderId="0" xfId="0" applyFont="1" applyFill="1" applyAlignment="1" applyProtection="1">
      <alignment horizontal="center" vertical="center"/>
      <protection hidden="1"/>
    </xf>
    <xf numFmtId="0" fontId="9" fillId="0" borderId="7" xfId="0" applyFont="1" applyBorder="1" applyAlignment="1">
      <alignment horizontal="centerContinuous" vertical="center" wrapText="1"/>
    </xf>
    <xf numFmtId="0" fontId="9" fillId="0" borderId="7" xfId="0" applyFont="1" applyBorder="1" applyAlignment="1">
      <alignment horizontal="centerContinuous" vertical="center"/>
    </xf>
    <xf numFmtId="0" fontId="9" fillId="2" borderId="7" xfId="0" applyNumberFormat="1" applyFont="1" applyFill="1" applyBorder="1" applyAlignment="1" applyProtection="1">
      <alignment vertical="center" wrapText="1"/>
      <protection locked="0"/>
    </xf>
    <xf numFmtId="182" fontId="9" fillId="2" borderId="7" xfId="0" applyNumberFormat="1" applyFont="1" applyFill="1" applyBorder="1" applyAlignment="1" applyProtection="1">
      <alignment vertical="center"/>
      <protection locked="0"/>
    </xf>
    <xf numFmtId="0" fontId="9" fillId="0" borderId="7" xfId="0" applyFont="1" applyBorder="1" applyAlignment="1">
      <alignment horizontal="center" vertical="center" wrapText="1"/>
    </xf>
    <xf numFmtId="0" fontId="9" fillId="2" borderId="7" xfId="0" applyFont="1" applyFill="1" applyBorder="1" applyAlignment="1" applyProtection="1">
      <alignment vertical="center" wrapText="1"/>
      <protection locked="0"/>
    </xf>
    <xf numFmtId="0" fontId="9" fillId="0" borderId="51" xfId="0" applyFont="1" applyBorder="1" applyAlignment="1">
      <alignment horizontal="centerContinuous" vertical="center"/>
    </xf>
    <xf numFmtId="0" fontId="0" fillId="0" borderId="3" xfId="0" applyFill="1" applyBorder="1" applyAlignment="1"/>
    <xf numFmtId="0" fontId="9" fillId="0" borderId="34" xfId="0" applyFont="1" applyBorder="1" applyAlignment="1">
      <alignment horizontal="center" vertical="center"/>
    </xf>
    <xf numFmtId="0" fontId="9" fillId="0" borderId="70" xfId="0" applyFont="1" applyBorder="1" applyAlignment="1">
      <alignment vertical="center"/>
    </xf>
    <xf numFmtId="0" fontId="9" fillId="0" borderId="16" xfId="0" applyFont="1" applyBorder="1" applyAlignment="1">
      <alignment vertical="center"/>
    </xf>
    <xf numFmtId="182" fontId="6" fillId="3" borderId="69" xfId="0" applyNumberFormat="1" applyFont="1" applyFill="1" applyBorder="1" applyAlignment="1">
      <alignment vertical="center"/>
    </xf>
    <xf numFmtId="0" fontId="9" fillId="6" borderId="7" xfId="0" applyFont="1" applyFill="1" applyBorder="1" applyAlignment="1">
      <alignment vertical="center"/>
    </xf>
    <xf numFmtId="0" fontId="7" fillId="0" borderId="1" xfId="0" applyNumberFormat="1" applyFont="1" applyFill="1" applyBorder="1" applyAlignment="1" applyProtection="1">
      <alignment horizontal="center" vertical="center"/>
      <protection hidden="1"/>
    </xf>
    <xf numFmtId="176" fontId="7" fillId="0" borderId="1" xfId="0" applyNumberFormat="1" applyFont="1" applyFill="1" applyBorder="1" applyAlignment="1" applyProtection="1">
      <alignment horizontal="center" vertical="center"/>
      <protection hidden="1"/>
    </xf>
    <xf numFmtId="0" fontId="7" fillId="0" borderId="0" xfId="0" applyNumberFormat="1" applyFont="1" applyFill="1" applyBorder="1" applyAlignment="1">
      <alignment horizontal="center" vertical="center"/>
    </xf>
    <xf numFmtId="0" fontId="7" fillId="4" borderId="0" xfId="0" applyFont="1" applyFill="1" applyAlignment="1">
      <alignment vertical="center"/>
    </xf>
    <xf numFmtId="49" fontId="14" fillId="0" borderId="0" xfId="0" applyNumberFormat="1" applyFont="1" applyFill="1" applyBorder="1" applyAlignment="1" applyProtection="1">
      <alignment horizontal="left" vertical="center" wrapText="1"/>
    </xf>
    <xf numFmtId="0" fontId="0" fillId="0" borderId="0" xfId="0" applyFill="1" applyBorder="1"/>
    <xf numFmtId="0" fontId="11" fillId="0" borderId="0" xfId="0" applyFont="1" applyFill="1" applyBorder="1" applyAlignment="1">
      <alignment vertical="center"/>
    </xf>
    <xf numFmtId="0" fontId="10" fillId="0" borderId="1" xfId="0" applyFont="1" applyFill="1" applyBorder="1" applyAlignment="1">
      <alignment horizontal="center" vertical="center"/>
    </xf>
    <xf numFmtId="0" fontId="20" fillId="0" borderId="0" xfId="0" applyFont="1" applyFill="1" applyBorder="1" applyAlignment="1">
      <alignment vertical="center"/>
    </xf>
    <xf numFmtId="0" fontId="15" fillId="0" borderId="14" xfId="0" applyFont="1" applyBorder="1" applyAlignment="1" applyProtection="1">
      <alignment horizontal="center" vertical="center"/>
      <protection hidden="1"/>
    </xf>
    <xf numFmtId="0" fontId="0" fillId="0" borderId="0" xfId="0" applyFill="1" applyAlignment="1">
      <alignment horizontal="centerContinuous" vertical="center"/>
    </xf>
    <xf numFmtId="0" fontId="11" fillId="4" borderId="0" xfId="0" applyFont="1" applyFill="1" applyAlignment="1">
      <alignment vertical="center"/>
    </xf>
    <xf numFmtId="0" fontId="2" fillId="0" borderId="0" xfId="9" applyFont="1" applyFill="1" applyAlignment="1">
      <alignment vertical="center"/>
    </xf>
    <xf numFmtId="0" fontId="14" fillId="0" borderId="3" xfId="0" applyFont="1" applyBorder="1" applyAlignment="1">
      <alignment horizontal="center" vertical="center"/>
    </xf>
    <xf numFmtId="0" fontId="22" fillId="0" borderId="0" xfId="0" applyFont="1" applyFill="1" applyBorder="1" applyAlignment="1" applyProtection="1">
      <alignment horizontal="center" vertical="center"/>
      <protection hidden="1"/>
    </xf>
    <xf numFmtId="0" fontId="9" fillId="0" borderId="46" xfId="0" applyFont="1" applyBorder="1" applyAlignment="1">
      <alignment horizontal="center" vertical="center"/>
    </xf>
    <xf numFmtId="0" fontId="2" fillId="0" borderId="0" xfId="9" applyFont="1" applyFill="1" applyBorder="1" applyAlignment="1">
      <alignment vertical="center"/>
    </xf>
    <xf numFmtId="0" fontId="44" fillId="7" borderId="0" xfId="8" applyFont="1" applyFill="1" applyBorder="1" applyAlignment="1" applyProtection="1">
      <alignment horizontal="left" vertical="center"/>
      <protection hidden="1"/>
    </xf>
    <xf numFmtId="0" fontId="45" fillId="0" borderId="0" xfId="8" applyFont="1" applyFill="1" applyBorder="1" applyAlignment="1">
      <alignment horizontal="left" vertical="center"/>
    </xf>
    <xf numFmtId="176" fontId="7" fillId="0" borderId="0" xfId="8" applyNumberFormat="1" applyFont="1" applyFill="1" applyBorder="1" applyAlignment="1" applyProtection="1">
      <alignment vertical="center"/>
      <protection hidden="1"/>
    </xf>
    <xf numFmtId="0" fontId="46" fillId="0" borderId="0" xfId="8" applyFont="1" applyFill="1" applyBorder="1" applyAlignment="1">
      <alignment horizontal="left" vertical="center"/>
    </xf>
    <xf numFmtId="0" fontId="7" fillId="0" borderId="0" xfId="8" applyFont="1" applyFill="1" applyBorder="1" applyAlignment="1" applyProtection="1">
      <alignment vertical="center"/>
      <protection hidden="1"/>
    </xf>
    <xf numFmtId="0" fontId="7" fillId="0" borderId="0" xfId="8" applyFont="1" applyFill="1" applyBorder="1" applyAlignment="1">
      <alignment vertical="center"/>
    </xf>
    <xf numFmtId="176" fontId="45" fillId="0" borderId="0" xfId="8" applyNumberFormat="1" applyFont="1" applyFill="1" applyBorder="1" applyAlignment="1">
      <alignment horizontal="left" vertical="center"/>
    </xf>
    <xf numFmtId="0" fontId="45" fillId="0" borderId="0" xfId="8" applyFont="1" applyFill="1" applyBorder="1" applyAlignment="1" applyProtection="1">
      <alignment horizontal="left" vertical="center"/>
      <protection hidden="1"/>
    </xf>
    <xf numFmtId="176" fontId="15" fillId="0" borderId="0" xfId="8" applyNumberFormat="1" applyFont="1" applyFill="1" applyBorder="1" applyAlignment="1" applyProtection="1">
      <alignment vertical="center"/>
      <protection hidden="1"/>
    </xf>
    <xf numFmtId="0" fontId="45" fillId="0" borderId="0" xfId="9" applyFont="1" applyFill="1" applyBorder="1" applyAlignment="1">
      <alignment horizontal="left" vertical="center"/>
    </xf>
    <xf numFmtId="0" fontId="45" fillId="4" borderId="0" xfId="8" applyFont="1" applyFill="1" applyBorder="1" applyAlignment="1">
      <alignment horizontal="left" vertical="center"/>
    </xf>
    <xf numFmtId="0" fontId="45" fillId="7" borderId="0" xfId="8" applyFont="1" applyFill="1" applyBorder="1" applyAlignment="1">
      <alignment horizontal="left" vertical="center"/>
    </xf>
    <xf numFmtId="0" fontId="45" fillId="4" borderId="0" xfId="8" applyFont="1" applyFill="1" applyBorder="1" applyAlignment="1" applyProtection="1">
      <alignment horizontal="left" vertical="center"/>
      <protection hidden="1"/>
    </xf>
    <xf numFmtId="0" fontId="45" fillId="0" borderId="0" xfId="13" applyFont="1" applyFill="1" applyBorder="1" applyAlignment="1">
      <alignment horizontal="left" vertical="center"/>
    </xf>
    <xf numFmtId="0" fontId="45" fillId="0" borderId="0" xfId="8" applyFont="1" applyFill="1" applyBorder="1" applyAlignment="1">
      <alignment horizontal="left" vertical="center" shrinkToFit="1"/>
    </xf>
    <xf numFmtId="0" fontId="45" fillId="0" borderId="0" xfId="8" quotePrefix="1" applyFont="1" applyFill="1" applyBorder="1" applyAlignment="1" applyProtection="1">
      <alignment horizontal="left" vertical="center"/>
      <protection hidden="1"/>
    </xf>
    <xf numFmtId="0" fontId="6" fillId="0" borderId="0" xfId="8" applyFont="1" applyFill="1" applyBorder="1" applyAlignment="1">
      <alignment vertical="center"/>
    </xf>
    <xf numFmtId="0" fontId="45" fillId="2" borderId="0" xfId="8" applyFont="1" applyFill="1" applyBorder="1" applyAlignment="1" applyProtection="1">
      <alignment horizontal="left" vertical="center"/>
      <protection hidden="1"/>
    </xf>
    <xf numFmtId="0" fontId="45" fillId="2" borderId="0" xfId="8" applyFont="1" applyFill="1" applyBorder="1" applyAlignment="1">
      <alignment horizontal="left" vertical="center"/>
    </xf>
    <xf numFmtId="0" fontId="6" fillId="0" borderId="0" xfId="8" applyFill="1" applyBorder="1" applyAlignment="1">
      <alignment vertical="center"/>
    </xf>
    <xf numFmtId="0" fontId="45" fillId="4" borderId="0" xfId="6" applyFont="1" applyFill="1" applyBorder="1" applyAlignment="1">
      <alignment horizontal="left" vertical="center"/>
    </xf>
    <xf numFmtId="179" fontId="45" fillId="0" borderId="0" xfId="8" applyNumberFormat="1" applyFont="1" applyFill="1" applyBorder="1" applyAlignment="1">
      <alignment horizontal="left" vertical="center"/>
    </xf>
    <xf numFmtId="0" fontId="9" fillId="0" borderId="0" xfId="8" applyFont="1" applyFill="1" applyBorder="1" applyAlignment="1">
      <alignment vertical="center"/>
    </xf>
    <xf numFmtId="0" fontId="45" fillId="0" borderId="0" xfId="10" applyFont="1" applyFill="1" applyBorder="1" applyAlignment="1">
      <alignment horizontal="left" vertical="center"/>
    </xf>
    <xf numFmtId="0" fontId="45" fillId="0" borderId="0" xfId="6" applyFont="1" applyFill="1" applyBorder="1" applyAlignment="1">
      <alignment horizontal="left" vertical="center"/>
    </xf>
    <xf numFmtId="0" fontId="45" fillId="0" borderId="0" xfId="8" applyFont="1" applyBorder="1" applyAlignment="1">
      <alignment horizontal="left" vertical="center"/>
    </xf>
    <xf numFmtId="0" fontId="6" fillId="0" borderId="0" xfId="8" applyBorder="1" applyAlignment="1">
      <alignment vertical="center"/>
    </xf>
    <xf numFmtId="0" fontId="6" fillId="0" borderId="0" xfId="6" applyFill="1" applyBorder="1" applyAlignment="1">
      <alignment vertical="center"/>
    </xf>
    <xf numFmtId="0" fontId="9" fillId="0" borderId="3" xfId="0" applyFont="1" applyBorder="1" applyAlignment="1" applyProtection="1">
      <alignment vertical="center"/>
      <protection hidden="1"/>
    </xf>
    <xf numFmtId="0" fontId="9" fillId="0" borderId="58" xfId="11" applyFont="1" applyBorder="1" applyProtection="1">
      <alignment vertical="center"/>
    </xf>
    <xf numFmtId="0" fontId="9" fillId="0" borderId="3" xfId="11" applyFont="1" applyBorder="1" applyProtection="1">
      <alignment vertical="center"/>
    </xf>
    <xf numFmtId="0" fontId="28" fillId="0" borderId="58" xfId="11" applyFont="1" applyBorder="1" applyProtection="1">
      <alignment vertical="center"/>
    </xf>
    <xf numFmtId="0" fontId="41" fillId="0" borderId="58" xfId="11" applyFont="1" applyBorder="1" applyProtection="1">
      <alignment vertical="center"/>
    </xf>
    <xf numFmtId="0" fontId="14" fillId="0" borderId="58" xfId="11" applyFont="1" applyBorder="1" applyProtection="1">
      <alignment vertical="center"/>
    </xf>
    <xf numFmtId="0" fontId="14" fillId="0" borderId="25" xfId="9" applyFont="1" applyBorder="1" applyAlignment="1" applyProtection="1">
      <alignment horizontal="center" vertical="center"/>
      <protection hidden="1"/>
    </xf>
    <xf numFmtId="0" fontId="14" fillId="0" borderId="33" xfId="0" applyFont="1" applyFill="1" applyBorder="1" applyAlignment="1" applyProtection="1">
      <alignment horizontal="center" vertical="center"/>
      <protection hidden="1"/>
    </xf>
    <xf numFmtId="0" fontId="14" fillId="0" borderId="25" xfId="0" applyFont="1" applyFill="1" applyBorder="1" applyAlignment="1" applyProtection="1">
      <alignment horizontal="center" vertical="center"/>
      <protection hidden="1"/>
    </xf>
    <xf numFmtId="0" fontId="14" fillId="0" borderId="57" xfId="0" applyFont="1" applyFill="1" applyBorder="1" applyAlignment="1" applyProtection="1">
      <alignment horizontal="center" vertical="center"/>
      <protection hidden="1"/>
    </xf>
    <xf numFmtId="0" fontId="14" fillId="0" borderId="72" xfId="0" applyFont="1" applyFill="1" applyBorder="1" applyAlignment="1" applyProtection="1">
      <alignment horizontal="center" vertical="center"/>
      <protection hidden="1"/>
    </xf>
    <xf numFmtId="0" fontId="9" fillId="9" borderId="16" xfId="0" applyFont="1" applyFill="1" applyBorder="1" applyAlignment="1">
      <alignment vertical="center"/>
    </xf>
    <xf numFmtId="0" fontId="9" fillId="9" borderId="10" xfId="0" applyFont="1" applyFill="1" applyBorder="1" applyAlignment="1">
      <alignment vertical="center"/>
    </xf>
    <xf numFmtId="182" fontId="9" fillId="0" borderId="8" xfId="0" applyNumberFormat="1" applyFont="1" applyFill="1" applyBorder="1" applyAlignment="1">
      <alignment horizontal="right" vertical="center"/>
    </xf>
    <xf numFmtId="0" fontId="6" fillId="0" borderId="2" xfId="0" applyFont="1" applyFill="1" applyBorder="1" applyAlignment="1">
      <alignment horizontal="centerContinuous" vertical="center"/>
    </xf>
    <xf numFmtId="0" fontId="22" fillId="0" borderId="2" xfId="0" applyFont="1" applyBorder="1" applyAlignment="1">
      <alignment horizontal="centerContinuous" vertical="center"/>
    </xf>
    <xf numFmtId="0" fontId="0" fillId="0" borderId="6" xfId="0" applyFont="1" applyFill="1" applyBorder="1" applyAlignment="1">
      <alignment vertical="center"/>
    </xf>
    <xf numFmtId="38" fontId="2" fillId="3" borderId="1" xfId="2" applyNumberFormat="1" applyFill="1" applyBorder="1" applyAlignment="1" applyProtection="1">
      <alignment vertical="center"/>
      <protection hidden="1"/>
    </xf>
    <xf numFmtId="0" fontId="19" fillId="0" borderId="7" xfId="0" applyFont="1" applyBorder="1" applyAlignment="1" applyProtection="1">
      <alignment horizontal="center" vertical="center" wrapText="1"/>
      <protection hidden="1"/>
    </xf>
    <xf numFmtId="0" fontId="0" fillId="0" borderId="0" xfId="0" applyAlignment="1">
      <alignment vertical="center"/>
    </xf>
    <xf numFmtId="0" fontId="0" fillId="0" borderId="0" xfId="0" applyAlignment="1">
      <alignment vertical="center"/>
    </xf>
    <xf numFmtId="0" fontId="0" fillId="0" borderId="7" xfId="0" applyBorder="1" applyAlignment="1">
      <alignment horizontal="left" vertical="center"/>
    </xf>
    <xf numFmtId="0" fontId="2" fillId="0" borderId="2" xfId="0" applyFont="1" applyBorder="1" applyAlignment="1">
      <alignment vertical="center"/>
    </xf>
    <xf numFmtId="0" fontId="2" fillId="0" borderId="1" xfId="0" applyFont="1" applyBorder="1" applyAlignment="1">
      <alignment vertical="center"/>
    </xf>
    <xf numFmtId="38" fontId="2" fillId="2" borderId="1" xfId="2" applyFont="1" applyFill="1" applyBorder="1" applyAlignment="1" applyProtection="1">
      <alignment vertical="center"/>
      <protection locked="0"/>
    </xf>
    <xf numFmtId="182" fontId="9" fillId="2" borderId="2" xfId="0" applyNumberFormat="1" applyFont="1" applyFill="1" applyBorder="1" applyAlignment="1" applyProtection="1">
      <alignment vertical="center"/>
      <protection locked="0"/>
    </xf>
    <xf numFmtId="38" fontId="2" fillId="2" borderId="1" xfId="2" applyFill="1" applyBorder="1" applyAlignment="1" applyProtection="1">
      <alignment vertical="center"/>
      <protection locked="0"/>
    </xf>
    <xf numFmtId="0" fontId="23" fillId="0" borderId="0" xfId="0" applyFont="1" applyBorder="1" applyAlignment="1">
      <alignment vertical="center"/>
    </xf>
    <xf numFmtId="0" fontId="19" fillId="0" borderId="7" xfId="0" applyFont="1" applyBorder="1" applyAlignment="1" applyProtection="1">
      <alignment horizontal="left" vertical="center"/>
      <protection hidden="1"/>
    </xf>
    <xf numFmtId="38" fontId="9" fillId="0" borderId="0" xfId="0" quotePrefix="1" applyNumberFormat="1" applyFont="1" applyAlignment="1">
      <alignment vertical="center"/>
    </xf>
    <xf numFmtId="0" fontId="9" fillId="2" borderId="5" xfId="0" applyFont="1" applyFill="1" applyBorder="1" applyAlignment="1" applyProtection="1">
      <alignment horizontal="left" vertical="center" wrapText="1"/>
      <protection locked="0"/>
    </xf>
    <xf numFmtId="38" fontId="2" fillId="0" borderId="4" xfId="2" applyFont="1" applyFill="1" applyBorder="1" applyAlignment="1" applyProtection="1">
      <alignment vertical="center"/>
    </xf>
    <xf numFmtId="184" fontId="9" fillId="2" borderId="7" xfId="1" applyNumberFormat="1" applyFont="1" applyFill="1" applyBorder="1" applyAlignment="1" applyProtection="1">
      <alignment vertical="center"/>
      <protection locked="0"/>
    </xf>
    <xf numFmtId="38" fontId="9" fillId="3" borderId="1" xfId="2" applyFont="1" applyFill="1" applyBorder="1" applyAlignment="1" applyProtection="1">
      <alignment vertical="center" wrapText="1"/>
    </xf>
    <xf numFmtId="0" fontId="15" fillId="0" borderId="77" xfId="0" applyFont="1" applyFill="1" applyBorder="1" applyAlignment="1" applyProtection="1">
      <alignment horizontal="center" vertical="center"/>
      <protection hidden="1"/>
    </xf>
    <xf numFmtId="0" fontId="15" fillId="0" borderId="55" xfId="0" applyFont="1" applyFill="1" applyBorder="1" applyAlignment="1" applyProtection="1">
      <alignment horizontal="center" vertical="center"/>
      <protection hidden="1"/>
    </xf>
    <xf numFmtId="0" fontId="27" fillId="0" borderId="17" xfId="0" applyFont="1" applyBorder="1" applyAlignment="1">
      <alignment vertical="center"/>
    </xf>
    <xf numFmtId="0" fontId="27" fillId="0" borderId="24" xfId="0" applyFont="1" applyBorder="1" applyAlignment="1">
      <alignment vertical="center"/>
    </xf>
    <xf numFmtId="38" fontId="2" fillId="2" borderId="20" xfId="2" applyFill="1" applyBorder="1" applyAlignment="1" applyProtection="1">
      <alignment vertical="center"/>
      <protection locked="0"/>
    </xf>
    <xf numFmtId="0" fontId="6" fillId="0" borderId="12" xfId="0" applyFont="1" applyBorder="1" applyAlignment="1">
      <alignment horizontal="center" vertical="center"/>
    </xf>
    <xf numFmtId="0" fontId="6" fillId="0" borderId="22" xfId="0" applyFont="1" applyBorder="1" applyAlignment="1">
      <alignment vertical="center"/>
    </xf>
    <xf numFmtId="0" fontId="15" fillId="0" borderId="55" xfId="0" applyFont="1" applyBorder="1" applyAlignment="1" applyProtection="1">
      <alignment horizontal="center" vertical="center"/>
      <protection hidden="1"/>
    </xf>
    <xf numFmtId="38" fontId="2" fillId="2" borderId="22" xfId="2" applyFill="1" applyBorder="1" applyAlignment="1" applyProtection="1">
      <alignment vertical="center"/>
      <protection locked="0"/>
    </xf>
    <xf numFmtId="38" fontId="2" fillId="3" borderId="22" xfId="2" applyFill="1" applyBorder="1" applyAlignment="1" applyProtection="1">
      <alignment vertical="center"/>
      <protection hidden="1"/>
    </xf>
    <xf numFmtId="0" fontId="27" fillId="0" borderId="22" xfId="0" applyFont="1" applyBorder="1" applyAlignment="1">
      <alignment vertical="center"/>
    </xf>
    <xf numFmtId="0" fontId="27" fillId="0" borderId="12" xfId="0" applyFont="1" applyBorder="1" applyAlignment="1">
      <alignment horizontal="center" vertical="center"/>
    </xf>
    <xf numFmtId="0" fontId="27" fillId="0" borderId="10" xfId="0" applyFont="1" applyBorder="1" applyAlignment="1">
      <alignment vertical="center"/>
    </xf>
    <xf numFmtId="0" fontId="6" fillId="0" borderId="33" xfId="0" applyFont="1" applyBorder="1" applyAlignment="1">
      <alignment horizontal="center" vertical="center"/>
    </xf>
    <xf numFmtId="0" fontId="6" fillId="0" borderId="44" xfId="0" applyFont="1" applyBorder="1" applyAlignment="1">
      <alignment horizontal="center" vertical="center"/>
    </xf>
    <xf numFmtId="0" fontId="6" fillId="0" borderId="57" xfId="0" applyFont="1" applyBorder="1" applyAlignment="1">
      <alignment horizontal="center" vertical="center"/>
    </xf>
    <xf numFmtId="0" fontId="0" fillId="0" borderId="10" xfId="0" applyBorder="1" applyAlignment="1">
      <alignment vertical="center"/>
    </xf>
    <xf numFmtId="0" fontId="9" fillId="0" borderId="35" xfId="0" applyFont="1" applyFill="1" applyBorder="1" applyAlignment="1" applyProtection="1">
      <alignment horizontal="center" vertical="center" wrapText="1"/>
      <protection hidden="1"/>
    </xf>
    <xf numFmtId="0" fontId="14" fillId="0" borderId="52" xfId="0" applyFont="1" applyFill="1" applyBorder="1" applyAlignment="1" applyProtection="1">
      <alignment horizontal="center" vertical="center" wrapText="1"/>
      <protection hidden="1"/>
    </xf>
    <xf numFmtId="183" fontId="6" fillId="2" borderId="31" xfId="2" applyNumberFormat="1" applyFont="1" applyFill="1" applyBorder="1" applyAlignment="1" applyProtection="1">
      <alignment vertical="center"/>
      <protection locked="0"/>
    </xf>
    <xf numFmtId="0" fontId="9" fillId="0" borderId="55" xfId="0" applyFont="1" applyFill="1" applyBorder="1" applyAlignment="1" applyProtection="1">
      <alignment horizontal="center" vertical="center" wrapText="1"/>
      <protection hidden="1"/>
    </xf>
    <xf numFmtId="0" fontId="14" fillId="0" borderId="53" xfId="0" applyFont="1" applyFill="1" applyBorder="1" applyAlignment="1" applyProtection="1">
      <alignment horizontal="center" vertical="center" wrapText="1"/>
      <protection hidden="1"/>
    </xf>
    <xf numFmtId="183" fontId="6" fillId="2" borderId="22" xfId="2" applyNumberFormat="1" applyFont="1" applyFill="1" applyBorder="1" applyAlignment="1" applyProtection="1">
      <alignment vertical="center"/>
      <protection locked="0"/>
    </xf>
    <xf numFmtId="0" fontId="9" fillId="0" borderId="36" xfId="0" applyFont="1" applyFill="1" applyBorder="1" applyAlignment="1" applyProtection="1">
      <alignment horizontal="center" vertical="center" wrapText="1"/>
      <protection hidden="1"/>
    </xf>
    <xf numFmtId="0" fontId="14" fillId="0" borderId="54" xfId="0" applyFont="1" applyFill="1" applyBorder="1" applyAlignment="1" applyProtection="1">
      <alignment horizontal="center" vertical="center" wrapText="1"/>
      <protection hidden="1"/>
    </xf>
    <xf numFmtId="183" fontId="6" fillId="2" borderId="21" xfId="2" applyNumberFormat="1" applyFont="1" applyFill="1" applyBorder="1" applyAlignment="1" applyProtection="1">
      <alignment vertical="center"/>
      <protection locked="0"/>
    </xf>
    <xf numFmtId="3" fontId="9" fillId="2" borderId="32" xfId="0" applyNumberFormat="1" applyFont="1" applyFill="1" applyBorder="1" applyAlignment="1" applyProtection="1">
      <alignment vertical="center"/>
      <protection locked="0"/>
    </xf>
    <xf numFmtId="3" fontId="9" fillId="2" borderId="25" xfId="0" applyNumberFormat="1" applyFont="1" applyFill="1" applyBorder="1" applyAlignment="1" applyProtection="1">
      <alignment vertical="center"/>
      <protection locked="0"/>
    </xf>
    <xf numFmtId="0" fontId="0" fillId="8" borderId="0" xfId="0" applyFill="1" applyAlignment="1">
      <alignment horizontal="center" vertical="center"/>
    </xf>
    <xf numFmtId="3" fontId="9" fillId="9" borderId="38" xfId="0" applyNumberFormat="1" applyFont="1" applyFill="1" applyBorder="1" applyAlignment="1" applyProtection="1">
      <alignment vertical="center"/>
      <protection locked="0"/>
    </xf>
    <xf numFmtId="3" fontId="9" fillId="9" borderId="27" xfId="0" applyNumberFormat="1" applyFont="1" applyFill="1" applyBorder="1" applyAlignment="1" applyProtection="1">
      <alignment vertical="center"/>
      <protection locked="0"/>
    </xf>
    <xf numFmtId="0" fontId="9" fillId="9" borderId="27" xfId="0" applyFont="1" applyFill="1" applyBorder="1" applyAlignment="1">
      <alignment vertical="center"/>
    </xf>
    <xf numFmtId="0" fontId="9" fillId="9" borderId="27" xfId="0" applyFont="1" applyFill="1" applyBorder="1" applyAlignment="1" applyProtection="1">
      <alignment horizontal="right" vertical="center"/>
      <protection locked="0"/>
    </xf>
    <xf numFmtId="0" fontId="9" fillId="9" borderId="27" xfId="0" applyFont="1" applyFill="1" applyBorder="1" applyAlignment="1" applyProtection="1">
      <alignment vertical="center"/>
      <protection locked="0"/>
    </xf>
    <xf numFmtId="3" fontId="9" fillId="9" borderId="27" xfId="0" applyNumberFormat="1" applyFont="1" applyFill="1" applyBorder="1" applyAlignment="1" applyProtection="1">
      <alignment vertical="center"/>
      <protection hidden="1"/>
    </xf>
    <xf numFmtId="3" fontId="9" fillId="9" borderId="27" xfId="0" applyNumberFormat="1" applyFont="1" applyFill="1" applyBorder="1" applyAlignment="1" applyProtection="1">
      <alignment horizontal="center" vertical="center"/>
      <protection locked="0"/>
    </xf>
    <xf numFmtId="0" fontId="22" fillId="2" borderId="52" xfId="10" applyFont="1" applyFill="1" applyBorder="1" applyAlignment="1" applyProtection="1">
      <alignment horizontal="center" vertical="center"/>
      <protection locked="0"/>
    </xf>
    <xf numFmtId="0" fontId="6" fillId="0" borderId="29" xfId="0" applyFont="1" applyBorder="1" applyAlignment="1">
      <alignment vertical="center"/>
    </xf>
    <xf numFmtId="0" fontId="9" fillId="0" borderId="31" xfId="10" applyFont="1" applyBorder="1" applyAlignment="1">
      <alignment vertical="center"/>
    </xf>
    <xf numFmtId="0" fontId="22" fillId="2" borderId="53" xfId="10" applyFont="1" applyFill="1" applyBorder="1" applyAlignment="1" applyProtection="1">
      <alignment horizontal="center" vertical="center"/>
      <protection locked="0"/>
    </xf>
    <xf numFmtId="0" fontId="6" fillId="0" borderId="39" xfId="0" applyFont="1" applyBorder="1" applyAlignment="1">
      <alignment vertical="center"/>
    </xf>
    <xf numFmtId="0" fontId="9" fillId="0" borderId="22" xfId="10" applyFont="1" applyBorder="1" applyAlignment="1">
      <alignment vertical="center"/>
    </xf>
    <xf numFmtId="0" fontId="22" fillId="2" borderId="54" xfId="10" applyFont="1" applyFill="1" applyBorder="1" applyAlignment="1" applyProtection="1">
      <alignment horizontal="center" vertical="center"/>
      <protection locked="0"/>
    </xf>
    <xf numFmtId="0" fontId="9" fillId="10" borderId="0" xfId="0" applyFont="1" applyFill="1" applyAlignment="1" applyProtection="1">
      <alignment vertical="center"/>
      <protection hidden="1"/>
    </xf>
    <xf numFmtId="0" fontId="9" fillId="10" borderId="0" xfId="0" applyFont="1" applyFill="1" applyAlignment="1" applyProtection="1">
      <alignment horizontal="center" vertical="center"/>
      <protection hidden="1"/>
    </xf>
    <xf numFmtId="0" fontId="9" fillId="10" borderId="0" xfId="0" applyFont="1" applyFill="1" applyAlignment="1">
      <alignment vertical="center"/>
    </xf>
    <xf numFmtId="0" fontId="0" fillId="0" borderId="0" xfId="0" applyAlignment="1">
      <alignment vertical="center"/>
    </xf>
    <xf numFmtId="49" fontId="7" fillId="0" borderId="3" xfId="0" applyNumberFormat="1" applyFont="1" applyBorder="1" applyAlignment="1">
      <alignment horizontal="center" vertical="center"/>
    </xf>
    <xf numFmtId="49" fontId="2" fillId="0" borderId="3" xfId="0" applyNumberFormat="1" applyFont="1" applyBorder="1" applyAlignment="1">
      <alignment horizontal="center" vertical="center"/>
    </xf>
    <xf numFmtId="0" fontId="19" fillId="0" borderId="0" xfId="0" applyFont="1" applyFill="1" applyBorder="1" applyAlignment="1">
      <alignment vertical="center"/>
    </xf>
    <xf numFmtId="0" fontId="9" fillId="2" borderId="2" xfId="0" applyFont="1" applyFill="1" applyBorder="1" applyAlignment="1" applyProtection="1">
      <alignment horizontal="left" vertical="center" wrapText="1"/>
      <protection locked="0"/>
    </xf>
    <xf numFmtId="0" fontId="0" fillId="0" borderId="7" xfId="9" applyFont="1" applyBorder="1" applyAlignment="1">
      <alignment vertical="center"/>
    </xf>
    <xf numFmtId="0" fontId="2" fillId="0" borderId="7" xfId="9" applyFont="1" applyBorder="1" applyAlignment="1">
      <alignment vertical="center"/>
    </xf>
    <xf numFmtId="0" fontId="30" fillId="0" borderId="52" xfId="10" applyFont="1" applyBorder="1" applyAlignment="1">
      <alignment horizontal="center" vertical="center"/>
    </xf>
    <xf numFmtId="0" fontId="30" fillId="0" borderId="53" xfId="10" applyFont="1" applyBorder="1" applyAlignment="1">
      <alignment horizontal="center" vertical="center"/>
    </xf>
    <xf numFmtId="0" fontId="30" fillId="0" borderId="54" xfId="10" applyFont="1" applyBorder="1" applyAlignment="1">
      <alignment horizontal="center" vertical="center"/>
    </xf>
    <xf numFmtId="0" fontId="30" fillId="0" borderId="7" xfId="10" applyFont="1" applyBorder="1" applyAlignment="1">
      <alignment horizontal="center" vertical="center"/>
    </xf>
    <xf numFmtId="9" fontId="9" fillId="0" borderId="0" xfId="11" applyNumberFormat="1" applyFont="1" applyProtection="1">
      <alignment vertical="center"/>
    </xf>
    <xf numFmtId="0" fontId="47" fillId="0" borderId="9" xfId="0" applyFont="1" applyFill="1" applyBorder="1" applyAlignment="1">
      <alignment horizontal="right" vertical="center"/>
    </xf>
    <xf numFmtId="0" fontId="6" fillId="10" borderId="0" xfId="0" applyFont="1" applyFill="1" applyAlignment="1">
      <alignment vertical="center"/>
    </xf>
    <xf numFmtId="0" fontId="2" fillId="10" borderId="0" xfId="0" applyFont="1" applyFill="1" applyAlignment="1">
      <alignment vertical="center"/>
    </xf>
    <xf numFmtId="0" fontId="9" fillId="0" borderId="3" xfId="0" applyFont="1" applyFill="1" applyBorder="1" applyAlignment="1" applyProtection="1">
      <alignment vertical="center"/>
      <protection hidden="1"/>
    </xf>
    <xf numFmtId="187" fontId="21" fillId="3" borderId="51" xfId="1" applyNumberFormat="1" applyFont="1" applyFill="1" applyBorder="1" applyAlignment="1" applyProtection="1">
      <alignment horizontal="center" vertical="center" wrapText="1"/>
      <protection hidden="1"/>
    </xf>
    <xf numFmtId="0" fontId="0" fillId="0" borderId="7" xfId="0" applyBorder="1"/>
    <xf numFmtId="0" fontId="2" fillId="0" borderId="7" xfId="0" applyFont="1" applyBorder="1"/>
    <xf numFmtId="0" fontId="0" fillId="12" borderId="7" xfId="0" applyFill="1" applyBorder="1"/>
    <xf numFmtId="0" fontId="15" fillId="0" borderId="35" xfId="0" applyFont="1" applyBorder="1" applyAlignment="1" applyProtection="1">
      <alignment horizontal="center" vertical="center"/>
      <protection hidden="1"/>
    </xf>
    <xf numFmtId="0" fontId="15" fillId="0" borderId="36" xfId="0" applyFont="1" applyBorder="1" applyAlignment="1" applyProtection="1">
      <alignment horizontal="center" vertical="center"/>
      <protection hidden="1"/>
    </xf>
    <xf numFmtId="38" fontId="2" fillId="2" borderId="21" xfId="2" applyFont="1" applyFill="1" applyBorder="1" applyAlignment="1" applyProtection="1">
      <alignment vertical="center"/>
      <protection locked="0"/>
    </xf>
    <xf numFmtId="188" fontId="38" fillId="0" borderId="51" xfId="1" applyNumberFormat="1" applyFont="1" applyFill="1" applyBorder="1" applyAlignment="1">
      <alignment horizontal="left" vertical="center" wrapText="1"/>
    </xf>
    <xf numFmtId="182" fontId="6" fillId="3" borderId="53" xfId="0" applyNumberFormat="1" applyFont="1" applyFill="1" applyBorder="1" applyAlignment="1">
      <alignment vertical="center" shrinkToFit="1"/>
    </xf>
    <xf numFmtId="0" fontId="0" fillId="0" borderId="0" xfId="0" applyBorder="1" applyAlignment="1">
      <alignment vertical="center"/>
    </xf>
    <xf numFmtId="0" fontId="0" fillId="0" borderId="0" xfId="0" applyAlignment="1">
      <alignment vertical="center"/>
    </xf>
    <xf numFmtId="0" fontId="21" fillId="0" borderId="0" xfId="0" applyFont="1" applyAlignment="1" applyProtection="1">
      <alignment vertical="center" wrapText="1"/>
      <protection hidden="1"/>
    </xf>
    <xf numFmtId="0" fontId="2" fillId="0" borderId="0" xfId="0" applyFont="1" applyAlignment="1" applyProtection="1">
      <alignment vertical="center"/>
      <protection hidden="1"/>
    </xf>
    <xf numFmtId="0" fontId="33" fillId="0" borderId="0" xfId="0" applyFont="1" applyAlignment="1" applyProtection="1">
      <alignment vertical="center"/>
      <protection hidden="1"/>
    </xf>
    <xf numFmtId="0" fontId="21" fillId="0" borderId="7" xfId="0" applyFont="1" applyBorder="1" applyAlignment="1" applyProtection="1">
      <alignment horizontal="center" vertical="center"/>
      <protection hidden="1"/>
    </xf>
    <xf numFmtId="38" fontId="9" fillId="0" borderId="0" xfId="0" applyNumberFormat="1" applyFont="1" applyAlignment="1" applyProtection="1">
      <alignment vertical="center"/>
      <protection hidden="1"/>
    </xf>
    <xf numFmtId="0" fontId="21" fillId="0" borderId="7" xfId="11" applyFont="1" applyBorder="1" applyAlignment="1" applyProtection="1">
      <alignment horizontal="center" vertical="center"/>
      <protection hidden="1"/>
    </xf>
    <xf numFmtId="0" fontId="14" fillId="0" borderId="7" xfId="0" applyFont="1" applyBorder="1" applyAlignment="1" applyProtection="1">
      <alignment vertical="center" wrapText="1"/>
      <protection hidden="1"/>
    </xf>
    <xf numFmtId="0" fontId="9" fillId="2" borderId="24" xfId="11" applyFont="1" applyFill="1" applyBorder="1" applyAlignment="1" applyProtection="1">
      <alignment vertical="center" wrapText="1"/>
      <protection locked="0"/>
    </xf>
    <xf numFmtId="0" fontId="9" fillId="0" borderId="7" xfId="0" applyFont="1" applyBorder="1" applyAlignment="1" applyProtection="1">
      <alignment vertical="center" wrapText="1"/>
      <protection hidden="1"/>
    </xf>
    <xf numFmtId="0" fontId="9" fillId="0" borderId="46" xfId="0" applyFont="1" applyBorder="1" applyAlignment="1" applyProtection="1">
      <alignment vertical="center" wrapText="1"/>
      <protection hidden="1"/>
    </xf>
    <xf numFmtId="0" fontId="21" fillId="0" borderId="7" xfId="11" applyFont="1" applyFill="1" applyBorder="1" applyAlignment="1" applyProtection="1">
      <alignment horizontal="center" vertical="center"/>
      <protection hidden="1"/>
    </xf>
    <xf numFmtId="0" fontId="14" fillId="0" borderId="7" xfId="0" applyFont="1" applyFill="1" applyBorder="1" applyAlignment="1" applyProtection="1">
      <alignment vertical="center" wrapText="1"/>
      <protection hidden="1"/>
    </xf>
    <xf numFmtId="0" fontId="9" fillId="2" borderId="1" xfId="11" applyFont="1" applyFill="1" applyBorder="1" applyAlignment="1" applyProtection="1">
      <alignment vertical="center" wrapText="1"/>
      <protection locked="0"/>
    </xf>
    <xf numFmtId="0" fontId="9" fillId="0" borderId="7" xfId="0" applyFont="1" applyFill="1" applyBorder="1" applyAlignment="1" applyProtection="1">
      <alignment vertical="center" wrapText="1"/>
      <protection hidden="1"/>
    </xf>
    <xf numFmtId="0" fontId="49" fillId="0" borderId="0" xfId="0" applyFont="1" applyAlignment="1" applyProtection="1">
      <alignment horizontal="left" vertical="center"/>
      <protection hidden="1"/>
    </xf>
    <xf numFmtId="38" fontId="9" fillId="0" borderId="0" xfId="2" applyFont="1" applyBorder="1" applyAlignment="1" applyProtection="1">
      <alignment vertical="center"/>
      <protection hidden="1"/>
    </xf>
    <xf numFmtId="38" fontId="9" fillId="0" borderId="0" xfId="2" applyFont="1" applyBorder="1" applyAlignment="1" applyProtection="1">
      <alignment horizontal="right" vertical="center" wrapText="1"/>
    </xf>
    <xf numFmtId="0" fontId="21" fillId="0" borderId="0" xfId="11" applyFont="1" applyBorder="1" applyAlignment="1" applyProtection="1">
      <alignment horizontal="center" vertical="center"/>
      <protection hidden="1"/>
    </xf>
    <xf numFmtId="0" fontId="21" fillId="0" borderId="0" xfId="11" applyFont="1" applyBorder="1" applyAlignment="1" applyProtection="1">
      <alignment vertical="center"/>
      <protection hidden="1"/>
    </xf>
    <xf numFmtId="0" fontId="21" fillId="0" borderId="0" xfId="11" applyFont="1" applyBorder="1" applyAlignment="1" applyProtection="1">
      <alignment vertical="center" wrapText="1"/>
      <protection hidden="1"/>
    </xf>
    <xf numFmtId="0" fontId="21" fillId="0" borderId="0" xfId="11" applyFont="1" applyFill="1" applyBorder="1" applyAlignment="1" applyProtection="1">
      <alignment vertical="center" wrapText="1"/>
    </xf>
    <xf numFmtId="0" fontId="33" fillId="0" borderId="0" xfId="11" applyFont="1" applyBorder="1" applyAlignment="1" applyProtection="1">
      <alignment horizontal="left" vertical="center"/>
    </xf>
    <xf numFmtId="49" fontId="9" fillId="0" borderId="0" xfId="0" applyNumberFormat="1" applyFont="1" applyAlignment="1" applyProtection="1">
      <alignment horizontal="left" vertical="center"/>
      <protection hidden="1"/>
    </xf>
    <xf numFmtId="49" fontId="9" fillId="0" borderId="0" xfId="0" applyNumberFormat="1" applyFont="1" applyAlignment="1" applyProtection="1">
      <alignment horizontal="center" vertical="center"/>
      <protection hidden="1"/>
    </xf>
    <xf numFmtId="0" fontId="33" fillId="0" borderId="0" xfId="0" applyFont="1" applyFill="1" applyAlignment="1" applyProtection="1">
      <alignment vertical="center"/>
      <protection hidden="1"/>
    </xf>
    <xf numFmtId="0" fontId="14" fillId="0" borderId="0" xfId="0" applyFont="1" applyFill="1" applyAlignment="1" applyProtection="1">
      <alignment vertical="center"/>
      <protection hidden="1"/>
    </xf>
    <xf numFmtId="0" fontId="9" fillId="13" borderId="0" xfId="0" applyFont="1" applyFill="1" applyAlignment="1" applyProtection="1">
      <alignment vertical="center"/>
      <protection hidden="1"/>
    </xf>
    <xf numFmtId="0" fontId="0" fillId="0" borderId="7" xfId="0" applyBorder="1" applyAlignment="1">
      <alignment vertical="center"/>
    </xf>
    <xf numFmtId="0" fontId="0" fillId="0" borderId="7" xfId="0" applyBorder="1" applyAlignment="1">
      <alignment horizontal="center" vertical="center"/>
    </xf>
    <xf numFmtId="0" fontId="2" fillId="0" borderId="7" xfId="0" applyFont="1" applyBorder="1" applyAlignment="1">
      <alignment vertical="center"/>
    </xf>
    <xf numFmtId="0" fontId="2" fillId="0" borderId="0" xfId="14" applyFont="1" applyAlignment="1" applyProtection="1">
      <alignment vertical="center"/>
    </xf>
    <xf numFmtId="0" fontId="2" fillId="0" borderId="0" xfId="0" applyFont="1" applyAlignment="1">
      <alignment vertical="center"/>
    </xf>
    <xf numFmtId="0" fontId="0" fillId="0" borderId="46" xfId="0" applyBorder="1" applyAlignment="1">
      <alignment vertical="center"/>
    </xf>
    <xf numFmtId="0" fontId="16" fillId="0" borderId="46" xfId="0" applyFont="1" applyBorder="1" applyAlignment="1">
      <alignment horizontal="center" vertical="center"/>
    </xf>
    <xf numFmtId="38" fontId="0" fillId="0" borderId="0" xfId="0" applyNumberFormat="1" applyFill="1" applyBorder="1" applyAlignment="1">
      <alignment vertical="center" wrapText="1"/>
    </xf>
    <xf numFmtId="38" fontId="0" fillId="0" borderId="0" xfId="0" applyNumberFormat="1" applyBorder="1" applyAlignment="1">
      <alignment vertical="center"/>
    </xf>
    <xf numFmtId="0" fontId="0" fillId="0" borderId="0" xfId="0" applyFill="1" applyBorder="1" applyAlignment="1">
      <alignment vertical="center" wrapText="1"/>
    </xf>
    <xf numFmtId="0" fontId="22" fillId="0" borderId="78" xfId="0" applyFont="1" applyFill="1" applyBorder="1" applyAlignment="1" applyProtection="1">
      <alignment vertical="center"/>
      <protection hidden="1"/>
    </xf>
    <xf numFmtId="0" fontId="0" fillId="10" borderId="0" xfId="0" applyFill="1" applyAlignment="1">
      <alignment vertical="center"/>
    </xf>
    <xf numFmtId="0" fontId="2" fillId="10" borderId="7" xfId="0" applyFont="1" applyFill="1" applyBorder="1" applyAlignment="1">
      <alignment vertical="center"/>
    </xf>
    <xf numFmtId="0" fontId="0" fillId="10" borderId="59" xfId="0" applyFill="1" applyBorder="1" applyAlignment="1">
      <alignment vertical="center"/>
    </xf>
    <xf numFmtId="0" fontId="2" fillId="10" borderId="59" xfId="0" applyFont="1" applyFill="1" applyBorder="1" applyAlignment="1">
      <alignment vertical="center"/>
    </xf>
    <xf numFmtId="0" fontId="15" fillId="0" borderId="59" xfId="0" applyFont="1" applyFill="1" applyBorder="1" applyAlignment="1" applyProtection="1">
      <alignment horizontal="center" vertical="center"/>
      <protection hidden="1"/>
    </xf>
    <xf numFmtId="0" fontId="0" fillId="0" borderId="59" xfId="0" applyBorder="1"/>
    <xf numFmtId="49" fontId="0" fillId="2" borderId="1" xfId="0" applyNumberFormat="1" applyFill="1" applyBorder="1" applyAlignment="1" applyProtection="1">
      <alignment horizontal="left" vertical="center"/>
      <protection locked="0"/>
    </xf>
    <xf numFmtId="49" fontId="0" fillId="2" borderId="5" xfId="0" applyNumberFormat="1" applyFill="1" applyBorder="1" applyAlignment="1" applyProtection="1">
      <alignment horizontal="left" vertical="center"/>
      <protection locked="0"/>
    </xf>
    <xf numFmtId="0" fontId="0" fillId="0" borderId="0" xfId="0" applyAlignment="1">
      <alignment vertical="center"/>
    </xf>
    <xf numFmtId="0" fontId="2" fillId="0" borderId="2" xfId="0" applyFont="1" applyFill="1" applyBorder="1" applyAlignment="1">
      <alignment vertical="center" wrapText="1"/>
    </xf>
    <xf numFmtId="176" fontId="2" fillId="0" borderId="0" xfId="0" applyNumberFormat="1" applyFont="1" applyAlignment="1">
      <alignment vertical="center"/>
    </xf>
    <xf numFmtId="0" fontId="2" fillId="0" borderId="5" xfId="0" applyFont="1" applyFill="1" applyBorder="1" applyAlignment="1">
      <alignment horizontal="center" vertical="center"/>
    </xf>
    <xf numFmtId="0" fontId="7" fillId="0" borderId="0" xfId="0" applyFont="1" applyFill="1" applyAlignment="1">
      <alignment horizontal="center" vertical="center"/>
    </xf>
    <xf numFmtId="176" fontId="9" fillId="0" borderId="0" xfId="0" applyNumberFormat="1" applyFont="1" applyFill="1" applyBorder="1" applyAlignment="1">
      <alignment vertical="center"/>
    </xf>
    <xf numFmtId="176" fontId="2" fillId="0" borderId="0" xfId="0" applyNumberFormat="1" applyFont="1" applyFill="1" applyBorder="1"/>
    <xf numFmtId="0" fontId="2" fillId="0" borderId="0" xfId="0" applyFont="1" applyFill="1" applyBorder="1" applyAlignment="1"/>
    <xf numFmtId="0" fontId="9" fillId="0" borderId="39" xfId="0" applyFont="1" applyBorder="1" applyAlignment="1">
      <alignment vertical="center" shrinkToFit="1"/>
    </xf>
    <xf numFmtId="0" fontId="50" fillId="0" borderId="0" xfId="16" applyProtection="1">
      <alignment vertical="center"/>
    </xf>
    <xf numFmtId="0" fontId="16" fillId="0" borderId="0" xfId="17" applyFont="1" applyBorder="1" applyAlignment="1" applyProtection="1">
      <alignment horizontal="left" vertical="center" indent="1"/>
      <protection hidden="1"/>
    </xf>
    <xf numFmtId="0" fontId="2" fillId="0" borderId="0" xfId="18" applyProtection="1"/>
    <xf numFmtId="0" fontId="50" fillId="0" borderId="0" xfId="16">
      <alignment vertical="center"/>
    </xf>
    <xf numFmtId="0" fontId="23" fillId="0" borderId="0" xfId="18" applyFont="1" applyAlignment="1" applyProtection="1">
      <alignment vertical="center"/>
    </xf>
    <xf numFmtId="0" fontId="2" fillId="0" borderId="0" xfId="18" applyFont="1" applyAlignment="1" applyProtection="1">
      <alignment vertical="center"/>
    </xf>
    <xf numFmtId="0" fontId="2" fillId="0" borderId="0" xfId="18" applyFont="1" applyAlignment="1" applyProtection="1">
      <alignment horizontal="left" vertical="center" indent="1"/>
    </xf>
    <xf numFmtId="0" fontId="9" fillId="0" borderId="0" xfId="18" applyFont="1" applyBorder="1" applyAlignment="1" applyProtection="1">
      <alignment vertical="center"/>
    </xf>
    <xf numFmtId="0" fontId="9" fillId="0" borderId="0" xfId="18" applyFont="1" applyBorder="1" applyAlignment="1" applyProtection="1">
      <alignment vertical="center" wrapText="1"/>
    </xf>
    <xf numFmtId="0" fontId="9" fillId="0" borderId="0" xfId="18" applyFont="1" applyAlignment="1" applyProtection="1">
      <alignment horizontal="left" vertical="center"/>
    </xf>
    <xf numFmtId="0" fontId="9" fillId="0" borderId="0" xfId="18" applyFont="1" applyAlignment="1" applyProtection="1">
      <alignment vertical="center"/>
    </xf>
    <xf numFmtId="0" fontId="22" fillId="0" borderId="0" xfId="10" applyFont="1" applyAlignment="1" applyProtection="1">
      <alignment vertical="center"/>
    </xf>
    <xf numFmtId="0" fontId="9" fillId="0" borderId="8" xfId="18" applyFont="1" applyBorder="1" applyAlignment="1" applyProtection="1">
      <alignment vertical="center"/>
    </xf>
    <xf numFmtId="0" fontId="50" fillId="0" borderId="2" xfId="16" applyBorder="1" applyProtection="1">
      <alignment vertical="center"/>
    </xf>
    <xf numFmtId="0" fontId="50" fillId="0" borderId="1" xfId="16" applyBorder="1" applyProtection="1">
      <alignment vertical="center"/>
    </xf>
    <xf numFmtId="0" fontId="50" fillId="0" borderId="4" xfId="16" applyBorder="1" applyProtection="1">
      <alignment vertical="center"/>
    </xf>
    <xf numFmtId="0" fontId="50" fillId="0" borderId="5" xfId="16" applyBorder="1" applyProtection="1">
      <alignment vertical="center"/>
    </xf>
    <xf numFmtId="0" fontId="2" fillId="0" borderId="18" xfId="18" applyBorder="1" applyAlignment="1" applyProtection="1"/>
    <xf numFmtId="0" fontId="50" fillId="0" borderId="0" xfId="16" applyBorder="1" applyProtection="1">
      <alignment vertical="center"/>
    </xf>
    <xf numFmtId="0" fontId="50" fillId="0" borderId="20" xfId="16" applyBorder="1" applyProtection="1">
      <alignment vertical="center"/>
    </xf>
    <xf numFmtId="178" fontId="2" fillId="2" borderId="27" xfId="9" applyNumberFormat="1" applyFont="1" applyFill="1" applyBorder="1" applyAlignment="1" applyProtection="1">
      <alignment vertical="center"/>
      <protection locked="0"/>
    </xf>
    <xf numFmtId="178" fontId="2" fillId="2" borderId="25" xfId="9" applyNumberFormat="1" applyFont="1" applyFill="1" applyBorder="1" applyAlignment="1" applyProtection="1">
      <alignment vertical="center"/>
      <protection locked="0"/>
    </xf>
    <xf numFmtId="0" fontId="51" fillId="0" borderId="34" xfId="0" applyFont="1" applyFill="1" applyBorder="1" applyAlignment="1" applyProtection="1">
      <alignment horizontal="center" vertical="center"/>
      <protection hidden="1"/>
    </xf>
    <xf numFmtId="0" fontId="15" fillId="0" borderId="17" xfId="0" applyFont="1" applyFill="1" applyBorder="1" applyAlignment="1" applyProtection="1">
      <alignment horizontal="center" vertical="center"/>
      <protection hidden="1"/>
    </xf>
    <xf numFmtId="0" fontId="7" fillId="0" borderId="18" xfId="0" applyFont="1" applyFill="1" applyBorder="1" applyAlignment="1" applyProtection="1">
      <alignment horizontal="center" vertical="center"/>
      <protection hidden="1"/>
    </xf>
    <xf numFmtId="0" fontId="52" fillId="0" borderId="0" xfId="0" applyFont="1" applyAlignment="1">
      <alignment vertical="center"/>
    </xf>
    <xf numFmtId="0" fontId="9" fillId="0" borderId="0" xfId="9" applyFont="1" applyFill="1" applyBorder="1" applyAlignment="1">
      <alignment horizontal="center" vertical="center"/>
    </xf>
    <xf numFmtId="0" fontId="9" fillId="0" borderId="0" xfId="9" applyFont="1" applyFill="1" applyBorder="1" applyAlignment="1" applyProtection="1">
      <alignment vertical="center"/>
      <protection hidden="1"/>
    </xf>
    <xf numFmtId="0" fontId="14" fillId="0" borderId="0" xfId="9" applyFont="1" applyFill="1" applyBorder="1" applyAlignment="1" applyProtection="1">
      <alignment horizontal="center" vertical="center"/>
      <protection hidden="1"/>
    </xf>
    <xf numFmtId="0" fontId="9" fillId="0" borderId="0" xfId="9" applyFont="1" applyFill="1" applyBorder="1" applyAlignment="1">
      <alignment vertical="center"/>
    </xf>
    <xf numFmtId="0" fontId="16" fillId="0" borderId="0" xfId="9" applyFont="1" applyFill="1" applyBorder="1" applyAlignment="1">
      <alignment horizontal="right" vertical="center"/>
    </xf>
    <xf numFmtId="182" fontId="9" fillId="3" borderId="1" xfId="0" applyNumberFormat="1" applyFont="1" applyFill="1" applyBorder="1" applyAlignment="1" applyProtection="1">
      <alignment vertical="center"/>
      <protection hidden="1"/>
    </xf>
    <xf numFmtId="49" fontId="7" fillId="0" borderId="0" xfId="8" applyNumberFormat="1" applyFont="1" applyFill="1" applyBorder="1" applyAlignment="1" applyProtection="1">
      <alignment vertical="center"/>
      <protection hidden="1"/>
    </xf>
    <xf numFmtId="49" fontId="7" fillId="0" borderId="0" xfId="8" applyNumberFormat="1" applyFont="1" applyFill="1" applyBorder="1" applyAlignment="1">
      <alignment vertical="center"/>
    </xf>
    <xf numFmtId="0" fontId="9" fillId="0" borderId="0" xfId="11" quotePrefix="1" applyFont="1" applyAlignment="1" applyProtection="1">
      <alignment horizontal="center" vertical="center"/>
    </xf>
    <xf numFmtId="0" fontId="20" fillId="0" borderId="0" xfId="14" applyFont="1" applyFill="1" applyBorder="1" applyAlignment="1" applyProtection="1">
      <alignment vertical="center"/>
    </xf>
    <xf numFmtId="38" fontId="2" fillId="0" borderId="34" xfId="2" applyFont="1" applyFill="1" applyBorder="1" applyAlignment="1" applyProtection="1">
      <alignment vertical="center"/>
      <protection hidden="1"/>
    </xf>
    <xf numFmtId="0" fontId="0" fillId="0" borderId="2" xfId="0" applyFont="1" applyFill="1" applyBorder="1" applyAlignment="1">
      <alignment vertical="center" wrapText="1"/>
    </xf>
    <xf numFmtId="0" fontId="0" fillId="0" borderId="0" xfId="0" applyAlignment="1">
      <alignment vertical="center"/>
    </xf>
    <xf numFmtId="0" fontId="0" fillId="0" borderId="0" xfId="0" applyBorder="1" applyAlignment="1">
      <alignment vertical="center"/>
    </xf>
    <xf numFmtId="0" fontId="0" fillId="0" borderId="0" xfId="0" applyAlignment="1">
      <alignment vertical="center"/>
    </xf>
    <xf numFmtId="0" fontId="0" fillId="0" borderId="0" xfId="0" applyBorder="1" applyAlignment="1">
      <alignment vertical="center"/>
    </xf>
    <xf numFmtId="0" fontId="0" fillId="0" borderId="0" xfId="0" applyAlignment="1">
      <alignment vertical="center"/>
    </xf>
    <xf numFmtId="193" fontId="62" fillId="0" borderId="104" xfId="15" applyNumberFormat="1" applyFont="1" applyFill="1" applyBorder="1" applyAlignment="1">
      <alignment horizontal="center"/>
    </xf>
    <xf numFmtId="190" fontId="62" fillId="0" borderId="103" xfId="15" applyNumberFormat="1" applyFont="1" applyFill="1" applyBorder="1" applyAlignment="1">
      <alignment horizontal="center"/>
    </xf>
    <xf numFmtId="38" fontId="62" fillId="0" borderId="102" xfId="15" applyFont="1" applyFill="1" applyBorder="1" applyAlignment="1">
      <alignment horizontal="center"/>
    </xf>
    <xf numFmtId="190" fontId="62" fillId="0" borderId="103" xfId="15" applyNumberFormat="1" applyFont="1" applyFill="1" applyBorder="1" applyAlignment="1">
      <alignment horizontal="centerContinuous"/>
    </xf>
    <xf numFmtId="38" fontId="62" fillId="0" borderId="103" xfId="15" applyFont="1" applyFill="1" applyBorder="1" applyAlignment="1">
      <alignment horizontal="center"/>
    </xf>
    <xf numFmtId="0" fontId="54" fillId="0" borderId="79" xfId="25" applyFont="1" applyFill="1" applyBorder="1" applyAlignment="1">
      <alignment horizontal="left" wrapText="1"/>
    </xf>
    <xf numFmtId="0" fontId="57" fillId="0" borderId="98" xfId="25" applyFont="1" applyFill="1" applyBorder="1" applyAlignment="1">
      <alignment horizontal="left" wrapText="1"/>
    </xf>
    <xf numFmtId="38" fontId="57" fillId="0" borderId="83" xfId="15" applyFont="1" applyBorder="1"/>
    <xf numFmtId="38" fontId="57" fillId="0" borderId="84" xfId="15" applyFont="1" applyBorder="1"/>
    <xf numFmtId="189" fontId="57" fillId="0" borderId="84" xfId="15" applyNumberFormat="1" applyFont="1" applyBorder="1"/>
    <xf numFmtId="191" fontId="57" fillId="0" borderId="85" xfId="15" applyNumberFormat="1" applyFont="1" applyBorder="1"/>
    <xf numFmtId="0" fontId="56" fillId="0" borderId="98" xfId="25" applyFont="1" applyFill="1" applyBorder="1" applyAlignment="1">
      <alignment horizontal="left" wrapText="1"/>
    </xf>
    <xf numFmtId="38" fontId="56" fillId="0" borderId="83" xfId="15" applyFont="1" applyBorder="1"/>
    <xf numFmtId="38" fontId="56" fillId="0" borderId="84" xfId="15" applyFont="1" applyBorder="1"/>
    <xf numFmtId="189" fontId="56" fillId="0" borderId="84" xfId="15" applyNumberFormat="1" applyFont="1" applyBorder="1"/>
    <xf numFmtId="191" fontId="56" fillId="0" borderId="85" xfId="15" applyNumberFormat="1" applyFont="1" applyBorder="1"/>
    <xf numFmtId="0" fontId="58" fillId="0" borderId="98" xfId="25" applyFont="1" applyFill="1" applyBorder="1" applyAlignment="1">
      <alignment horizontal="left" wrapText="1"/>
    </xf>
    <xf numFmtId="38" fontId="58" fillId="0" borderId="83" xfId="15" applyFont="1" applyBorder="1" applyProtection="1">
      <protection locked="0"/>
    </xf>
    <xf numFmtId="38" fontId="58" fillId="0" borderId="84" xfId="15" applyFont="1" applyBorder="1" applyProtection="1">
      <protection locked="0"/>
    </xf>
    <xf numFmtId="189" fontId="58" fillId="0" borderId="84" xfId="15" applyNumberFormat="1" applyFont="1" applyBorder="1" applyProtection="1">
      <protection locked="0"/>
    </xf>
    <xf numFmtId="191" fontId="58" fillId="0" borderId="85" xfId="15" applyNumberFormat="1" applyFont="1" applyBorder="1" applyProtection="1">
      <protection locked="0"/>
    </xf>
    <xf numFmtId="0" fontId="59" fillId="0" borderId="98" xfId="25" applyFont="1" applyFill="1" applyBorder="1" applyAlignment="1">
      <alignment horizontal="left" wrapText="1"/>
    </xf>
    <xf numFmtId="38" fontId="59" fillId="0" borderId="83" xfId="15" applyFont="1" applyBorder="1" applyProtection="1">
      <protection locked="0"/>
    </xf>
    <xf numFmtId="38" fontId="59" fillId="0" borderId="84" xfId="15" applyFont="1" applyBorder="1" applyProtection="1">
      <protection locked="0"/>
    </xf>
    <xf numFmtId="189" fontId="59" fillId="0" borderId="84" xfId="15" applyNumberFormat="1" applyFont="1" applyFill="1" applyBorder="1" applyProtection="1">
      <protection locked="0"/>
    </xf>
    <xf numFmtId="191" fontId="59" fillId="0" borderId="85" xfId="15" applyNumberFormat="1" applyFont="1" applyFill="1" applyBorder="1" applyProtection="1">
      <protection locked="0"/>
    </xf>
    <xf numFmtId="0" fontId="55" fillId="0" borderId="98" xfId="25" applyFont="1" applyFill="1" applyBorder="1" applyAlignment="1">
      <alignment horizontal="left" wrapText="1"/>
    </xf>
    <xf numFmtId="38" fontId="55" fillId="0" borderId="83" xfId="15" applyFont="1" applyBorder="1"/>
    <xf numFmtId="38" fontId="55" fillId="0" borderId="84" xfId="15" applyFont="1" applyBorder="1"/>
    <xf numFmtId="189" fontId="55" fillId="0" borderId="84" xfId="15" applyNumberFormat="1" applyFont="1" applyBorder="1" applyProtection="1">
      <protection locked="0"/>
    </xf>
    <xf numFmtId="191" fontId="55" fillId="0" borderId="85" xfId="15" applyNumberFormat="1" applyFont="1" applyBorder="1" applyProtection="1">
      <protection locked="0"/>
    </xf>
    <xf numFmtId="0" fontId="59" fillId="0" borderId="79" xfId="25" applyFont="1" applyFill="1" applyBorder="1" applyAlignment="1">
      <alignment horizontal="left" wrapText="1"/>
    </xf>
    <xf numFmtId="38" fontId="59" fillId="0" borderId="86" xfId="15" applyFont="1" applyBorder="1" applyProtection="1">
      <protection locked="0"/>
    </xf>
    <xf numFmtId="38" fontId="59" fillId="0" borderId="99" xfId="15" applyFont="1" applyBorder="1" applyProtection="1">
      <protection locked="0"/>
    </xf>
    <xf numFmtId="189" fontId="59" fillId="0" borderId="99" xfId="15" applyNumberFormat="1" applyFont="1" applyFill="1" applyBorder="1" applyProtection="1">
      <protection locked="0"/>
    </xf>
    <xf numFmtId="191" fontId="59" fillId="0" borderId="87" xfId="15" applyNumberFormat="1" applyFont="1" applyFill="1" applyBorder="1" applyProtection="1">
      <protection locked="0"/>
    </xf>
    <xf numFmtId="0" fontId="54" fillId="0" borderId="79" xfId="25" applyFont="1" applyFill="1" applyBorder="1" applyAlignment="1">
      <alignment horizontal="center" wrapText="1"/>
    </xf>
    <xf numFmtId="0" fontId="57" fillId="0" borderId="98" xfId="25" applyFont="1" applyFill="1" applyBorder="1" applyAlignment="1">
      <alignment horizontal="center" wrapText="1"/>
    </xf>
    <xf numFmtId="0" fontId="56" fillId="0" borderId="98" xfId="25" applyFont="1" applyFill="1" applyBorder="1" applyAlignment="1">
      <alignment horizontal="center" wrapText="1"/>
    </xf>
    <xf numFmtId="0" fontId="55" fillId="0" borderId="98" xfId="25" applyFont="1" applyFill="1" applyBorder="1" applyAlignment="1">
      <alignment horizontal="center" wrapText="1"/>
    </xf>
    <xf numFmtId="0" fontId="59" fillId="0" borderId="98" xfId="25" applyFont="1" applyFill="1" applyBorder="1" applyAlignment="1">
      <alignment horizontal="center" wrapText="1"/>
    </xf>
    <xf numFmtId="0" fontId="59" fillId="0" borderId="79" xfId="25" applyFont="1" applyFill="1" applyBorder="1" applyAlignment="1">
      <alignment horizontal="center" wrapText="1"/>
    </xf>
    <xf numFmtId="0" fontId="58" fillId="0" borderId="98" xfId="25" applyFont="1" applyFill="1" applyBorder="1" applyAlignment="1">
      <alignment horizontal="center" wrapText="1"/>
    </xf>
    <xf numFmtId="38" fontId="54" fillId="0" borderId="86" xfId="15" applyFont="1" applyBorder="1"/>
    <xf numFmtId="38" fontId="54" fillId="0" borderId="99" xfId="15" applyFont="1" applyBorder="1"/>
    <xf numFmtId="189" fontId="54" fillId="0" borderId="99" xfId="15" applyNumberFormat="1" applyFont="1" applyBorder="1"/>
    <xf numFmtId="191" fontId="54" fillId="0" borderId="87" xfId="15" applyNumberFormat="1" applyFont="1" applyBorder="1"/>
    <xf numFmtId="38" fontId="62" fillId="0" borderId="95" xfId="15" applyFont="1" applyFill="1" applyBorder="1" applyAlignment="1">
      <alignment horizontal="center"/>
    </xf>
    <xf numFmtId="38" fontId="62" fillId="0" borderId="91" xfId="15" applyFont="1" applyFill="1" applyBorder="1" applyAlignment="1">
      <alignment horizontal="center"/>
    </xf>
    <xf numFmtId="190" fontId="62" fillId="0" borderId="91" xfId="15" applyNumberFormat="1" applyFont="1" applyFill="1" applyBorder="1" applyAlignment="1">
      <alignment horizontal="center"/>
    </xf>
    <xf numFmtId="193" fontId="62" fillId="0" borderId="93" xfId="15" applyNumberFormat="1" applyFont="1" applyFill="1" applyBorder="1" applyAlignment="1">
      <alignment horizontal="center"/>
    </xf>
    <xf numFmtId="38" fontId="62" fillId="0" borderId="101" xfId="15" applyFont="1" applyFill="1" applyBorder="1" applyAlignment="1">
      <alignment horizontal="center"/>
    </xf>
    <xf numFmtId="38" fontId="62" fillId="0" borderId="88" xfId="15" applyFont="1" applyFill="1" applyBorder="1" applyAlignment="1">
      <alignment horizontal="center"/>
    </xf>
    <xf numFmtId="38" fontId="62" fillId="0" borderId="92" xfId="15" applyFont="1" applyFill="1" applyBorder="1" applyAlignment="1">
      <alignment horizontal="center"/>
    </xf>
    <xf numFmtId="190" fontId="62" fillId="0" borderId="92" xfId="15" applyNumberFormat="1" applyFont="1" applyFill="1" applyBorder="1" applyAlignment="1">
      <alignment horizontal="center"/>
    </xf>
    <xf numFmtId="193" fontId="62" fillId="0" borderId="94" xfId="15" applyNumberFormat="1" applyFont="1" applyFill="1" applyBorder="1" applyAlignment="1">
      <alignment horizontal="center"/>
    </xf>
    <xf numFmtId="190" fontId="62" fillId="0" borderId="97" xfId="15" applyNumberFormat="1" applyFont="1" applyFill="1" applyBorder="1" applyAlignment="1">
      <alignment horizontal="centerContinuous"/>
    </xf>
    <xf numFmtId="190" fontId="62" fillId="0" borderId="85" xfId="15" applyNumberFormat="1" applyFont="1" applyFill="1" applyBorder="1" applyAlignment="1">
      <alignment horizontal="centerContinuous"/>
    </xf>
    <xf numFmtId="190" fontId="62" fillId="0" borderId="96" xfId="15" applyNumberFormat="1" applyFont="1" applyFill="1" applyBorder="1" applyAlignment="1">
      <alignment horizontal="center" shrinkToFit="1"/>
    </xf>
    <xf numFmtId="190" fontId="62" fillId="0" borderId="82" xfId="15" applyNumberFormat="1" applyFont="1" applyFill="1" applyBorder="1" applyAlignment="1">
      <alignment horizontal="center" shrinkToFit="1"/>
    </xf>
    <xf numFmtId="190" fontId="62" fillId="0" borderId="80" xfId="15" applyNumberFormat="1" applyFont="1" applyFill="1" applyBorder="1" applyAlignment="1">
      <alignment horizontal="center" shrinkToFit="1"/>
    </xf>
    <xf numFmtId="190" fontId="62" fillId="0" borderId="81" xfId="15" applyNumberFormat="1" applyFont="1" applyFill="1" applyBorder="1" applyAlignment="1">
      <alignment horizontal="center" shrinkToFit="1"/>
    </xf>
    <xf numFmtId="190" fontId="62" fillId="0" borderId="83" xfId="15" applyNumberFormat="1" applyFont="1" applyFill="1" applyBorder="1" applyAlignment="1">
      <alignment horizontal="centerContinuous"/>
    </xf>
    <xf numFmtId="190" fontId="62" fillId="0" borderId="84" xfId="15" applyNumberFormat="1" applyFont="1" applyFill="1" applyBorder="1" applyAlignment="1">
      <alignment horizontal="centerContinuous"/>
    </xf>
    <xf numFmtId="190" fontId="62" fillId="0" borderId="90" xfId="15" applyNumberFormat="1" applyFont="1" applyFill="1" applyBorder="1" applyAlignment="1">
      <alignment horizontal="center" shrinkToFit="1"/>
    </xf>
    <xf numFmtId="189" fontId="63" fillId="0" borderId="84" xfId="15" applyNumberFormat="1" applyFont="1" applyBorder="1"/>
    <xf numFmtId="189" fontId="63" fillId="0" borderId="97" xfId="15" applyNumberFormat="1" applyFont="1" applyBorder="1"/>
    <xf numFmtId="194" fontId="63" fillId="0" borderId="84" xfId="15" applyNumberFormat="1" applyFont="1" applyBorder="1"/>
    <xf numFmtId="194" fontId="63" fillId="0" borderId="83" xfId="15" applyNumberFormat="1" applyFont="1" applyBorder="1"/>
    <xf numFmtId="189" fontId="63" fillId="0" borderId="84" xfId="15" applyNumberFormat="1" applyFont="1" applyBorder="1" applyProtection="1">
      <protection locked="0"/>
    </xf>
    <xf numFmtId="189" fontId="63" fillId="0" borderId="97" xfId="15" applyNumberFormat="1" applyFont="1" applyBorder="1" applyProtection="1">
      <protection locked="0"/>
    </xf>
    <xf numFmtId="194" fontId="63" fillId="0" borderId="84" xfId="15" applyNumberFormat="1" applyFont="1" applyBorder="1" applyProtection="1">
      <protection locked="0"/>
    </xf>
    <xf numFmtId="194" fontId="63" fillId="0" borderId="83" xfId="15" applyNumberFormat="1" applyFont="1" applyBorder="1" applyProtection="1">
      <protection locked="0"/>
    </xf>
    <xf numFmtId="189" fontId="63" fillId="0" borderId="84" xfId="15" applyNumberFormat="1" applyFont="1" applyFill="1" applyBorder="1" applyProtection="1">
      <protection locked="0"/>
    </xf>
    <xf numFmtId="189" fontId="63" fillId="0" borderId="97" xfId="15" applyNumberFormat="1" applyFont="1" applyFill="1" applyBorder="1" applyProtection="1">
      <protection locked="0"/>
    </xf>
    <xf numFmtId="194" fontId="63" fillId="0" borderId="84" xfId="15" applyNumberFormat="1" applyFont="1" applyFill="1" applyBorder="1" applyProtection="1">
      <protection locked="0"/>
    </xf>
    <xf numFmtId="194" fontId="63" fillId="0" borderId="83" xfId="15" applyNumberFormat="1" applyFont="1" applyFill="1" applyBorder="1" applyProtection="1">
      <protection locked="0"/>
    </xf>
    <xf numFmtId="189" fontId="63" fillId="0" borderId="99" xfId="15" applyNumberFormat="1" applyFont="1" applyFill="1" applyBorder="1" applyProtection="1">
      <protection locked="0"/>
    </xf>
    <xf numFmtId="189" fontId="63" fillId="0" borderId="100" xfId="15" applyNumberFormat="1" applyFont="1" applyFill="1" applyBorder="1" applyProtection="1">
      <protection locked="0"/>
    </xf>
    <xf numFmtId="194" fontId="63" fillId="0" borderId="99" xfId="15" applyNumberFormat="1" applyFont="1" applyFill="1" applyBorder="1" applyProtection="1">
      <protection locked="0"/>
    </xf>
    <xf numFmtId="194" fontId="63" fillId="0" borderId="86" xfId="15" applyNumberFormat="1" applyFont="1" applyFill="1" applyBorder="1" applyProtection="1">
      <protection locked="0"/>
    </xf>
    <xf numFmtId="190" fontId="62" fillId="0" borderId="105" xfId="15" applyNumberFormat="1" applyFont="1" applyFill="1" applyBorder="1" applyAlignment="1">
      <alignment horizontal="centerContinuous"/>
    </xf>
    <xf numFmtId="0" fontId="61" fillId="0" borderId="106" xfId="21" applyFont="1" applyFill="1" applyBorder="1" applyAlignment="1">
      <alignment horizontal="centerContinuous" vertical="center"/>
    </xf>
    <xf numFmtId="0" fontId="61" fillId="0" borderId="102" xfId="21" applyFont="1" applyFill="1" applyBorder="1" applyAlignment="1">
      <alignment horizontal="centerContinuous" vertical="center"/>
    </xf>
    <xf numFmtId="0" fontId="61" fillId="0" borderId="103" xfId="21" applyFont="1" applyFill="1" applyBorder="1" applyAlignment="1">
      <alignment horizontal="centerContinuous" vertical="center"/>
    </xf>
    <xf numFmtId="0" fontId="61" fillId="0" borderId="104" xfId="21" applyFont="1" applyFill="1" applyBorder="1" applyAlignment="1">
      <alignment horizontal="centerContinuous" vertical="center"/>
    </xf>
    <xf numFmtId="194" fontId="63" fillId="0" borderId="85" xfId="15" applyNumberFormat="1" applyFont="1" applyBorder="1"/>
    <xf numFmtId="194" fontId="63" fillId="0" borderId="85" xfId="15" applyNumberFormat="1" applyFont="1" applyBorder="1" applyProtection="1">
      <protection locked="0"/>
    </xf>
    <xf numFmtId="194" fontId="63" fillId="0" borderId="85" xfId="15" applyNumberFormat="1" applyFont="1" applyFill="1" applyBorder="1" applyProtection="1">
      <protection locked="0"/>
    </xf>
    <xf numFmtId="194" fontId="63" fillId="0" borderId="87" xfId="15" applyNumberFormat="1" applyFont="1" applyFill="1" applyBorder="1" applyProtection="1">
      <protection locked="0"/>
    </xf>
    <xf numFmtId="0" fontId="0" fillId="0" borderId="0" xfId="0" applyBorder="1" applyAlignment="1">
      <alignment horizontal="center" vertical="center"/>
    </xf>
    <xf numFmtId="0" fontId="16" fillId="0" borderId="3" xfId="0" applyFont="1" applyBorder="1" applyAlignment="1">
      <alignment horizontal="center" vertical="center"/>
    </xf>
    <xf numFmtId="0" fontId="9" fillId="0" borderId="0" xfId="0" applyFont="1" applyBorder="1" applyAlignment="1">
      <alignment horizontal="center" vertical="center" wrapText="1"/>
    </xf>
    <xf numFmtId="0" fontId="0" fillId="0" borderId="0" xfId="0" applyFill="1" applyBorder="1" applyAlignment="1">
      <alignment horizontal="center" vertical="center"/>
    </xf>
    <xf numFmtId="177" fontId="0" fillId="0" borderId="0" xfId="0" applyNumberFormat="1" applyFill="1" applyBorder="1" applyAlignment="1">
      <alignment vertical="center"/>
    </xf>
    <xf numFmtId="179" fontId="0" fillId="0" borderId="0" xfId="0" applyNumberFormat="1" applyFill="1" applyBorder="1" applyAlignment="1">
      <alignment vertical="center"/>
    </xf>
    <xf numFmtId="0" fontId="0" fillId="0" borderId="8" xfId="0" applyFont="1" applyFill="1" applyBorder="1" applyAlignment="1">
      <alignment vertical="center"/>
    </xf>
    <xf numFmtId="0" fontId="0" fillId="0" borderId="31" xfId="0" applyFont="1" applyFill="1" applyBorder="1" applyAlignment="1">
      <alignment vertical="center" wrapText="1"/>
    </xf>
    <xf numFmtId="177" fontId="45" fillId="0" borderId="0" xfId="8" applyNumberFormat="1" applyFont="1" applyFill="1" applyBorder="1" applyAlignment="1">
      <alignment horizontal="left" vertical="center"/>
    </xf>
    <xf numFmtId="0" fontId="0" fillId="0" borderId="8" xfId="0" applyFont="1" applyFill="1" applyBorder="1" applyAlignment="1">
      <alignment horizontal="center" vertical="center"/>
    </xf>
    <xf numFmtId="0" fontId="0" fillId="0" borderId="53" xfId="0" applyBorder="1" applyAlignment="1">
      <alignment vertical="center"/>
    </xf>
    <xf numFmtId="0" fontId="0" fillId="0" borderId="53" xfId="0" applyFill="1" applyBorder="1" applyAlignment="1">
      <alignment vertical="center"/>
    </xf>
    <xf numFmtId="177" fontId="0" fillId="0" borderId="53" xfId="0" applyNumberFormat="1" applyFill="1" applyBorder="1" applyAlignment="1">
      <alignment vertical="center"/>
    </xf>
    <xf numFmtId="179" fontId="0" fillId="0" borderId="53" xfId="0" applyNumberFormat="1" applyFill="1" applyBorder="1" applyAlignment="1">
      <alignment vertical="center"/>
    </xf>
    <xf numFmtId="0" fontId="0" fillId="0" borderId="67" xfId="0" applyBorder="1" applyAlignment="1">
      <alignment vertical="center"/>
    </xf>
    <xf numFmtId="38" fontId="0" fillId="0" borderId="67" xfId="0" applyNumberFormat="1" applyBorder="1" applyAlignment="1">
      <alignment vertical="center"/>
    </xf>
    <xf numFmtId="0" fontId="0" fillId="0" borderId="108" xfId="0" applyFill="1" applyBorder="1" applyAlignment="1">
      <alignment vertical="center"/>
    </xf>
    <xf numFmtId="0" fontId="0" fillId="0" borderId="108" xfId="0" applyFill="1" applyBorder="1" applyAlignment="1">
      <alignment horizontal="center" vertical="center"/>
    </xf>
    <xf numFmtId="0" fontId="0" fillId="0" borderId="109" xfId="0" applyFill="1" applyBorder="1" applyAlignment="1">
      <alignment vertical="center"/>
    </xf>
    <xf numFmtId="0" fontId="0" fillId="0" borderId="107" xfId="0" applyFill="1" applyBorder="1" applyAlignment="1">
      <alignment vertical="center"/>
    </xf>
    <xf numFmtId="0" fontId="0" fillId="0" borderId="107" xfId="0" applyFill="1" applyBorder="1" applyAlignment="1">
      <alignment vertical="center" wrapText="1"/>
    </xf>
    <xf numFmtId="0" fontId="0" fillId="0" borderId="107" xfId="0" applyBorder="1" applyAlignment="1">
      <alignment vertical="center"/>
    </xf>
    <xf numFmtId="0" fontId="16" fillId="0" borderId="0" xfId="0" applyFont="1" applyBorder="1" applyAlignment="1">
      <alignment horizontal="center" vertical="center"/>
    </xf>
    <xf numFmtId="38" fontId="0" fillId="0" borderId="107" xfId="0" applyNumberFormat="1" applyFill="1" applyBorder="1" applyAlignment="1">
      <alignment vertical="center"/>
    </xf>
    <xf numFmtId="190" fontId="62" fillId="0" borderId="89" xfId="15" applyNumberFormat="1" applyFont="1" applyFill="1" applyBorder="1" applyAlignment="1">
      <alignment horizontal="centerContinuous" shrinkToFit="1"/>
    </xf>
    <xf numFmtId="0" fontId="0" fillId="0" borderId="109" xfId="0" applyFill="1" applyBorder="1" applyAlignment="1">
      <alignment horizontal="center" vertical="center"/>
    </xf>
    <xf numFmtId="178" fontId="2" fillId="3" borderId="7" xfId="0" applyNumberFormat="1" applyFont="1" applyFill="1" applyBorder="1" applyAlignment="1">
      <alignment vertical="center"/>
    </xf>
    <xf numFmtId="195" fontId="0" fillId="0" borderId="0" xfId="0" applyNumberFormat="1" applyFill="1" applyBorder="1" applyAlignment="1">
      <alignment vertical="center"/>
    </xf>
    <xf numFmtId="196" fontId="0" fillId="0" borderId="0" xfId="0" applyNumberFormat="1" applyFill="1" applyBorder="1" applyAlignment="1">
      <alignment vertical="center"/>
    </xf>
    <xf numFmtId="197" fontId="0" fillId="0" borderId="53" xfId="0" applyNumberFormat="1" applyFill="1" applyBorder="1" applyAlignment="1">
      <alignment vertical="center"/>
    </xf>
    <xf numFmtId="10" fontId="0" fillId="0" borderId="107" xfId="0" applyNumberFormat="1" applyFill="1" applyBorder="1" applyAlignment="1">
      <alignment vertical="center"/>
    </xf>
    <xf numFmtId="0" fontId="0" fillId="0" borderId="3" xfId="0" applyFill="1" applyBorder="1" applyAlignment="1">
      <alignment vertical="center"/>
    </xf>
    <xf numFmtId="184" fontId="0" fillId="0" borderId="3" xfId="0" applyNumberFormat="1" applyFill="1" applyBorder="1" applyAlignment="1">
      <alignment vertical="center"/>
    </xf>
    <xf numFmtId="0" fontId="0" fillId="14" borderId="0" xfId="0" applyFill="1" applyAlignment="1" applyProtection="1">
      <alignment vertical="center"/>
      <protection hidden="1"/>
    </xf>
    <xf numFmtId="0" fontId="2" fillId="0" borderId="109" xfId="0" applyFont="1" applyFill="1" applyBorder="1" applyAlignment="1">
      <alignment vertical="center"/>
    </xf>
    <xf numFmtId="178" fontId="2" fillId="0" borderId="109" xfId="0" applyNumberFormat="1" applyFont="1" applyFill="1" applyBorder="1" applyAlignment="1">
      <alignment vertical="center"/>
    </xf>
    <xf numFmtId="0" fontId="0" fillId="0" borderId="0" xfId="0" applyFont="1" applyFill="1" applyBorder="1" applyAlignment="1">
      <alignment vertical="center"/>
    </xf>
    <xf numFmtId="0" fontId="0" fillId="0" borderId="0" xfId="0" applyFill="1" applyBorder="1" applyAlignment="1">
      <alignment horizontal="right" vertical="center"/>
    </xf>
    <xf numFmtId="38" fontId="0" fillId="0" borderId="0" xfId="0" applyNumberFormat="1" applyAlignment="1">
      <alignment vertical="center"/>
    </xf>
    <xf numFmtId="0" fontId="0" fillId="0" borderId="54" xfId="0" applyBorder="1" applyAlignment="1">
      <alignment vertical="center"/>
    </xf>
    <xf numFmtId="0" fontId="0" fillId="0" borderId="54" xfId="0" applyFill="1" applyBorder="1" applyAlignment="1">
      <alignment vertical="center"/>
    </xf>
    <xf numFmtId="0" fontId="0" fillId="0" borderId="107" xfId="0" applyFill="1" applyBorder="1" applyAlignment="1">
      <alignment horizontal="center" vertical="center" wrapText="1"/>
    </xf>
    <xf numFmtId="0" fontId="9" fillId="0" borderId="107" xfId="0" applyFont="1" applyBorder="1" applyAlignment="1">
      <alignment horizontal="center" vertical="center" wrapText="1"/>
    </xf>
    <xf numFmtId="0" fontId="0" fillId="0" borderId="107" xfId="0" applyFill="1" applyBorder="1" applyAlignment="1">
      <alignment horizontal="center" vertical="center"/>
    </xf>
    <xf numFmtId="0" fontId="0" fillId="0" borderId="0" xfId="0" applyAlignment="1">
      <alignment horizontal="center" vertical="center"/>
    </xf>
    <xf numFmtId="0" fontId="0" fillId="0" borderId="0" xfId="0" applyFill="1" applyAlignment="1">
      <alignment horizontal="center" vertical="center"/>
    </xf>
    <xf numFmtId="10" fontId="0" fillId="0" borderId="53" xfId="0" applyNumberFormat="1" applyFill="1" applyBorder="1" applyAlignment="1">
      <alignment vertical="center"/>
    </xf>
    <xf numFmtId="10" fontId="0" fillId="0" borderId="54" xfId="0" applyNumberFormat="1" applyFill="1" applyBorder="1" applyAlignment="1">
      <alignment vertical="center"/>
    </xf>
    <xf numFmtId="0" fontId="0" fillId="0" borderId="110" xfId="0" applyFill="1" applyBorder="1" applyAlignment="1">
      <alignment horizontal="center" vertical="center"/>
    </xf>
    <xf numFmtId="0" fontId="0" fillId="0" borderId="111" xfId="0" applyFill="1" applyBorder="1" applyAlignment="1">
      <alignment horizontal="center" vertical="center"/>
    </xf>
    <xf numFmtId="0" fontId="21" fillId="0" borderId="0" xfId="0" applyFont="1" applyFill="1" applyBorder="1" applyAlignment="1">
      <alignment vertical="center"/>
    </xf>
    <xf numFmtId="38" fontId="9" fillId="0" borderId="0" xfId="0" applyNumberFormat="1" applyFont="1" applyFill="1" applyBorder="1" applyAlignment="1" applyProtection="1">
      <alignment vertical="center"/>
      <protection hidden="1"/>
    </xf>
    <xf numFmtId="0" fontId="9" fillId="0" borderId="0" xfId="0" applyFont="1" applyFill="1" applyBorder="1" applyAlignment="1" applyProtection="1">
      <alignment vertical="center" wrapText="1"/>
      <protection hidden="1"/>
    </xf>
    <xf numFmtId="0" fontId="0" fillId="0" borderId="0" xfId="0" applyAlignment="1">
      <alignment vertical="center"/>
    </xf>
    <xf numFmtId="0" fontId="0" fillId="0" borderId="22" xfId="0" applyFont="1" applyBorder="1" applyAlignment="1">
      <alignment vertical="center"/>
    </xf>
    <xf numFmtId="0" fontId="27" fillId="0" borderId="44" xfId="0" applyFont="1" applyBorder="1" applyAlignment="1">
      <alignment horizontal="center" vertical="center"/>
    </xf>
    <xf numFmtId="0" fontId="27" fillId="0" borderId="19" xfId="0" applyFont="1" applyBorder="1" applyAlignment="1">
      <alignment horizontal="center" vertical="center"/>
    </xf>
    <xf numFmtId="0" fontId="27" fillId="0" borderId="45" xfId="0" applyFont="1" applyBorder="1" applyAlignment="1">
      <alignment horizontal="center" vertical="center"/>
    </xf>
    <xf numFmtId="0" fontId="27" fillId="0" borderId="58" xfId="0" applyFont="1" applyBorder="1" applyAlignment="1">
      <alignment vertical="center"/>
    </xf>
    <xf numFmtId="0" fontId="0" fillId="0" borderId="12" xfId="0" applyFont="1" applyBorder="1" applyAlignment="1">
      <alignment vertical="center"/>
    </xf>
    <xf numFmtId="0" fontId="20" fillId="0" borderId="3" xfId="0" applyFont="1" applyFill="1" applyBorder="1" applyAlignment="1">
      <alignment vertical="center"/>
    </xf>
    <xf numFmtId="0" fontId="0" fillId="0" borderId="0" xfId="0" applyAlignment="1">
      <alignment vertical="center"/>
    </xf>
    <xf numFmtId="0" fontId="6" fillId="0" borderId="2" xfId="0" applyFont="1" applyFill="1" applyBorder="1" applyAlignment="1">
      <alignment vertical="center" wrapText="1"/>
    </xf>
    <xf numFmtId="0" fontId="6" fillId="0" borderId="112" xfId="0" applyFont="1" applyFill="1" applyBorder="1" applyAlignment="1">
      <alignment vertical="center"/>
    </xf>
    <xf numFmtId="0" fontId="6" fillId="0" borderId="20" xfId="0" applyFont="1" applyFill="1" applyBorder="1" applyAlignment="1">
      <alignment horizontal="center" vertical="center"/>
    </xf>
    <xf numFmtId="190" fontId="62" fillId="0" borderId="95" xfId="15" applyNumberFormat="1" applyFont="1" applyFill="1" applyBorder="1" applyAlignment="1">
      <alignment horizontal="centerContinuous" shrinkToFit="1"/>
    </xf>
    <xf numFmtId="190" fontId="62" fillId="0" borderId="91" xfId="15" applyNumberFormat="1" applyFont="1" applyFill="1" applyBorder="1" applyAlignment="1">
      <alignment horizontal="centerContinuous" shrinkToFit="1"/>
    </xf>
    <xf numFmtId="0" fontId="61" fillId="0" borderId="113" xfId="21" applyFont="1" applyFill="1" applyBorder="1">
      <alignment vertical="center"/>
    </xf>
    <xf numFmtId="0" fontId="61" fillId="0" borderId="114" xfId="21" applyFont="1" applyFill="1" applyBorder="1">
      <alignment vertical="center"/>
    </xf>
    <xf numFmtId="0" fontId="54" fillId="0" borderId="115" xfId="25" applyFont="1" applyFill="1" applyBorder="1" applyAlignment="1">
      <alignment horizontal="center" wrapText="1"/>
    </xf>
    <xf numFmtId="0" fontId="54" fillId="0" borderId="115" xfId="25" applyFont="1" applyFill="1" applyBorder="1" applyAlignment="1">
      <alignment horizontal="left" wrapText="1"/>
    </xf>
    <xf numFmtId="38" fontId="54" fillId="0" borderId="116" xfId="15" applyFont="1" applyBorder="1"/>
    <xf numFmtId="38" fontId="54" fillId="0" borderId="117" xfId="15" applyFont="1" applyBorder="1"/>
    <xf numFmtId="189" fontId="54" fillId="0" borderId="117" xfId="15" applyNumberFormat="1" applyFont="1" applyBorder="1"/>
    <xf numFmtId="191" fontId="54" fillId="0" borderId="118" xfId="15" applyNumberFormat="1" applyFont="1" applyBorder="1"/>
    <xf numFmtId="189" fontId="63" fillId="0" borderId="117" xfId="15" applyNumberFormat="1" applyFont="1" applyBorder="1"/>
    <xf numFmtId="189" fontId="63" fillId="0" borderId="119" xfId="15" applyNumberFormat="1" applyFont="1" applyBorder="1"/>
    <xf numFmtId="194" fontId="63" fillId="0" borderId="117" xfId="15" applyNumberFormat="1" applyFont="1" applyBorder="1"/>
    <xf numFmtId="194" fontId="63" fillId="0" borderId="116" xfId="15" applyNumberFormat="1" applyFont="1" applyBorder="1"/>
    <xf numFmtId="194" fontId="63" fillId="0" borderId="118" xfId="15" applyNumberFormat="1" applyFont="1" applyBorder="1"/>
    <xf numFmtId="0" fontId="51" fillId="0" borderId="115" xfId="25" applyFont="1" applyFill="1" applyBorder="1" applyAlignment="1">
      <alignment horizontal="left" wrapText="1"/>
    </xf>
    <xf numFmtId="189" fontId="51" fillId="0" borderId="117" xfId="15" applyNumberFormat="1" applyFont="1" applyBorder="1"/>
    <xf numFmtId="191" fontId="51" fillId="0" borderId="118" xfId="15" applyNumberFormat="1" applyFont="1" applyBorder="1"/>
    <xf numFmtId="38" fontId="51" fillId="0" borderId="116" xfId="15" applyFont="1" applyBorder="1"/>
    <xf numFmtId="38" fontId="51" fillId="0" borderId="117" xfId="15" applyFont="1" applyBorder="1"/>
    <xf numFmtId="0" fontId="57" fillId="0" borderId="115" xfId="25" applyFont="1" applyFill="1" applyBorder="1" applyAlignment="1">
      <alignment horizontal="center" wrapText="1"/>
    </xf>
    <xf numFmtId="0" fontId="57" fillId="0" borderId="115" xfId="25" applyFont="1" applyFill="1" applyBorder="1" applyAlignment="1">
      <alignment horizontal="left" wrapText="1"/>
    </xf>
    <xf numFmtId="38" fontId="57" fillId="0" borderId="116" xfId="15" applyFont="1" applyBorder="1"/>
    <xf numFmtId="38" fontId="57" fillId="0" borderId="117" xfId="15" applyFont="1" applyBorder="1"/>
    <xf numFmtId="189" fontId="57" fillId="0" borderId="117" xfId="15" applyNumberFormat="1" applyFont="1" applyBorder="1"/>
    <xf numFmtId="191" fontId="57" fillId="0" borderId="118" xfId="15" applyNumberFormat="1" applyFont="1" applyBorder="1"/>
    <xf numFmtId="38" fontId="57" fillId="0" borderId="116" xfId="15" applyFont="1" applyBorder="1" applyProtection="1">
      <protection locked="0"/>
    </xf>
    <xf numFmtId="38" fontId="57" fillId="0" borderId="117" xfId="15" applyFont="1" applyBorder="1" applyProtection="1">
      <protection locked="0"/>
    </xf>
    <xf numFmtId="189" fontId="57" fillId="0" borderId="117" xfId="15" applyNumberFormat="1" applyFont="1" applyBorder="1" applyProtection="1">
      <protection locked="0"/>
    </xf>
    <xf numFmtId="191" fontId="57" fillId="0" borderId="118" xfId="15" applyNumberFormat="1" applyFont="1" applyBorder="1" applyProtection="1">
      <protection locked="0"/>
    </xf>
    <xf numFmtId="189" fontId="63" fillId="0" borderId="117" xfId="15" applyNumberFormat="1" applyFont="1" applyBorder="1" applyProtection="1">
      <protection locked="0"/>
    </xf>
    <xf numFmtId="189" fontId="63" fillId="0" borderId="119" xfId="15" applyNumberFormat="1" applyFont="1" applyBorder="1" applyProtection="1">
      <protection locked="0"/>
    </xf>
    <xf numFmtId="194" fontId="63" fillId="0" borderId="117" xfId="15" applyNumberFormat="1" applyFont="1" applyBorder="1" applyProtection="1">
      <protection locked="0"/>
    </xf>
    <xf numFmtId="194" fontId="63" fillId="0" borderId="116" xfId="15" applyNumberFormat="1" applyFont="1" applyBorder="1" applyProtection="1">
      <protection locked="0"/>
    </xf>
    <xf numFmtId="194" fontId="63" fillId="0" borderId="118" xfId="15" applyNumberFormat="1" applyFont="1" applyBorder="1" applyProtection="1">
      <protection locked="0"/>
    </xf>
    <xf numFmtId="0" fontId="56" fillId="0" borderId="115" xfId="25" applyFont="1" applyFill="1" applyBorder="1" applyAlignment="1">
      <alignment horizontal="center" wrapText="1"/>
    </xf>
    <xf numFmtId="0" fontId="56" fillId="0" borderId="115" xfId="25" applyFont="1" applyFill="1" applyBorder="1" applyAlignment="1">
      <alignment horizontal="left" wrapText="1"/>
    </xf>
    <xf numFmtId="38" fontId="56" fillId="0" borderId="116" xfId="15" applyFont="1" applyBorder="1"/>
    <xf numFmtId="38" fontId="56" fillId="0" borderId="117" xfId="15" applyFont="1" applyBorder="1"/>
    <xf numFmtId="189" fontId="56" fillId="0" borderId="117" xfId="15" applyNumberFormat="1" applyFont="1" applyBorder="1"/>
    <xf numFmtId="191" fontId="56" fillId="0" borderId="118" xfId="15" applyNumberFormat="1" applyFont="1" applyBorder="1"/>
    <xf numFmtId="0" fontId="55" fillId="0" borderId="115" xfId="25" applyFont="1" applyFill="1" applyBorder="1" applyAlignment="1">
      <alignment horizontal="center" wrapText="1"/>
    </xf>
    <xf numFmtId="0" fontId="55" fillId="0" borderId="115" xfId="25" applyFont="1" applyFill="1" applyBorder="1" applyAlignment="1">
      <alignment horizontal="left" wrapText="1"/>
    </xf>
    <xf numFmtId="38" fontId="55" fillId="0" borderId="116" xfId="15" applyFont="1" applyBorder="1"/>
    <xf numFmtId="38" fontId="55" fillId="0" borderId="117" xfId="15" applyFont="1" applyBorder="1" applyProtection="1">
      <protection locked="0"/>
    </xf>
    <xf numFmtId="189" fontId="55" fillId="0" borderId="117" xfId="15" applyNumberFormat="1" applyFont="1" applyBorder="1" applyProtection="1">
      <protection locked="0"/>
    </xf>
    <xf numFmtId="191" fontId="55" fillId="0" borderId="118" xfId="15" applyNumberFormat="1" applyFont="1" applyBorder="1" applyProtection="1">
      <protection locked="0"/>
    </xf>
    <xf numFmtId="38" fontId="55" fillId="0" borderId="116" xfId="15" applyFont="1" applyBorder="1" applyProtection="1">
      <protection locked="0"/>
    </xf>
    <xf numFmtId="38" fontId="55" fillId="0" borderId="117" xfId="15" applyFont="1" applyBorder="1"/>
    <xf numFmtId="189" fontId="55" fillId="0" borderId="117" xfId="15" applyNumberFormat="1" applyFont="1" applyBorder="1"/>
    <xf numFmtId="191" fontId="55" fillId="0" borderId="118" xfId="15" applyNumberFormat="1" applyFont="1" applyBorder="1"/>
    <xf numFmtId="0" fontId="59" fillId="0" borderId="115" xfId="25" applyFont="1" applyFill="1" applyBorder="1" applyAlignment="1">
      <alignment horizontal="center" wrapText="1"/>
    </xf>
    <xf numFmtId="0" fontId="59" fillId="0" borderId="115" xfId="25" applyFont="1" applyFill="1" applyBorder="1" applyAlignment="1">
      <alignment horizontal="left" wrapText="1"/>
    </xf>
    <xf numFmtId="38" fontId="59" fillId="0" borderId="116" xfId="15" applyFont="1" applyBorder="1" applyProtection="1">
      <protection locked="0"/>
    </xf>
    <xf numFmtId="38" fontId="59" fillId="0" borderId="117" xfId="15" applyFont="1" applyBorder="1" applyProtection="1">
      <protection locked="0"/>
    </xf>
    <xf numFmtId="189" fontId="59" fillId="0" borderId="117" xfId="15" applyNumberFormat="1" applyFont="1" applyBorder="1" applyProtection="1">
      <protection locked="0"/>
    </xf>
    <xf numFmtId="191" fontId="59" fillId="0" borderId="118" xfId="15" applyNumberFormat="1" applyFont="1" applyBorder="1" applyProtection="1">
      <protection locked="0"/>
    </xf>
    <xf numFmtId="0" fontId="59" fillId="0" borderId="120" xfId="25" applyFont="1" applyFill="1" applyBorder="1" applyAlignment="1">
      <alignment horizontal="center" wrapText="1"/>
    </xf>
    <xf numFmtId="0" fontId="59" fillId="0" borderId="120" xfId="25" applyFont="1" applyFill="1" applyBorder="1" applyAlignment="1">
      <alignment horizontal="left" wrapText="1"/>
    </xf>
    <xf numFmtId="38" fontId="59" fillId="0" borderId="121" xfId="15" applyFont="1" applyBorder="1" applyProtection="1">
      <protection locked="0"/>
    </xf>
    <xf numFmtId="38" fontId="59" fillId="0" borderId="122" xfId="15" applyFont="1" applyBorder="1" applyProtection="1">
      <protection locked="0"/>
    </xf>
    <xf numFmtId="189" fontId="59" fillId="0" borderId="122" xfId="15" applyNumberFormat="1" applyFont="1" applyBorder="1" applyProtection="1">
      <protection locked="0"/>
    </xf>
    <xf numFmtId="191" fontId="59" fillId="0" borderId="123" xfId="15" applyNumberFormat="1" applyFont="1" applyBorder="1" applyProtection="1">
      <protection locked="0"/>
    </xf>
    <xf numFmtId="189" fontId="63" fillId="0" borderId="122" xfId="15" applyNumberFormat="1" applyFont="1" applyBorder="1" applyProtection="1">
      <protection locked="0"/>
    </xf>
    <xf numFmtId="189" fontId="63" fillId="0" borderId="124" xfId="15" applyNumberFormat="1" applyFont="1" applyBorder="1" applyProtection="1">
      <protection locked="0"/>
    </xf>
    <xf numFmtId="194" fontId="63" fillId="0" borderId="122" xfId="15" applyNumberFormat="1" applyFont="1" applyBorder="1" applyProtection="1">
      <protection locked="0"/>
    </xf>
    <xf numFmtId="194" fontId="63" fillId="0" borderId="114" xfId="15" applyNumberFormat="1" applyFont="1" applyBorder="1"/>
    <xf numFmtId="194" fontId="63" fillId="0" borderId="121" xfId="15" applyNumberFormat="1" applyFont="1" applyBorder="1" applyProtection="1">
      <protection locked="0"/>
    </xf>
    <xf numFmtId="194" fontId="63" fillId="0" borderId="123" xfId="15" applyNumberFormat="1" applyFont="1" applyBorder="1" applyProtection="1">
      <protection locked="0"/>
    </xf>
    <xf numFmtId="0" fontId="58" fillId="0" borderId="115" xfId="25" applyFont="1" applyFill="1" applyBorder="1" applyAlignment="1">
      <alignment horizontal="center" wrapText="1"/>
    </xf>
    <xf numFmtId="0" fontId="58" fillId="0" borderId="115" xfId="25" applyFont="1" applyFill="1" applyBorder="1" applyAlignment="1">
      <alignment horizontal="left" wrapText="1"/>
    </xf>
    <xf numFmtId="38" fontId="58" fillId="0" borderId="116" xfId="15" applyFont="1" applyBorder="1" applyProtection="1">
      <protection locked="0"/>
    </xf>
    <xf numFmtId="38" fontId="58" fillId="0" borderId="117" xfId="15" applyFont="1" applyBorder="1" applyProtection="1">
      <protection locked="0"/>
    </xf>
    <xf numFmtId="189" fontId="58" fillId="0" borderId="117" xfId="15" applyNumberFormat="1" applyFont="1" applyBorder="1" applyProtection="1">
      <protection locked="0"/>
    </xf>
    <xf numFmtId="191" fontId="58" fillId="0" borderId="118" xfId="15" applyNumberFormat="1" applyFont="1" applyBorder="1" applyProtection="1">
      <protection locked="0"/>
    </xf>
    <xf numFmtId="0" fontId="58" fillId="0" borderId="125" xfId="25" applyFont="1" applyFill="1" applyBorder="1" applyAlignment="1">
      <alignment horizontal="center" wrapText="1"/>
    </xf>
    <xf numFmtId="0" fontId="58" fillId="0" borderId="125" xfId="25" applyFont="1" applyFill="1" applyBorder="1" applyAlignment="1">
      <alignment horizontal="left" wrapText="1"/>
    </xf>
    <xf numFmtId="38" fontId="58" fillId="0" borderId="113" xfId="15" applyFont="1" applyBorder="1" applyProtection="1">
      <protection locked="0"/>
    </xf>
    <xf numFmtId="38" fontId="58" fillId="0" borderId="114" xfId="15" applyFont="1" applyBorder="1" applyProtection="1">
      <protection locked="0"/>
    </xf>
    <xf numFmtId="189" fontId="58" fillId="0" borderId="114" xfId="15" applyNumberFormat="1" applyFont="1" applyBorder="1" applyProtection="1">
      <protection locked="0"/>
    </xf>
    <xf numFmtId="191" fontId="58" fillId="0" borderId="126" xfId="15" applyNumberFormat="1" applyFont="1" applyBorder="1" applyProtection="1">
      <protection locked="0"/>
    </xf>
    <xf numFmtId="189" fontId="63" fillId="0" borderId="114" xfId="15" applyNumberFormat="1" applyFont="1" applyBorder="1" applyProtection="1">
      <protection locked="0"/>
    </xf>
    <xf numFmtId="189" fontId="63" fillId="0" borderId="127" xfId="15" applyNumberFormat="1" applyFont="1" applyBorder="1" applyProtection="1">
      <protection locked="0"/>
    </xf>
    <xf numFmtId="194" fontId="63" fillId="0" borderId="114" xfId="15" applyNumberFormat="1" applyFont="1" applyBorder="1" applyProtection="1">
      <protection locked="0"/>
    </xf>
    <xf numFmtId="194" fontId="63" fillId="0" borderId="113" xfId="15" applyNumberFormat="1" applyFont="1" applyBorder="1" applyProtection="1">
      <protection locked="0"/>
    </xf>
    <xf numFmtId="194" fontId="63" fillId="0" borderId="126" xfId="15" applyNumberFormat="1" applyFont="1" applyBorder="1" applyProtection="1">
      <protection locked="0"/>
    </xf>
    <xf numFmtId="194" fontId="63" fillId="14" borderId="117" xfId="15" applyNumberFormat="1" applyFont="1" applyFill="1" applyBorder="1"/>
    <xf numFmtId="0" fontId="6" fillId="0" borderId="128" xfId="0" applyFont="1" applyFill="1" applyBorder="1" applyAlignment="1">
      <alignment vertical="center"/>
    </xf>
    <xf numFmtId="0" fontId="0" fillId="0" borderId="129" xfId="0" applyFont="1" applyFill="1" applyBorder="1" applyAlignment="1">
      <alignment vertical="center" wrapText="1"/>
    </xf>
    <xf numFmtId="0" fontId="2" fillId="0" borderId="0" xfId="8" applyFont="1" applyFill="1" applyBorder="1" applyAlignment="1">
      <alignment vertical="center"/>
    </xf>
    <xf numFmtId="177" fontId="64" fillId="0" borderId="0" xfId="8" applyNumberFormat="1" applyFont="1" applyFill="1" applyBorder="1" applyAlignment="1">
      <alignment horizontal="left" vertical="center"/>
    </xf>
    <xf numFmtId="0" fontId="47" fillId="0" borderId="0" xfId="0" applyFont="1" applyFill="1" applyBorder="1" applyAlignment="1">
      <alignment vertical="center"/>
    </xf>
    <xf numFmtId="38" fontId="2" fillId="2" borderId="31" xfId="2" applyFont="1" applyFill="1" applyBorder="1" applyAlignment="1" applyProtection="1">
      <alignment vertical="center"/>
      <protection locked="0"/>
    </xf>
    <xf numFmtId="38" fontId="2" fillId="2" borderId="22" xfId="2" applyFont="1" applyFill="1" applyBorder="1" applyAlignment="1" applyProtection="1">
      <alignment vertical="center"/>
      <protection locked="0"/>
    </xf>
    <xf numFmtId="0" fontId="15" fillId="0" borderId="68" xfId="0" applyFont="1" applyFill="1" applyBorder="1" applyAlignment="1" applyProtection="1">
      <alignment horizontal="center" vertical="center"/>
      <protection hidden="1"/>
    </xf>
    <xf numFmtId="38" fontId="2" fillId="2" borderId="71" xfId="2" applyFont="1" applyFill="1" applyBorder="1" applyAlignment="1" applyProtection="1">
      <alignment vertical="center"/>
      <protection locked="0"/>
    </xf>
    <xf numFmtId="38" fontId="2" fillId="2" borderId="24" xfId="2" applyFont="1" applyFill="1" applyBorder="1" applyAlignment="1" applyProtection="1">
      <alignment vertical="center"/>
      <protection locked="0"/>
    </xf>
    <xf numFmtId="0" fontId="0" fillId="0" borderId="15" xfId="0" applyFont="1" applyBorder="1" applyAlignment="1">
      <alignment vertical="center"/>
    </xf>
    <xf numFmtId="0" fontId="0" fillId="0" borderId="10" xfId="0" applyFont="1" applyBorder="1" applyAlignment="1">
      <alignment vertical="center"/>
    </xf>
    <xf numFmtId="0" fontId="0" fillId="0" borderId="16" xfId="0" applyFont="1" applyBorder="1" applyAlignment="1">
      <alignment vertical="center"/>
    </xf>
    <xf numFmtId="3" fontId="9" fillId="9" borderId="16" xfId="0" applyNumberFormat="1" applyFont="1" applyFill="1" applyBorder="1" applyAlignment="1" applyProtection="1">
      <alignment vertical="center"/>
      <protection locked="0"/>
    </xf>
    <xf numFmtId="0" fontId="48" fillId="0" borderId="10" xfId="0" applyFont="1" applyFill="1" applyBorder="1" applyAlignment="1">
      <alignment vertical="center"/>
    </xf>
    <xf numFmtId="0" fontId="2" fillId="0" borderId="20" xfId="0" applyFont="1" applyFill="1" applyBorder="1" applyAlignment="1">
      <alignment vertical="center"/>
    </xf>
    <xf numFmtId="0" fontId="9" fillId="0" borderId="70" xfId="9" applyFont="1" applyBorder="1" applyAlignment="1" applyProtection="1">
      <alignment vertical="center"/>
      <protection hidden="1"/>
    </xf>
    <xf numFmtId="0" fontId="14" fillId="0" borderId="47" xfId="9" applyFont="1" applyBorder="1" applyAlignment="1" applyProtection="1">
      <alignment horizontal="center" vertical="center"/>
      <protection hidden="1"/>
    </xf>
    <xf numFmtId="0" fontId="9" fillId="0" borderId="44" xfId="9" applyFont="1" applyBorder="1" applyAlignment="1">
      <alignment vertical="center"/>
    </xf>
    <xf numFmtId="0" fontId="8" fillId="0" borderId="71" xfId="9" applyFont="1" applyBorder="1" applyAlignment="1">
      <alignment horizontal="right" vertical="center"/>
    </xf>
    <xf numFmtId="0" fontId="9" fillId="0" borderId="20" xfId="0" applyFont="1" applyBorder="1" applyAlignment="1">
      <alignment horizontal="right" vertical="center"/>
    </xf>
    <xf numFmtId="178" fontId="9" fillId="2" borderId="47" xfId="9" applyNumberFormat="1" applyFont="1" applyFill="1" applyBorder="1" applyAlignment="1" applyProtection="1">
      <alignment vertical="center"/>
      <protection locked="0"/>
    </xf>
    <xf numFmtId="0" fontId="2" fillId="0" borderId="71" xfId="9" applyFont="1" applyBorder="1" applyAlignment="1">
      <alignment horizontal="right" vertical="center"/>
    </xf>
    <xf numFmtId="0" fontId="48" fillId="0" borderId="44" xfId="9" applyFont="1" applyBorder="1" applyAlignment="1">
      <alignment vertical="center"/>
    </xf>
    <xf numFmtId="0" fontId="48" fillId="0" borderId="19" xfId="9" applyFont="1" applyBorder="1" applyAlignment="1">
      <alignment vertical="center"/>
    </xf>
    <xf numFmtId="0" fontId="2" fillId="0" borderId="21" xfId="9" applyFont="1" applyBorder="1" applyAlignment="1">
      <alignment horizontal="right" vertical="center"/>
    </xf>
    <xf numFmtId="0" fontId="9" fillId="2" borderId="132" xfId="9" applyFont="1" applyFill="1" applyBorder="1" applyAlignment="1" applyProtection="1">
      <alignment vertical="center"/>
      <protection locked="0"/>
    </xf>
    <xf numFmtId="0" fontId="2" fillId="2" borderId="133" xfId="9" applyFont="1" applyFill="1" applyBorder="1" applyAlignment="1" applyProtection="1">
      <alignment horizontal="center" vertical="center"/>
      <protection locked="0"/>
    </xf>
    <xf numFmtId="192" fontId="9" fillId="2" borderId="10" xfId="9" applyNumberFormat="1" applyFont="1" applyFill="1" applyBorder="1" applyAlignment="1" applyProtection="1">
      <alignment vertical="center"/>
      <protection locked="0"/>
    </xf>
    <xf numFmtId="0" fontId="2" fillId="14" borderId="0" xfId="9" applyFont="1" applyFill="1" applyAlignment="1">
      <alignment vertical="center"/>
    </xf>
    <xf numFmtId="0" fontId="0" fillId="14" borderId="53" xfId="0" applyFill="1" applyBorder="1" applyAlignment="1">
      <alignment vertical="center"/>
    </xf>
    <xf numFmtId="0" fontId="0" fillId="14" borderId="53" xfId="0" applyFill="1" applyBorder="1" applyAlignment="1">
      <alignment horizontal="center" vertical="center"/>
    </xf>
    <xf numFmtId="0" fontId="0" fillId="0" borderId="69" xfId="0" applyFill="1" applyBorder="1" applyAlignment="1">
      <alignment vertical="center"/>
    </xf>
    <xf numFmtId="177" fontId="0" fillId="0" borderId="69" xfId="0" applyNumberFormat="1" applyFill="1" applyBorder="1" applyAlignment="1">
      <alignment vertical="center"/>
    </xf>
    <xf numFmtId="0" fontId="0" fillId="0" borderId="67" xfId="0" applyFill="1" applyBorder="1" applyAlignment="1">
      <alignment vertical="center"/>
    </xf>
    <xf numFmtId="177" fontId="0" fillId="0" borderId="67" xfId="0" applyNumberFormat="1" applyFill="1" applyBorder="1" applyAlignment="1">
      <alignment vertical="center"/>
    </xf>
    <xf numFmtId="192" fontId="9" fillId="15" borderId="31" xfId="0" applyNumberFormat="1" applyFont="1" applyFill="1" applyBorder="1" applyAlignment="1" applyProtection="1">
      <alignment horizontal="left" vertical="center" wrapText="1"/>
    </xf>
    <xf numFmtId="0" fontId="0" fillId="0" borderId="0" xfId="0" applyAlignment="1">
      <alignment vertical="center"/>
    </xf>
    <xf numFmtId="0" fontId="9" fillId="0" borderId="0" xfId="0" applyFont="1" applyFill="1" applyAlignment="1">
      <alignment horizontal="left" vertical="center"/>
    </xf>
    <xf numFmtId="38" fontId="9" fillId="0" borderId="0" xfId="0" applyNumberFormat="1" applyFont="1" applyFill="1" applyAlignment="1">
      <alignment horizontal="left" vertical="center"/>
    </xf>
    <xf numFmtId="185" fontId="9" fillId="0" borderId="0" xfId="0" applyNumberFormat="1" applyFont="1" applyFill="1" applyBorder="1" applyAlignment="1">
      <alignment horizontal="left" vertical="center"/>
    </xf>
    <xf numFmtId="0" fontId="9" fillId="0" borderId="0" xfId="0" applyNumberFormat="1" applyFont="1" applyFill="1" applyBorder="1" applyAlignment="1">
      <alignment horizontal="left" vertical="center"/>
    </xf>
    <xf numFmtId="0" fontId="9" fillId="0" borderId="0" xfId="0" applyNumberFormat="1" applyFont="1" applyFill="1" applyBorder="1" applyAlignment="1">
      <alignment horizontal="right" vertical="center"/>
    </xf>
    <xf numFmtId="185" fontId="0" fillId="0" borderId="0" xfId="0" applyNumberFormat="1" applyAlignment="1">
      <alignment vertical="center" wrapText="1"/>
    </xf>
    <xf numFmtId="0" fontId="9" fillId="0" borderId="0" xfId="14" applyFont="1" applyFill="1" applyBorder="1" applyAlignment="1" applyProtection="1">
      <alignment horizontal="center" vertical="center"/>
    </xf>
    <xf numFmtId="49" fontId="9" fillId="0" borderId="0" xfId="0" applyNumberFormat="1" applyFont="1" applyFill="1" applyBorder="1" applyAlignment="1" applyProtection="1">
      <alignment vertical="center"/>
      <protection hidden="1"/>
    </xf>
    <xf numFmtId="38" fontId="9" fillId="0" borderId="0" xfId="2" applyFont="1" applyFill="1" applyBorder="1" applyAlignment="1" applyProtection="1">
      <alignment vertical="center"/>
    </xf>
    <xf numFmtId="178" fontId="9" fillId="0" borderId="0" xfId="0" applyNumberFormat="1" applyFont="1" applyFill="1" applyBorder="1" applyAlignment="1">
      <alignment horizontal="center" vertical="center" wrapText="1"/>
    </xf>
    <xf numFmtId="0" fontId="2" fillId="0" borderId="128" xfId="0" applyFont="1" applyFill="1" applyBorder="1" applyAlignment="1">
      <alignment vertical="center"/>
    </xf>
    <xf numFmtId="192" fontId="9" fillId="2" borderId="1" xfId="0" applyNumberFormat="1" applyFont="1" applyFill="1" applyBorder="1" applyAlignment="1" applyProtection="1">
      <alignment horizontal="center" vertical="center" wrapText="1"/>
      <protection locked="0"/>
    </xf>
    <xf numFmtId="0" fontId="47" fillId="0" borderId="0" xfId="6" applyFont="1" applyFill="1" applyBorder="1" applyAlignment="1" applyProtection="1">
      <alignment vertical="center"/>
    </xf>
    <xf numFmtId="0" fontId="15" fillId="0" borderId="108" xfId="0" applyFont="1" applyFill="1" applyBorder="1" applyAlignment="1" applyProtection="1">
      <alignment horizontal="center" vertical="center"/>
      <protection hidden="1"/>
    </xf>
    <xf numFmtId="0" fontId="36" fillId="11" borderId="107" xfId="0" applyFont="1" applyFill="1" applyBorder="1" applyAlignment="1" applyProtection="1">
      <alignment horizontal="center" vertical="center"/>
      <protection hidden="1"/>
    </xf>
    <xf numFmtId="0" fontId="66" fillId="0" borderId="0" xfId="0" applyFont="1" applyAlignment="1">
      <alignment vertical="center"/>
    </xf>
    <xf numFmtId="0" fontId="52" fillId="0" borderId="0" xfId="0" applyFont="1" applyFill="1" applyBorder="1" applyAlignment="1">
      <alignment vertical="center"/>
    </xf>
    <xf numFmtId="3" fontId="52" fillId="0" borderId="0" xfId="0" applyNumberFormat="1" applyFont="1" applyFill="1" applyBorder="1" applyAlignment="1">
      <alignment vertical="center"/>
    </xf>
    <xf numFmtId="184" fontId="9" fillId="2" borderId="130" xfId="1" applyNumberFormat="1" applyFont="1" applyFill="1" applyBorder="1" applyAlignment="1" applyProtection="1">
      <alignment vertical="center"/>
      <protection locked="0"/>
    </xf>
    <xf numFmtId="49" fontId="9" fillId="2" borderId="27" xfId="9" applyNumberFormat="1" applyFont="1" applyFill="1" applyBorder="1" applyAlignment="1" applyProtection="1">
      <alignment vertical="center"/>
      <protection locked="0"/>
    </xf>
    <xf numFmtId="0" fontId="48" fillId="0" borderId="27" xfId="9" applyFont="1" applyFill="1" applyBorder="1" applyAlignment="1" applyProtection="1">
      <alignment horizontal="center" vertical="center"/>
      <protection hidden="1"/>
    </xf>
    <xf numFmtId="0" fontId="0" fillId="14" borderId="0" xfId="0" applyFill="1" applyAlignment="1" applyProtection="1">
      <alignment vertical="center" wrapText="1"/>
      <protection hidden="1"/>
    </xf>
    <xf numFmtId="0" fontId="9" fillId="14" borderId="0" xfId="0" applyFont="1" applyFill="1" applyAlignment="1" applyProtection="1">
      <alignment vertical="center"/>
      <protection hidden="1"/>
    </xf>
    <xf numFmtId="0" fontId="9" fillId="14" borderId="0" xfId="11" applyFont="1" applyFill="1" applyBorder="1" applyAlignment="1" applyProtection="1">
      <alignment vertical="center" wrapText="1"/>
    </xf>
    <xf numFmtId="0" fontId="9" fillId="14" borderId="0" xfId="11" applyFont="1" applyFill="1" applyBorder="1" applyAlignment="1" applyProtection="1">
      <alignment vertical="center"/>
    </xf>
    <xf numFmtId="0" fontId="47" fillId="0" borderId="0" xfId="9" applyFont="1" applyFill="1" applyAlignment="1">
      <alignment vertical="center"/>
    </xf>
    <xf numFmtId="0" fontId="0" fillId="0" borderId="0" xfId="0" applyAlignment="1">
      <alignment vertical="center"/>
    </xf>
    <xf numFmtId="0" fontId="0" fillId="0" borderId="2" xfId="0" applyFont="1" applyFill="1" applyBorder="1" applyAlignment="1">
      <alignment vertical="center"/>
    </xf>
    <xf numFmtId="0" fontId="0" fillId="0" borderId="2" xfId="0" applyFont="1" applyBorder="1" applyAlignment="1">
      <alignment vertical="center"/>
    </xf>
    <xf numFmtId="0" fontId="0" fillId="0" borderId="4" xfId="0" applyFont="1" applyBorder="1" applyAlignment="1">
      <alignment vertical="center"/>
    </xf>
    <xf numFmtId="0" fontId="64" fillId="0" borderId="0" xfId="8" applyFont="1" applyFill="1" applyBorder="1" applyAlignment="1">
      <alignment horizontal="left" vertical="center"/>
    </xf>
    <xf numFmtId="0" fontId="9" fillId="0" borderId="0" xfId="6" applyFont="1" applyFill="1" applyBorder="1" applyAlignment="1">
      <alignment vertical="center"/>
    </xf>
    <xf numFmtId="0" fontId="51" fillId="0" borderId="0" xfId="8" applyFont="1" applyFill="1" applyBorder="1" applyAlignment="1">
      <alignment vertical="center"/>
    </xf>
    <xf numFmtId="38" fontId="2" fillId="19" borderId="7" xfId="2" applyFill="1" applyBorder="1" applyAlignment="1" applyProtection="1">
      <alignment horizontal="center" vertical="center"/>
      <protection hidden="1"/>
    </xf>
    <xf numFmtId="38" fontId="2" fillId="19" borderId="1" xfId="2" applyFill="1" applyBorder="1" applyAlignment="1" applyProtection="1">
      <alignment horizontal="center" vertical="center"/>
      <protection hidden="1"/>
    </xf>
    <xf numFmtId="38" fontId="0" fillId="19" borderId="46" xfId="2" applyFont="1" applyFill="1" applyBorder="1" applyAlignment="1" applyProtection="1">
      <alignment horizontal="center" vertical="center"/>
      <protection hidden="1"/>
    </xf>
    <xf numFmtId="38" fontId="2" fillId="19" borderId="53" xfId="2" applyFill="1" applyBorder="1" applyAlignment="1" applyProtection="1">
      <alignment horizontal="center" vertical="center"/>
      <protection hidden="1"/>
    </xf>
    <xf numFmtId="38" fontId="2" fillId="19" borderId="22" xfId="2" applyFill="1" applyBorder="1" applyAlignment="1" applyProtection="1">
      <alignment horizontal="center" vertical="center"/>
      <protection hidden="1"/>
    </xf>
    <xf numFmtId="0" fontId="0" fillId="19" borderId="52" xfId="0" applyFill="1" applyBorder="1" applyAlignment="1">
      <alignment horizontal="center" vertical="center"/>
    </xf>
    <xf numFmtId="0" fontId="0" fillId="19" borderId="53" xfId="0" applyFill="1" applyBorder="1" applyAlignment="1">
      <alignment horizontal="center" vertical="center"/>
    </xf>
    <xf numFmtId="0" fontId="0" fillId="19" borderId="53" xfId="0" applyFill="1" applyBorder="1" applyAlignment="1" applyProtection="1">
      <alignment horizontal="center" vertical="center"/>
    </xf>
    <xf numFmtId="0" fontId="0" fillId="19" borderId="54" xfId="0" applyFill="1" applyBorder="1" applyAlignment="1">
      <alignment horizontal="center" vertical="center"/>
    </xf>
    <xf numFmtId="38" fontId="6" fillId="0" borderId="0" xfId="2" applyFont="1" applyFill="1" applyBorder="1" applyAlignment="1" applyProtection="1">
      <alignment vertical="center"/>
    </xf>
    <xf numFmtId="0" fontId="0" fillId="19" borderId="7" xfId="0" applyFill="1" applyBorder="1" applyAlignment="1" applyProtection="1">
      <alignment horizontal="center" vertical="center"/>
    </xf>
    <xf numFmtId="0" fontId="0" fillId="19" borderId="1" xfId="0" applyFill="1" applyBorder="1" applyAlignment="1" applyProtection="1">
      <alignment horizontal="center" vertical="center"/>
    </xf>
    <xf numFmtId="38" fontId="6" fillId="19" borderId="7" xfId="2" applyFont="1" applyFill="1" applyBorder="1" applyAlignment="1" applyProtection="1">
      <alignment horizontal="center" vertical="center"/>
    </xf>
    <xf numFmtId="38" fontId="6" fillId="19" borderId="1" xfId="2" applyFont="1" applyFill="1" applyBorder="1" applyAlignment="1" applyProtection="1">
      <alignment horizontal="center" vertical="center"/>
    </xf>
    <xf numFmtId="38" fontId="0" fillId="19" borderId="1" xfId="2" applyFont="1" applyFill="1" applyBorder="1" applyAlignment="1" applyProtection="1">
      <alignment horizontal="center" vertical="center"/>
    </xf>
    <xf numFmtId="38" fontId="6" fillId="19" borderId="52" xfId="2" applyFont="1" applyFill="1" applyBorder="1" applyAlignment="1" applyProtection="1">
      <alignment horizontal="center" vertical="center"/>
    </xf>
    <xf numFmtId="38" fontId="6" fillId="19" borderId="31" xfId="2" applyFont="1" applyFill="1" applyBorder="1" applyAlignment="1" applyProtection="1">
      <alignment horizontal="center" vertical="center"/>
    </xf>
    <xf numFmtId="38" fontId="0" fillId="19" borderId="31" xfId="2" applyFont="1" applyFill="1" applyBorder="1" applyAlignment="1" applyProtection="1">
      <alignment horizontal="center" vertical="center"/>
    </xf>
    <xf numFmtId="38" fontId="6" fillId="19" borderId="53" xfId="2" applyFont="1" applyFill="1" applyBorder="1" applyAlignment="1" applyProtection="1">
      <alignment horizontal="center" vertical="center"/>
    </xf>
    <xf numFmtId="38" fontId="6" fillId="19" borderId="22" xfId="2" applyFont="1" applyFill="1" applyBorder="1" applyAlignment="1" applyProtection="1">
      <alignment horizontal="center" vertical="center"/>
    </xf>
    <xf numFmtId="38" fontId="6" fillId="19" borderId="54" xfId="2" applyFont="1" applyFill="1" applyBorder="1" applyAlignment="1" applyProtection="1">
      <alignment horizontal="center" vertical="center"/>
    </xf>
    <xf numFmtId="38" fontId="6" fillId="19" borderId="21" xfId="2" applyFont="1" applyFill="1" applyBorder="1" applyAlignment="1" applyProtection="1">
      <alignment horizontal="center" vertical="center"/>
    </xf>
    <xf numFmtId="38" fontId="2" fillId="19" borderId="53" xfId="2" applyFill="1" applyBorder="1" applyAlignment="1" applyProtection="1">
      <alignment horizontal="center" vertical="center"/>
    </xf>
    <xf numFmtId="38" fontId="2" fillId="19" borderId="22" xfId="2" applyFill="1" applyBorder="1" applyAlignment="1" applyProtection="1">
      <alignment horizontal="center" vertical="center"/>
    </xf>
    <xf numFmtId="192" fontId="9" fillId="0" borderId="0" xfId="9" applyNumberFormat="1" applyFont="1" applyFill="1" applyBorder="1" applyAlignment="1" applyProtection="1">
      <alignment vertical="center"/>
    </xf>
    <xf numFmtId="0" fontId="6" fillId="0" borderId="0" xfId="9" applyFont="1" applyAlignment="1" applyProtection="1">
      <alignment vertical="center"/>
    </xf>
    <xf numFmtId="0" fontId="2" fillId="0" borderId="0" xfId="9" applyFont="1" applyAlignment="1" applyProtection="1">
      <alignment vertical="center"/>
    </xf>
    <xf numFmtId="0" fontId="6" fillId="0" borderId="8" xfId="0" applyFont="1" applyFill="1" applyBorder="1" applyAlignment="1">
      <alignment horizontal="center" vertical="center"/>
    </xf>
    <xf numFmtId="0" fontId="6" fillId="0" borderId="2" xfId="0" applyFont="1" applyFill="1" applyBorder="1" applyAlignment="1">
      <alignment vertical="center" wrapText="1"/>
    </xf>
    <xf numFmtId="0" fontId="0" fillId="0" borderId="0" xfId="0" applyAlignment="1">
      <alignment vertical="center"/>
    </xf>
    <xf numFmtId="0" fontId="9" fillId="0" borderId="0" xfId="18" applyFont="1" applyAlignment="1">
      <alignment vertical="center"/>
    </xf>
    <xf numFmtId="0" fontId="11" fillId="0" borderId="0" xfId="0" applyFont="1" applyBorder="1" applyAlignment="1">
      <alignment vertical="center"/>
    </xf>
    <xf numFmtId="0" fontId="6" fillId="0" borderId="131" xfId="0" applyFont="1" applyFill="1" applyBorder="1" applyAlignment="1">
      <alignment vertical="center"/>
    </xf>
    <xf numFmtId="0" fontId="0" fillId="0" borderId="109" xfId="0" applyFont="1" applyFill="1" applyBorder="1" applyAlignment="1">
      <alignment vertical="center" wrapText="1"/>
    </xf>
    <xf numFmtId="0" fontId="15" fillId="0" borderId="134" xfId="0" applyFont="1" applyFill="1" applyBorder="1" applyAlignment="1" applyProtection="1">
      <alignment horizontal="center" vertical="center"/>
      <protection hidden="1"/>
    </xf>
    <xf numFmtId="49" fontId="9" fillId="2" borderId="112" xfId="0" applyNumberFormat="1" applyFont="1" applyFill="1" applyBorder="1" applyAlignment="1" applyProtection="1">
      <alignment horizontal="left" vertical="center" wrapText="1"/>
      <protection locked="0"/>
    </xf>
    <xf numFmtId="0" fontId="0" fillId="0" borderId="112" xfId="0" applyFont="1" applyFill="1" applyBorder="1" applyAlignment="1">
      <alignment vertical="center" wrapText="1"/>
    </xf>
    <xf numFmtId="49" fontId="9" fillId="2" borderId="22" xfId="0" applyNumberFormat="1" applyFont="1" applyFill="1" applyBorder="1" applyAlignment="1" applyProtection="1">
      <alignment horizontal="left" vertical="center" wrapText="1"/>
      <protection locked="0"/>
    </xf>
    <xf numFmtId="49" fontId="9" fillId="2" borderId="21" xfId="0" applyNumberFormat="1" applyFont="1" applyFill="1" applyBorder="1" applyAlignment="1" applyProtection="1">
      <alignment horizontal="left" vertical="center" wrapText="1"/>
      <protection locked="0"/>
    </xf>
    <xf numFmtId="0" fontId="0" fillId="0" borderId="60" xfId="0" applyFont="1" applyFill="1" applyBorder="1" applyAlignment="1">
      <alignment vertical="center" wrapText="1"/>
    </xf>
    <xf numFmtId="0" fontId="6" fillId="0" borderId="109" xfId="0" applyFont="1" applyFill="1" applyBorder="1" applyAlignment="1">
      <alignment vertical="center" wrapText="1"/>
    </xf>
    <xf numFmtId="0" fontId="6" fillId="0" borderId="49" xfId="0" applyFont="1" applyFill="1" applyBorder="1" applyAlignment="1">
      <alignment vertical="center" wrapText="1"/>
    </xf>
    <xf numFmtId="0" fontId="0" fillId="14" borderId="0" xfId="0" applyFill="1"/>
    <xf numFmtId="49" fontId="2" fillId="0" borderId="0" xfId="0" applyNumberFormat="1" applyFont="1" applyFill="1" applyBorder="1" applyAlignment="1">
      <alignment vertical="center"/>
    </xf>
    <xf numFmtId="192" fontId="9" fillId="15" borderId="112" xfId="0" applyNumberFormat="1" applyFont="1" applyFill="1" applyBorder="1" applyAlignment="1" applyProtection="1">
      <alignment horizontal="left" vertical="center" wrapText="1"/>
    </xf>
    <xf numFmtId="49" fontId="9" fillId="0" borderId="0" xfId="0" applyNumberFormat="1" applyFont="1" applyFill="1" applyBorder="1" applyAlignment="1" applyProtection="1">
      <alignment horizontal="left" vertical="center" wrapText="1"/>
      <protection locked="0"/>
    </xf>
    <xf numFmtId="0" fontId="2" fillId="14" borderId="0" xfId="0" applyFont="1" applyFill="1"/>
    <xf numFmtId="0" fontId="2" fillId="14" borderId="0" xfId="0" applyFont="1" applyFill="1" applyBorder="1"/>
    <xf numFmtId="0" fontId="2" fillId="14" borderId="0" xfId="0" applyFont="1" applyFill="1" applyBorder="1" applyAlignment="1">
      <alignment wrapText="1"/>
    </xf>
    <xf numFmtId="0" fontId="0" fillId="14" borderId="0" xfId="0" applyFont="1" applyFill="1" applyBorder="1" applyAlignment="1">
      <alignment vertical="center"/>
    </xf>
    <xf numFmtId="0" fontId="39" fillId="14" borderId="0" xfId="0" applyFont="1" applyFill="1" applyAlignment="1">
      <alignment vertical="center"/>
    </xf>
    <xf numFmtId="194" fontId="0" fillId="14" borderId="0" xfId="0" applyNumberFormat="1" applyFill="1" applyBorder="1" applyAlignment="1">
      <alignment horizontal="left" vertical="center"/>
    </xf>
    <xf numFmtId="0" fontId="40" fillId="14" borderId="0" xfId="0" applyFont="1" applyFill="1" applyBorder="1"/>
    <xf numFmtId="0" fontId="39" fillId="14" borderId="0" xfId="0" applyFont="1" applyFill="1" applyBorder="1" applyAlignment="1">
      <alignment vertical="center"/>
    </xf>
    <xf numFmtId="198" fontId="0" fillId="14" borderId="0" xfId="0" applyNumberFormat="1" applyFill="1" applyBorder="1" applyAlignment="1">
      <alignment horizontal="left" vertical="center"/>
    </xf>
    <xf numFmtId="0" fontId="0" fillId="14" borderId="0" xfId="0" applyFont="1" applyFill="1" applyAlignment="1">
      <alignment horizontal="center" vertical="center"/>
    </xf>
    <xf numFmtId="0" fontId="2" fillId="14" borderId="0" xfId="0" applyFont="1" applyFill="1" applyAlignment="1">
      <alignment horizontal="center"/>
    </xf>
    <xf numFmtId="0" fontId="7" fillId="0" borderId="0" xfId="18" applyFont="1" applyAlignment="1">
      <alignment vertical="center"/>
    </xf>
    <xf numFmtId="0" fontId="11" fillId="0" borderId="0" xfId="18" applyFont="1" applyFill="1" applyAlignment="1">
      <alignment vertical="center"/>
    </xf>
    <xf numFmtId="0" fontId="7" fillId="0" borderId="128" xfId="18" applyFont="1" applyFill="1" applyBorder="1" applyAlignment="1">
      <alignment vertical="center"/>
    </xf>
    <xf numFmtId="0" fontId="2" fillId="0" borderId="129" xfId="18" applyBorder="1" applyAlignment="1">
      <alignment vertical="center"/>
    </xf>
    <xf numFmtId="38" fontId="7" fillId="2" borderId="107" xfId="15" applyFont="1" applyFill="1" applyBorder="1" applyAlignment="1" applyProtection="1">
      <alignment vertical="center"/>
      <protection locked="0"/>
    </xf>
    <xf numFmtId="0" fontId="9" fillId="0" borderId="128" xfId="18" applyFont="1" applyBorder="1" applyAlignment="1" applyProtection="1">
      <alignment vertical="center"/>
    </xf>
    <xf numFmtId="0" fontId="2" fillId="0" borderId="129" xfId="16" applyFont="1" applyBorder="1" applyProtection="1">
      <alignment vertical="center"/>
    </xf>
    <xf numFmtId="0" fontId="2" fillId="0" borderId="130" xfId="16" applyFont="1" applyBorder="1" applyProtection="1">
      <alignment vertical="center"/>
    </xf>
    <xf numFmtId="0" fontId="9" fillId="0" borderId="0" xfId="6" applyFont="1" applyFill="1" applyBorder="1" applyAlignment="1" applyProtection="1">
      <alignment horizontal="center" vertical="center"/>
      <protection hidden="1"/>
    </xf>
    <xf numFmtId="0" fontId="16" fillId="0" borderId="0" xfId="7" applyFont="1" applyFill="1" applyBorder="1" applyAlignment="1" applyProtection="1">
      <alignment horizontal="left" vertical="center"/>
      <protection hidden="1"/>
    </xf>
    <xf numFmtId="0" fontId="0" fillId="0" borderId="0" xfId="6" applyFont="1" applyFill="1" applyBorder="1" applyAlignment="1" applyProtection="1">
      <alignment horizontal="center" vertical="center"/>
      <protection hidden="1"/>
    </xf>
    <xf numFmtId="0" fontId="0" fillId="0" borderId="0" xfId="6" applyFont="1" applyFill="1" applyBorder="1" applyAlignment="1" applyProtection="1">
      <alignment vertical="center"/>
      <protection hidden="1"/>
    </xf>
    <xf numFmtId="0" fontId="9" fillId="0" borderId="0" xfId="6" applyFont="1" applyFill="1" applyBorder="1" applyAlignment="1" applyProtection="1">
      <alignment horizontal="left" vertical="center"/>
      <protection hidden="1"/>
    </xf>
    <xf numFmtId="0" fontId="6" fillId="0" borderId="0" xfId="6" applyFont="1" applyFill="1" applyBorder="1" applyAlignment="1" applyProtection="1">
      <alignment horizontal="left" vertical="center"/>
      <protection hidden="1"/>
    </xf>
    <xf numFmtId="0" fontId="9" fillId="16" borderId="0" xfId="29" applyFont="1" applyFill="1" applyAlignment="1">
      <alignment vertical="center"/>
    </xf>
    <xf numFmtId="0" fontId="16" fillId="16" borderId="0" xfId="17" applyFont="1" applyFill="1" applyBorder="1" applyAlignment="1" applyProtection="1">
      <alignment vertical="center"/>
      <protection hidden="1"/>
    </xf>
    <xf numFmtId="0" fontId="9" fillId="16" borderId="0" xfId="6" applyFont="1" applyFill="1">
      <alignment vertical="center"/>
    </xf>
    <xf numFmtId="0" fontId="9" fillId="16" borderId="0" xfId="6" applyFont="1" applyFill="1" applyBorder="1" applyAlignment="1" applyProtection="1">
      <alignment vertical="center"/>
      <protection hidden="1"/>
    </xf>
    <xf numFmtId="0" fontId="14" fillId="16" borderId="0" xfId="6" applyFont="1" applyFill="1" applyBorder="1" applyAlignment="1" applyProtection="1">
      <alignment vertical="center"/>
      <protection hidden="1"/>
    </xf>
    <xf numFmtId="0" fontId="2" fillId="2" borderId="135" xfId="6" applyFont="1" applyFill="1" applyBorder="1" applyAlignment="1" applyProtection="1">
      <alignment vertical="center"/>
      <protection locked="0"/>
    </xf>
    <xf numFmtId="0" fontId="9" fillId="16" borderId="3" xfId="6" applyFont="1" applyFill="1" applyBorder="1">
      <alignment vertical="center"/>
    </xf>
    <xf numFmtId="0" fontId="9" fillId="16" borderId="0" xfId="6" applyFont="1" applyFill="1" applyBorder="1">
      <alignment vertical="center"/>
    </xf>
    <xf numFmtId="3" fontId="2" fillId="2" borderId="23" xfId="6" applyNumberFormat="1" applyFont="1" applyFill="1" applyBorder="1" applyAlignment="1" applyProtection="1">
      <alignment horizontal="right" vertical="center"/>
      <protection locked="0"/>
    </xf>
    <xf numFmtId="3" fontId="2" fillId="2" borderId="22" xfId="6" applyNumberFormat="1" applyFont="1" applyFill="1" applyBorder="1" applyAlignment="1" applyProtection="1">
      <alignment horizontal="right" vertical="center"/>
      <protection locked="0"/>
    </xf>
    <xf numFmtId="3" fontId="7" fillId="2" borderId="22" xfId="6" applyNumberFormat="1" applyFont="1" applyFill="1" applyBorder="1" applyAlignment="1" applyProtection="1">
      <alignment horizontal="right" vertical="center"/>
      <protection locked="0"/>
    </xf>
    <xf numFmtId="49" fontId="0" fillId="3" borderId="29" xfId="18" applyNumberFormat="1" applyFont="1" applyFill="1" applyBorder="1" applyAlignment="1">
      <alignment horizontal="centerContinuous" vertical="center"/>
    </xf>
    <xf numFmtId="0" fontId="11" fillId="3" borderId="15" xfId="18" applyFont="1" applyFill="1" applyBorder="1" applyAlignment="1">
      <alignment horizontal="centerContinuous" vertical="center"/>
    </xf>
    <xf numFmtId="0" fontId="11" fillId="3" borderId="31" xfId="18" applyFont="1" applyFill="1" applyBorder="1" applyAlignment="1">
      <alignment horizontal="centerContinuous" vertical="center"/>
    </xf>
    <xf numFmtId="0" fontId="6" fillId="0" borderId="0" xfId="6" applyFont="1" applyFill="1" applyBorder="1" applyAlignment="1" applyProtection="1">
      <alignment horizontal="left" vertical="center"/>
    </xf>
    <xf numFmtId="0" fontId="2" fillId="16" borderId="0" xfId="6" applyFont="1" applyFill="1" applyAlignment="1" applyProtection="1">
      <alignment vertical="center"/>
    </xf>
    <xf numFmtId="0" fontId="9" fillId="16" borderId="0" xfId="29" applyFont="1" applyFill="1" applyAlignment="1" applyProtection="1">
      <alignment vertical="center"/>
    </xf>
    <xf numFmtId="0" fontId="9" fillId="16" borderId="0" xfId="6" applyFont="1" applyFill="1" applyAlignment="1" applyProtection="1">
      <alignment horizontal="center" vertical="center"/>
    </xf>
    <xf numFmtId="0" fontId="9" fillId="16" borderId="0" xfId="6" applyFont="1" applyFill="1" applyProtection="1">
      <alignment vertical="center"/>
    </xf>
    <xf numFmtId="0" fontId="6" fillId="16" borderId="0" xfId="6" applyFill="1" applyBorder="1" applyAlignment="1" applyProtection="1">
      <alignment vertical="center"/>
    </xf>
    <xf numFmtId="0" fontId="6" fillId="0" borderId="0" xfId="6" applyFill="1" applyBorder="1" applyAlignment="1" applyProtection="1">
      <alignment vertical="center"/>
    </xf>
    <xf numFmtId="0" fontId="9" fillId="16" borderId="131" xfId="6" applyFont="1" applyFill="1" applyBorder="1" applyAlignment="1" applyProtection="1">
      <alignment horizontal="center" vertical="center" wrapText="1"/>
    </xf>
    <xf numFmtId="0" fontId="9" fillId="16" borderId="18" xfId="6" applyFont="1" applyFill="1" applyBorder="1" applyAlignment="1" applyProtection="1">
      <alignment horizontal="center" vertical="center" wrapText="1"/>
    </xf>
    <xf numFmtId="0" fontId="9" fillId="16" borderId="108" xfId="6" applyFont="1" applyFill="1" applyBorder="1" applyAlignment="1" applyProtection="1">
      <alignment vertical="center" wrapText="1"/>
    </xf>
    <xf numFmtId="0" fontId="9" fillId="16" borderId="0" xfId="6" applyFont="1" applyFill="1" applyBorder="1" applyAlignment="1" applyProtection="1">
      <alignment horizontal="center" vertical="center" wrapText="1"/>
    </xf>
    <xf numFmtId="0" fontId="9" fillId="16" borderId="0" xfId="6" applyFont="1" applyFill="1" applyBorder="1" applyAlignment="1" applyProtection="1">
      <alignment vertical="center" wrapText="1"/>
    </xf>
    <xf numFmtId="0" fontId="7" fillId="16" borderId="0" xfId="6" applyFont="1" applyFill="1" applyBorder="1" applyAlignment="1" applyProtection="1">
      <alignment horizontal="right" vertical="center"/>
    </xf>
    <xf numFmtId="0" fontId="9" fillId="16" borderId="108" xfId="6" applyFont="1" applyFill="1" applyBorder="1" applyAlignment="1" applyProtection="1">
      <alignment horizontal="left" vertical="center" wrapText="1"/>
    </xf>
    <xf numFmtId="0" fontId="9" fillId="16" borderId="108" xfId="6" applyFont="1" applyFill="1" applyBorder="1" applyAlignment="1" applyProtection="1">
      <alignment horizontal="center" vertical="center" wrapText="1"/>
    </xf>
    <xf numFmtId="0" fontId="7" fillId="16" borderId="108" xfId="6" applyFont="1" applyFill="1" applyBorder="1" applyAlignment="1" applyProtection="1">
      <alignment horizontal="right" vertical="center"/>
    </xf>
    <xf numFmtId="0" fontId="9" fillId="16" borderId="3" xfId="6" applyFont="1" applyFill="1" applyBorder="1" applyAlignment="1" applyProtection="1">
      <alignment horizontal="center" vertical="center"/>
    </xf>
    <xf numFmtId="0" fontId="9" fillId="16" borderId="20" xfId="6" applyFont="1" applyFill="1" applyBorder="1" applyProtection="1">
      <alignment vertical="center"/>
    </xf>
    <xf numFmtId="0" fontId="9" fillId="16" borderId="58" xfId="6" applyFont="1" applyFill="1" applyBorder="1" applyProtection="1">
      <alignment vertical="center"/>
    </xf>
    <xf numFmtId="0" fontId="9" fillId="16" borderId="41" xfId="6" applyFont="1" applyFill="1" applyBorder="1" applyProtection="1">
      <alignment vertical="center"/>
    </xf>
    <xf numFmtId="0" fontId="9" fillId="16" borderId="67" xfId="6" applyFont="1" applyFill="1" applyBorder="1" applyProtection="1">
      <alignment vertical="center"/>
    </xf>
    <xf numFmtId="0" fontId="9" fillId="16" borderId="39" xfId="6" applyFont="1" applyFill="1" applyBorder="1" applyProtection="1">
      <alignment vertical="center"/>
    </xf>
    <xf numFmtId="0" fontId="9" fillId="16" borderId="53" xfId="6" applyFont="1" applyFill="1" applyBorder="1" applyProtection="1">
      <alignment vertical="center"/>
    </xf>
    <xf numFmtId="0" fontId="7" fillId="16" borderId="58" xfId="6" applyFont="1" applyFill="1" applyBorder="1" applyAlignment="1" applyProtection="1">
      <alignment horizontal="right" vertical="center"/>
    </xf>
    <xf numFmtId="0" fontId="9" fillId="16" borderId="54" xfId="6" applyFont="1" applyFill="1" applyBorder="1" applyProtection="1">
      <alignment vertical="center"/>
    </xf>
    <xf numFmtId="0" fontId="6" fillId="0" borderId="0" xfId="6" applyProtection="1">
      <alignment vertical="center"/>
    </xf>
    <xf numFmtId="0" fontId="9" fillId="16" borderId="128" xfId="6" applyFont="1" applyFill="1" applyBorder="1" applyAlignment="1" applyProtection="1">
      <alignment horizontal="center" vertical="center"/>
    </xf>
    <xf numFmtId="0" fontId="9" fillId="16" borderId="107" xfId="6" applyFont="1" applyFill="1" applyBorder="1" applyProtection="1">
      <alignment vertical="center"/>
    </xf>
    <xf numFmtId="0" fontId="9" fillId="16" borderId="135" xfId="6" applyFont="1" applyFill="1" applyBorder="1" applyProtection="1">
      <alignment vertical="center"/>
    </xf>
    <xf numFmtId="0" fontId="9" fillId="16" borderId="29" xfId="6" applyFont="1" applyFill="1" applyBorder="1" applyProtection="1">
      <alignment vertical="center"/>
    </xf>
    <xf numFmtId="0" fontId="9" fillId="16" borderId="52" xfId="6" applyFont="1" applyFill="1" applyBorder="1" applyProtection="1">
      <alignment vertical="center"/>
    </xf>
    <xf numFmtId="0" fontId="7" fillId="16" borderId="59" xfId="6" applyFont="1" applyFill="1" applyBorder="1" applyAlignment="1" applyProtection="1">
      <alignment horizontal="right" vertical="center"/>
    </xf>
    <xf numFmtId="0" fontId="7" fillId="16" borderId="20" xfId="6" applyFont="1" applyFill="1" applyBorder="1" applyAlignment="1" applyProtection="1">
      <alignment horizontal="right" vertical="center"/>
    </xf>
    <xf numFmtId="0" fontId="9" fillId="16" borderId="18" xfId="6" applyFont="1" applyFill="1" applyBorder="1" applyAlignment="1" applyProtection="1">
      <alignment horizontal="center" vertical="center"/>
    </xf>
    <xf numFmtId="0" fontId="9" fillId="16" borderId="24" xfId="6" applyFont="1" applyFill="1" applyBorder="1" applyProtection="1">
      <alignment vertical="center"/>
    </xf>
    <xf numFmtId="0" fontId="9" fillId="16" borderId="59" xfId="6" applyFont="1" applyFill="1" applyBorder="1" applyProtection="1">
      <alignment vertical="center"/>
    </xf>
    <xf numFmtId="0" fontId="9" fillId="16" borderId="129" xfId="6" applyFont="1" applyFill="1" applyBorder="1" applyProtection="1">
      <alignment vertical="center"/>
    </xf>
    <xf numFmtId="3" fontId="0" fillId="2" borderId="39" xfId="6" applyNumberFormat="1" applyFont="1" applyFill="1" applyBorder="1" applyAlignment="1" applyProtection="1">
      <alignment horizontal="left" vertical="center"/>
      <protection locked="0"/>
    </xf>
    <xf numFmtId="3" fontId="0" fillId="2" borderId="29" xfId="6" applyNumberFormat="1" applyFont="1" applyFill="1" applyBorder="1" applyAlignment="1" applyProtection="1">
      <alignment horizontal="left" vertical="center"/>
      <protection locked="0"/>
    </xf>
    <xf numFmtId="0" fontId="0" fillId="2" borderId="54" xfId="6" applyFont="1" applyFill="1" applyBorder="1" applyAlignment="1" applyProtection="1">
      <alignment vertical="center"/>
      <protection locked="0"/>
    </xf>
    <xf numFmtId="3" fontId="2" fillId="3" borderId="130" xfId="6" applyNumberFormat="1" applyFont="1" applyFill="1" applyBorder="1" applyAlignment="1" applyProtection="1">
      <alignment vertical="center"/>
      <protection hidden="1"/>
    </xf>
    <xf numFmtId="49" fontId="9" fillId="0" borderId="0" xfId="6" applyNumberFormat="1" applyFont="1" applyFill="1" applyBorder="1" applyAlignment="1">
      <alignment vertical="center"/>
    </xf>
    <xf numFmtId="0" fontId="9" fillId="14" borderId="0" xfId="0" applyFont="1" applyFill="1" applyAlignment="1">
      <alignment vertical="center"/>
    </xf>
    <xf numFmtId="0" fontId="48" fillId="16" borderId="3" xfId="6" applyFont="1" applyFill="1" applyBorder="1">
      <alignment vertical="center"/>
    </xf>
    <xf numFmtId="0" fontId="48" fillId="16" borderId="107" xfId="6" applyFont="1" applyFill="1" applyBorder="1" applyAlignment="1" applyProtection="1">
      <alignment horizontal="center" vertical="center"/>
    </xf>
    <xf numFmtId="0" fontId="0" fillId="0" borderId="0" xfId="6" applyFont="1" applyFill="1" applyBorder="1" applyAlignment="1" applyProtection="1">
      <alignment horizontal="left" vertical="center"/>
    </xf>
    <xf numFmtId="184" fontId="6" fillId="0" borderId="0" xfId="6" applyNumberFormat="1" applyFont="1" applyFill="1" applyBorder="1" applyAlignment="1" applyProtection="1">
      <alignment vertical="center"/>
    </xf>
    <xf numFmtId="0" fontId="0" fillId="0" borderId="0" xfId="6" applyFont="1" applyFill="1" applyBorder="1" applyAlignment="1" applyProtection="1">
      <alignment horizontal="center" vertical="center"/>
    </xf>
    <xf numFmtId="0" fontId="6" fillId="0" borderId="0" xfId="6" applyFont="1" applyFill="1" applyBorder="1" applyAlignment="1" applyProtection="1">
      <alignment horizontal="right" vertical="center"/>
    </xf>
    <xf numFmtId="178" fontId="6" fillId="0" borderId="0" xfId="6" applyNumberFormat="1" applyFont="1" applyFill="1" applyBorder="1" applyAlignment="1" applyProtection="1">
      <alignment horizontal="right" vertical="center"/>
    </xf>
    <xf numFmtId="0" fontId="9" fillId="0" borderId="0" xfId="6" applyFont="1" applyFill="1" applyBorder="1" applyAlignment="1" applyProtection="1">
      <alignment vertical="center"/>
    </xf>
    <xf numFmtId="0" fontId="52" fillId="0" borderId="54" xfId="0" applyFont="1" applyBorder="1" applyAlignment="1">
      <alignment horizontal="center" vertical="center"/>
    </xf>
    <xf numFmtId="0" fontId="48" fillId="16" borderId="52" xfId="6" applyFont="1" applyFill="1" applyBorder="1" applyAlignment="1" applyProtection="1">
      <alignment horizontal="center" vertical="center" wrapText="1"/>
    </xf>
    <xf numFmtId="0" fontId="6" fillId="0" borderId="14" xfId="0" applyFont="1" applyFill="1" applyBorder="1" applyAlignment="1">
      <alignment vertical="center"/>
    </xf>
    <xf numFmtId="184" fontId="9" fillId="2" borderId="22" xfId="0" applyNumberFormat="1" applyFont="1" applyFill="1" applyBorder="1" applyAlignment="1" applyProtection="1">
      <alignment horizontal="right" vertical="center" wrapText="1"/>
      <protection locked="0"/>
    </xf>
    <xf numFmtId="0" fontId="51" fillId="0" borderId="35" xfId="0" applyFont="1" applyFill="1" applyBorder="1" applyAlignment="1" applyProtection="1">
      <alignment horizontal="center" vertical="center"/>
      <protection hidden="1"/>
    </xf>
    <xf numFmtId="184" fontId="9" fillId="2" borderId="49" xfId="0" applyNumberFormat="1" applyFont="1" applyFill="1" applyBorder="1" applyAlignment="1" applyProtection="1">
      <alignment horizontal="right" vertical="center" wrapText="1"/>
      <protection locked="0"/>
    </xf>
    <xf numFmtId="184" fontId="2" fillId="15" borderId="107" xfId="6" applyNumberFormat="1" applyFont="1" applyFill="1" applyBorder="1" applyAlignment="1" applyProtection="1">
      <alignment vertical="center"/>
      <protection hidden="1"/>
    </xf>
    <xf numFmtId="0" fontId="2" fillId="16" borderId="0" xfId="6" applyFont="1" applyFill="1" applyBorder="1" applyAlignment="1" applyProtection="1">
      <alignment vertical="center"/>
    </xf>
    <xf numFmtId="3" fontId="2" fillId="2" borderId="52" xfId="6" applyNumberFormat="1" applyFont="1" applyFill="1" applyBorder="1" applyAlignment="1" applyProtection="1">
      <alignment horizontal="right" vertical="center"/>
      <protection locked="0"/>
    </xf>
    <xf numFmtId="0" fontId="9" fillId="14" borderId="0" xfId="11" applyFont="1" applyFill="1" applyProtection="1">
      <alignment vertical="center"/>
    </xf>
    <xf numFmtId="0" fontId="0" fillId="2" borderId="1" xfId="0" applyNumberFormat="1" applyFill="1" applyBorder="1" applyAlignment="1" applyProtection="1">
      <alignment horizontal="left" vertical="center"/>
      <protection locked="0"/>
    </xf>
    <xf numFmtId="0" fontId="9" fillId="16" borderId="19" xfId="6" applyFont="1" applyFill="1" applyBorder="1" applyAlignment="1" applyProtection="1">
      <alignment vertical="center" wrapText="1"/>
    </xf>
    <xf numFmtId="0" fontId="9" fillId="16" borderId="11" xfId="6" applyFont="1" applyFill="1" applyBorder="1" applyAlignment="1" applyProtection="1">
      <alignment vertical="center" wrapText="1"/>
    </xf>
    <xf numFmtId="0" fontId="7" fillId="16" borderId="21" xfId="6" applyFont="1" applyFill="1" applyBorder="1" applyAlignment="1" applyProtection="1">
      <alignment horizontal="right" vertical="center"/>
    </xf>
    <xf numFmtId="0" fontId="2" fillId="10" borderId="0" xfId="0" applyFont="1" applyFill="1" applyAlignment="1">
      <alignment horizontal="centerContinuous" vertical="center"/>
    </xf>
    <xf numFmtId="0" fontId="0" fillId="10" borderId="0" xfId="0" applyFill="1"/>
    <xf numFmtId="0" fontId="2" fillId="10" borderId="0" xfId="0" applyFont="1" applyFill="1"/>
    <xf numFmtId="0" fontId="2" fillId="15" borderId="38" xfId="9" applyFont="1" applyFill="1" applyBorder="1" applyAlignment="1" applyProtection="1">
      <alignment horizontal="center" vertical="center"/>
    </xf>
    <xf numFmtId="0" fontId="0" fillId="0" borderId="7" xfId="0" applyFont="1" applyFill="1" applyBorder="1" applyAlignment="1" applyProtection="1">
      <alignment vertical="center"/>
    </xf>
    <xf numFmtId="0" fontId="2" fillId="15" borderId="38" xfId="9" applyFont="1" applyFill="1" applyBorder="1" applyAlignment="1" applyProtection="1">
      <alignment horizontal="center" vertical="center" shrinkToFit="1"/>
    </xf>
    <xf numFmtId="0" fontId="27" fillId="10" borderId="6" xfId="0" applyFont="1" applyFill="1" applyBorder="1" applyAlignment="1">
      <alignment vertical="center"/>
    </xf>
    <xf numFmtId="0" fontId="27" fillId="10" borderId="15" xfId="0" applyFont="1" applyFill="1" applyBorder="1" applyAlignment="1">
      <alignment vertical="center"/>
    </xf>
    <xf numFmtId="0" fontId="27" fillId="10" borderId="31" xfId="0" applyFont="1" applyFill="1" applyBorder="1" applyAlignment="1">
      <alignment horizontal="center" vertical="center"/>
    </xf>
    <xf numFmtId="0" fontId="15" fillId="10" borderId="35" xfId="0" applyFont="1" applyFill="1" applyBorder="1" applyAlignment="1" applyProtection="1">
      <alignment horizontal="center" vertical="center"/>
      <protection hidden="1"/>
    </xf>
    <xf numFmtId="0" fontId="9" fillId="10" borderId="31" xfId="0" applyFont="1" applyFill="1" applyBorder="1" applyAlignment="1" applyProtection="1">
      <alignment horizontal="left" vertical="center"/>
      <protection locked="0"/>
    </xf>
    <xf numFmtId="0" fontId="8" fillId="10" borderId="14" xfId="0" applyFont="1" applyFill="1" applyBorder="1" applyAlignment="1">
      <alignment vertical="center"/>
    </xf>
    <xf numFmtId="0" fontId="8" fillId="10" borderId="12" xfId="0" applyFont="1" applyFill="1" applyBorder="1" applyAlignment="1">
      <alignment vertical="center"/>
    </xf>
    <xf numFmtId="0" fontId="8" fillId="10" borderId="22" xfId="0" applyFont="1" applyFill="1" applyBorder="1" applyAlignment="1">
      <alignment horizontal="center" vertical="center"/>
    </xf>
    <xf numFmtId="0" fontId="14" fillId="10" borderId="36" xfId="9" applyFont="1" applyFill="1" applyBorder="1" applyAlignment="1" applyProtection="1">
      <alignment horizontal="center" vertical="center"/>
      <protection hidden="1"/>
    </xf>
    <xf numFmtId="0" fontId="9" fillId="10" borderId="21" xfId="0" applyFont="1" applyFill="1" applyBorder="1" applyAlignment="1" applyProtection="1">
      <alignment horizontal="left" vertical="center"/>
      <protection locked="0"/>
    </xf>
    <xf numFmtId="0" fontId="6" fillId="10" borderId="43" xfId="0" applyFont="1" applyFill="1" applyBorder="1" applyAlignment="1">
      <alignment vertical="center"/>
    </xf>
    <xf numFmtId="0" fontId="6" fillId="10" borderId="4" xfId="0" applyFont="1" applyFill="1" applyBorder="1" applyAlignment="1">
      <alignment vertical="center"/>
    </xf>
    <xf numFmtId="0" fontId="16" fillId="10" borderId="5" xfId="0" applyFont="1" applyFill="1" applyBorder="1" applyAlignment="1">
      <alignment horizontal="center" vertical="center"/>
    </xf>
    <xf numFmtId="0" fontId="14" fillId="10" borderId="48" xfId="9" applyFont="1" applyFill="1" applyBorder="1" applyAlignment="1" applyProtection="1">
      <alignment horizontal="center" vertical="center"/>
      <protection hidden="1"/>
    </xf>
    <xf numFmtId="0" fontId="9" fillId="10" borderId="20" xfId="0" applyFont="1" applyFill="1" applyBorder="1" applyAlignment="1" applyProtection="1">
      <alignment horizontal="left" vertical="center"/>
      <protection locked="0"/>
    </xf>
    <xf numFmtId="0" fontId="6" fillId="10" borderId="13" xfId="0" applyFont="1" applyFill="1" applyBorder="1" applyAlignment="1">
      <alignment vertical="center"/>
    </xf>
    <xf numFmtId="0" fontId="6" fillId="10" borderId="19" xfId="0" applyFont="1" applyFill="1" applyBorder="1" applyAlignment="1">
      <alignment vertical="center"/>
    </xf>
    <xf numFmtId="0" fontId="16" fillId="10" borderId="21" xfId="0" applyFont="1" applyFill="1" applyBorder="1" applyAlignment="1">
      <alignment horizontal="center" vertical="center"/>
    </xf>
    <xf numFmtId="0" fontId="6" fillId="10" borderId="8" xfId="0" applyFont="1" applyFill="1" applyBorder="1" applyAlignment="1">
      <alignment vertical="center"/>
    </xf>
    <xf numFmtId="0" fontId="16" fillId="10" borderId="20" xfId="0" applyFont="1" applyFill="1" applyBorder="1" applyAlignment="1">
      <alignment horizontal="center" vertical="center"/>
    </xf>
    <xf numFmtId="0" fontId="15" fillId="10" borderId="13" xfId="0" applyFont="1" applyFill="1" applyBorder="1" applyAlignment="1" applyProtection="1">
      <alignment horizontal="center" vertical="center"/>
      <protection hidden="1"/>
    </xf>
    <xf numFmtId="0" fontId="7" fillId="10" borderId="20" xfId="0" applyFont="1" applyFill="1" applyBorder="1" applyAlignment="1" applyProtection="1">
      <alignment horizontal="left" vertical="center"/>
      <protection locked="0"/>
    </xf>
    <xf numFmtId="0" fontId="9" fillId="0" borderId="45" xfId="9" applyFont="1" applyFill="1" applyBorder="1" applyAlignment="1">
      <alignment horizontal="right" vertical="center"/>
    </xf>
    <xf numFmtId="0" fontId="9" fillId="0" borderId="8" xfId="11" applyFont="1" applyFill="1" applyBorder="1" applyAlignment="1" applyProtection="1">
      <alignment horizontal="left" vertical="center"/>
    </xf>
    <xf numFmtId="49" fontId="0" fillId="0" borderId="6" xfId="0" applyNumberFormat="1" applyFont="1" applyBorder="1" applyAlignment="1">
      <alignment horizontal="center" vertical="center"/>
    </xf>
    <xf numFmtId="0" fontId="0" fillId="0" borderId="5" xfId="0" applyFont="1" applyBorder="1" applyAlignment="1">
      <alignment vertical="center"/>
    </xf>
    <xf numFmtId="49" fontId="0" fillId="0" borderId="131" xfId="0" applyNumberFormat="1" applyFont="1" applyBorder="1" applyAlignment="1">
      <alignment horizontal="center" vertical="center"/>
    </xf>
    <xf numFmtId="0" fontId="0" fillId="0" borderId="31" xfId="0" applyFont="1" applyBorder="1" applyAlignment="1">
      <alignment vertical="center"/>
    </xf>
    <xf numFmtId="49" fontId="0" fillId="0" borderId="14" xfId="0" applyNumberFormat="1" applyFont="1" applyFill="1" applyBorder="1" applyAlignment="1">
      <alignment horizontal="center" vertical="center"/>
    </xf>
    <xf numFmtId="49" fontId="0" fillId="0" borderId="10" xfId="0" applyNumberFormat="1" applyFont="1" applyBorder="1" applyAlignment="1">
      <alignment horizontal="center" vertical="center"/>
    </xf>
    <xf numFmtId="0" fontId="0" fillId="0" borderId="10" xfId="0" applyFont="1" applyFill="1" applyBorder="1" applyAlignment="1">
      <alignment vertical="center"/>
    </xf>
    <xf numFmtId="0" fontId="0" fillId="0" borderId="22" xfId="0" applyFont="1" applyFill="1" applyBorder="1" applyAlignment="1">
      <alignment vertical="center"/>
    </xf>
    <xf numFmtId="49" fontId="0" fillId="0" borderId="13" xfId="0" applyNumberFormat="1" applyFont="1" applyFill="1" applyBorder="1" applyAlignment="1">
      <alignment horizontal="center" vertical="center"/>
    </xf>
    <xf numFmtId="49" fontId="0" fillId="0" borderId="11" xfId="0" applyNumberFormat="1" applyFont="1" applyBorder="1" applyAlignment="1">
      <alignment horizontal="center" vertical="center"/>
    </xf>
    <xf numFmtId="0" fontId="0" fillId="0" borderId="11" xfId="0" applyFont="1" applyBorder="1" applyAlignment="1">
      <alignment vertical="center"/>
    </xf>
    <xf numFmtId="0" fontId="0" fillId="0" borderId="11" xfId="0" applyFont="1" applyFill="1" applyBorder="1" applyAlignment="1">
      <alignment vertical="center"/>
    </xf>
    <xf numFmtId="0" fontId="0" fillId="0" borderId="21" xfId="0" applyFont="1" applyFill="1" applyBorder="1" applyAlignment="1">
      <alignment vertical="center"/>
    </xf>
    <xf numFmtId="49" fontId="0" fillId="0" borderId="8" xfId="0" applyNumberFormat="1" applyFont="1" applyBorder="1" applyAlignment="1">
      <alignment horizontal="center" vertical="center"/>
    </xf>
    <xf numFmtId="49" fontId="0" fillId="0" borderId="16" xfId="0" applyNumberFormat="1" applyFont="1" applyBorder="1" applyAlignment="1">
      <alignment horizontal="center" vertical="center"/>
    </xf>
    <xf numFmtId="0" fontId="0" fillId="0" borderId="16" xfId="0" applyFont="1" applyFill="1" applyBorder="1" applyAlignment="1">
      <alignment vertical="center"/>
    </xf>
    <xf numFmtId="0" fontId="0" fillId="0" borderId="71" xfId="0" applyFont="1" applyFill="1" applyBorder="1" applyAlignment="1">
      <alignment vertical="center"/>
    </xf>
    <xf numFmtId="0" fontId="2" fillId="0" borderId="7" xfId="0" applyFont="1" applyBorder="1" applyAlignment="1" applyProtection="1">
      <alignment horizontal="center" vertical="center"/>
      <protection hidden="1"/>
    </xf>
    <xf numFmtId="185" fontId="9" fillId="0" borderId="0" xfId="0" applyNumberFormat="1" applyFont="1" applyBorder="1" applyAlignment="1">
      <alignment vertical="center"/>
    </xf>
    <xf numFmtId="0" fontId="22" fillId="0" borderId="0" xfId="0" applyFont="1" applyBorder="1" applyAlignment="1" applyProtection="1">
      <alignment horizontal="left" vertical="center"/>
      <protection hidden="1"/>
    </xf>
    <xf numFmtId="0" fontId="32" fillId="0" borderId="0" xfId="0" applyFont="1" applyFill="1" applyBorder="1" applyAlignment="1" applyProtection="1">
      <alignment vertical="center"/>
      <protection hidden="1"/>
    </xf>
    <xf numFmtId="0" fontId="9" fillId="0" borderId="0" xfId="0" applyFont="1" applyFill="1" applyBorder="1" applyAlignment="1">
      <alignment horizontal="center" vertical="center" wrapText="1"/>
    </xf>
    <xf numFmtId="49" fontId="9" fillId="0" borderId="0" xfId="0" applyNumberFormat="1" applyFont="1" applyFill="1" applyBorder="1" applyAlignment="1" applyProtection="1">
      <alignment horizontal="center" vertical="center"/>
      <protection hidden="1"/>
    </xf>
    <xf numFmtId="49" fontId="9" fillId="0" borderId="0" xfId="0" applyNumberFormat="1" applyFont="1" applyFill="1" applyBorder="1" applyAlignment="1" applyProtection="1">
      <alignment horizontal="right" vertical="center"/>
      <protection hidden="1"/>
    </xf>
    <xf numFmtId="49" fontId="25" fillId="0" borderId="0" xfId="0" applyNumberFormat="1" applyFont="1" applyFill="1" applyBorder="1" applyAlignment="1" applyProtection="1">
      <alignment horizontal="right" vertical="center"/>
      <protection hidden="1"/>
    </xf>
    <xf numFmtId="0" fontId="25" fillId="0" borderId="0" xfId="0" applyFont="1" applyFill="1" applyBorder="1" applyAlignment="1">
      <alignment vertical="center"/>
    </xf>
    <xf numFmtId="49" fontId="9" fillId="0" borderId="0" xfId="0" applyNumberFormat="1" applyFont="1" applyFill="1" applyBorder="1" applyAlignment="1" applyProtection="1">
      <alignment horizontal="left" vertical="center"/>
      <protection hidden="1"/>
    </xf>
    <xf numFmtId="49" fontId="14" fillId="0" borderId="0" xfId="0" applyNumberFormat="1" applyFont="1" applyFill="1" applyBorder="1" applyAlignment="1" applyProtection="1">
      <alignment vertical="center"/>
      <protection hidden="1"/>
    </xf>
    <xf numFmtId="0" fontId="49" fillId="0" borderId="0" xfId="0" applyFont="1" applyAlignment="1" applyProtection="1">
      <alignment vertical="center"/>
      <protection hidden="1"/>
    </xf>
    <xf numFmtId="0" fontId="36" fillId="0" borderId="7" xfId="0" applyFont="1" applyBorder="1" applyAlignment="1" applyProtection="1">
      <alignment horizontal="center" vertical="center"/>
      <protection hidden="1"/>
    </xf>
    <xf numFmtId="0" fontId="22" fillId="0" borderId="109" xfId="0" applyFont="1" applyBorder="1" applyAlignment="1" applyProtection="1">
      <alignment horizontal="center" vertical="center"/>
      <protection hidden="1"/>
    </xf>
    <xf numFmtId="0" fontId="22" fillId="0" borderId="20" xfId="0" applyFont="1" applyBorder="1" applyAlignment="1" applyProtection="1">
      <alignment vertical="center"/>
      <protection hidden="1"/>
    </xf>
    <xf numFmtId="0" fontId="2" fillId="0" borderId="0" xfId="14" applyFill="1" applyBorder="1" applyAlignment="1">
      <alignment horizontal="center" vertical="center"/>
    </xf>
    <xf numFmtId="0" fontId="9" fillId="0" borderId="0" xfId="14" applyFont="1" applyFill="1" applyBorder="1">
      <alignment vertical="center"/>
    </xf>
    <xf numFmtId="38" fontId="2" fillId="0" borderId="0" xfId="2" applyFill="1" applyBorder="1" applyAlignment="1" applyProtection="1">
      <alignment vertical="center"/>
      <protection hidden="1"/>
    </xf>
    <xf numFmtId="0" fontId="9" fillId="0" borderId="0" xfId="14" applyFont="1" applyFill="1" applyBorder="1" applyAlignment="1">
      <alignment horizontal="left" vertical="center"/>
    </xf>
    <xf numFmtId="38" fontId="9" fillId="0" borderId="0" xfId="2" applyFont="1" applyFill="1" applyBorder="1" applyAlignment="1">
      <alignment vertical="center"/>
    </xf>
    <xf numFmtId="49" fontId="9" fillId="0" borderId="0" xfId="14" applyNumberFormat="1" applyFont="1" applyFill="1" applyBorder="1" applyAlignment="1">
      <alignment horizontal="left" vertical="center"/>
    </xf>
    <xf numFmtId="49" fontId="9" fillId="0" borderId="0" xfId="14" applyNumberFormat="1" applyFont="1" applyFill="1" applyBorder="1" applyAlignment="1">
      <alignment horizontal="left" vertical="center" wrapText="1"/>
    </xf>
    <xf numFmtId="188" fontId="38" fillId="0" borderId="0" xfId="1" applyNumberFormat="1" applyFont="1" applyFill="1" applyBorder="1" applyAlignment="1">
      <alignment horizontal="left" vertical="center" wrapText="1"/>
    </xf>
    <xf numFmtId="0" fontId="11" fillId="0" borderId="0" xfId="14" applyFont="1" applyFill="1" applyBorder="1" applyAlignment="1">
      <alignment vertical="center" wrapText="1"/>
    </xf>
    <xf numFmtId="0" fontId="20" fillId="0" borderId="0" xfId="0" applyFont="1" applyFill="1" applyBorder="1" applyAlignment="1" applyProtection="1">
      <alignment vertical="center"/>
      <protection hidden="1"/>
    </xf>
    <xf numFmtId="0" fontId="2" fillId="0" borderId="0" xfId="0" applyFont="1" applyFill="1" applyBorder="1" applyAlignment="1" applyProtection="1">
      <alignment vertical="center"/>
      <protection hidden="1"/>
    </xf>
    <xf numFmtId="0" fontId="2" fillId="0" borderId="0"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wrapText="1"/>
      <protection hidden="1"/>
    </xf>
    <xf numFmtId="0" fontId="9" fillId="0" borderId="0" xfId="12" applyFont="1" applyFill="1" applyBorder="1" applyAlignment="1">
      <alignment horizontal="left" vertical="center"/>
    </xf>
    <xf numFmtId="184" fontId="2" fillId="0" borderId="0" xfId="1" applyNumberFormat="1" applyFill="1" applyBorder="1" applyAlignment="1" applyProtection="1">
      <alignment horizontal="center" vertical="center"/>
      <protection hidden="1"/>
    </xf>
    <xf numFmtId="0" fontId="0" fillId="0" borderId="5" xfId="0" applyBorder="1" applyAlignment="1">
      <alignment vertical="center"/>
    </xf>
    <xf numFmtId="0" fontId="0" fillId="0" borderId="3" xfId="0" applyBorder="1" applyAlignment="1">
      <alignment vertical="center"/>
    </xf>
    <xf numFmtId="0" fontId="0" fillId="0" borderId="18" xfId="0" applyBorder="1" applyAlignment="1">
      <alignment vertical="center"/>
    </xf>
    <xf numFmtId="0" fontId="0" fillId="0" borderId="24" xfId="0" applyBorder="1" applyAlignment="1">
      <alignment vertical="center"/>
    </xf>
    <xf numFmtId="0" fontId="0" fillId="0" borderId="1" xfId="0" applyBorder="1" applyAlignment="1">
      <alignment horizontal="center" vertical="center"/>
    </xf>
    <xf numFmtId="0" fontId="0" fillId="0" borderId="0" xfId="0" applyAlignment="1">
      <alignment vertical="center"/>
    </xf>
    <xf numFmtId="0" fontId="7" fillId="0" borderId="0" xfId="0" applyFont="1" applyAlignment="1">
      <alignment horizontal="left" vertical="center" wrapText="1"/>
    </xf>
    <xf numFmtId="0" fontId="0" fillId="0" borderId="8" xfId="0" applyBorder="1" applyAlignment="1">
      <alignment horizontal="left" vertical="center"/>
    </xf>
    <xf numFmtId="0" fontId="0" fillId="0" borderId="2" xfId="0" applyBorder="1" applyAlignment="1">
      <alignment vertical="center"/>
    </xf>
    <xf numFmtId="0" fontId="0" fillId="0" borderId="1" xfId="0" applyBorder="1" applyAlignment="1">
      <alignment vertical="center"/>
    </xf>
    <xf numFmtId="0" fontId="0" fillId="0" borderId="2" xfId="0" applyBorder="1" applyAlignment="1">
      <alignment vertical="center" wrapText="1"/>
    </xf>
    <xf numFmtId="0" fontId="9" fillId="0" borderId="7" xfId="0" applyFont="1" applyBorder="1" applyAlignment="1" applyProtection="1">
      <alignment vertical="center"/>
      <protection hidden="1"/>
    </xf>
    <xf numFmtId="0" fontId="9" fillId="0" borderId="8" xfId="0" applyFont="1" applyBorder="1" applyAlignment="1">
      <alignment vertical="center"/>
    </xf>
    <xf numFmtId="0" fontId="0" fillId="0" borderId="7" xfId="0" applyBorder="1" applyAlignment="1" applyProtection="1">
      <alignment horizontal="center" vertical="center"/>
      <protection hidden="1"/>
    </xf>
    <xf numFmtId="0" fontId="2" fillId="0" borderId="7" xfId="0" applyFont="1" applyBorder="1" applyAlignment="1">
      <alignment vertical="center"/>
    </xf>
    <xf numFmtId="0" fontId="22" fillId="0" borderId="109" xfId="0" applyFont="1" applyBorder="1" applyAlignment="1" applyProtection="1">
      <alignment vertical="center"/>
      <protection hidden="1"/>
    </xf>
    <xf numFmtId="0" fontId="22" fillId="0" borderId="17" xfId="0" applyFont="1" applyBorder="1" applyAlignment="1" applyProtection="1">
      <alignment horizontal="center" vertical="center"/>
      <protection hidden="1"/>
    </xf>
    <xf numFmtId="0" fontId="26" fillId="0" borderId="0" xfId="11" applyFont="1" applyFill="1" applyAlignment="1" applyProtection="1">
      <alignment horizontal="right" vertical="center"/>
    </xf>
    <xf numFmtId="181" fontId="11" fillId="0" borderId="0" xfId="11" applyNumberFormat="1" applyFont="1" applyFill="1" applyBorder="1" applyAlignment="1" applyProtection="1">
      <alignment horizontal="center" vertical="center"/>
      <protection locked="0"/>
    </xf>
    <xf numFmtId="0" fontId="0" fillId="0" borderId="8" xfId="0" applyBorder="1" applyAlignment="1">
      <alignment vertical="center"/>
    </xf>
    <xf numFmtId="0" fontId="36" fillId="0" borderId="36" xfId="0" applyFont="1" applyBorder="1" applyAlignment="1" applyProtection="1">
      <alignment horizontal="center" vertical="center"/>
      <protection hidden="1"/>
    </xf>
    <xf numFmtId="0" fontId="9" fillId="15" borderId="1" xfId="0" applyFont="1" applyFill="1" applyBorder="1" applyAlignment="1">
      <alignment horizontal="right" vertical="center"/>
    </xf>
    <xf numFmtId="0" fontId="0" fillId="0" borderId="6" xfId="0" applyBorder="1" applyAlignment="1">
      <alignment vertical="center"/>
    </xf>
    <xf numFmtId="0" fontId="36" fillId="0" borderId="68" xfId="0" applyFont="1" applyBorder="1" applyAlignment="1" applyProtection="1">
      <alignment horizontal="center" vertical="center"/>
      <protection hidden="1"/>
    </xf>
    <xf numFmtId="0" fontId="9" fillId="15" borderId="31" xfId="0" applyFont="1" applyFill="1" applyBorder="1" applyAlignment="1">
      <alignment horizontal="right" vertical="center"/>
    </xf>
    <xf numFmtId="0" fontId="0" fillId="0" borderId="39" xfId="0" applyBorder="1" applyAlignment="1">
      <alignment vertical="center"/>
    </xf>
    <xf numFmtId="0" fontId="0" fillId="0" borderId="22" xfId="0" applyBorder="1" applyAlignment="1">
      <alignment vertical="center"/>
    </xf>
    <xf numFmtId="0" fontId="36" fillId="0" borderId="55" xfId="0" applyFont="1" applyBorder="1" applyAlignment="1" applyProtection="1">
      <alignment horizontal="center" vertical="center"/>
      <protection hidden="1"/>
    </xf>
    <xf numFmtId="0" fontId="0" fillId="0" borderId="70" xfId="0" applyBorder="1" applyAlignment="1">
      <alignment vertical="center"/>
    </xf>
    <xf numFmtId="0" fontId="0" fillId="0" borderId="16" xfId="0" applyBorder="1" applyAlignment="1">
      <alignment horizontal="left" vertical="center" wrapText="1"/>
    </xf>
    <xf numFmtId="0" fontId="0" fillId="0" borderId="71" xfId="0" applyBorder="1" applyAlignment="1">
      <alignment horizontal="left" vertical="center" wrapText="1"/>
    </xf>
    <xf numFmtId="0" fontId="0" fillId="0" borderId="16" xfId="0" applyBorder="1" applyAlignment="1">
      <alignment vertical="center"/>
    </xf>
    <xf numFmtId="0" fontId="0" fillId="0" borderId="71" xfId="0" applyBorder="1" applyAlignment="1">
      <alignment vertical="center"/>
    </xf>
    <xf numFmtId="0" fontId="0" fillId="0" borderId="44" xfId="0" applyBorder="1" applyAlignment="1">
      <alignment vertical="center"/>
    </xf>
    <xf numFmtId="0" fontId="0" fillId="0" borderId="56" xfId="0" applyBorder="1" applyAlignment="1">
      <alignment vertical="center"/>
    </xf>
    <xf numFmtId="0" fontId="2" fillId="0" borderId="8" xfId="0" applyFont="1" applyBorder="1" applyAlignment="1">
      <alignment vertical="center"/>
    </xf>
    <xf numFmtId="0" fontId="40" fillId="0" borderId="2" xfId="0" applyFont="1" applyBorder="1" applyAlignment="1">
      <alignment vertical="center"/>
    </xf>
    <xf numFmtId="0" fontId="2" fillId="0" borderId="1" xfId="0" applyFont="1" applyBorder="1" applyAlignment="1">
      <alignment horizontal="center" vertical="center"/>
    </xf>
    <xf numFmtId="0" fontId="9" fillId="2" borderId="1" xfId="0" applyFont="1" applyFill="1" applyBorder="1" applyAlignment="1" applyProtection="1">
      <alignment horizontal="right" vertical="center"/>
      <protection locked="0"/>
    </xf>
    <xf numFmtId="0" fontId="45" fillId="4" borderId="0" xfId="8" applyFont="1" applyFill="1" applyAlignment="1" applyProtection="1">
      <alignment horizontal="left" vertical="center"/>
      <protection hidden="1"/>
    </xf>
    <xf numFmtId="0" fontId="45" fillId="4" borderId="0" xfId="8" applyFont="1" applyFill="1" applyAlignment="1">
      <alignment horizontal="left" vertical="center"/>
    </xf>
    <xf numFmtId="0" fontId="6" fillId="0" borderId="0" xfId="8">
      <alignment vertical="center"/>
    </xf>
    <xf numFmtId="0" fontId="45" fillId="0" borderId="0" xfId="8" applyFont="1" applyAlignment="1">
      <alignment horizontal="left" vertical="center"/>
    </xf>
    <xf numFmtId="0" fontId="48" fillId="0" borderId="0" xfId="0" applyFont="1" applyAlignment="1">
      <alignment vertical="center" wrapText="1"/>
    </xf>
    <xf numFmtId="49" fontId="9" fillId="2" borderId="5" xfId="0" applyNumberFormat="1" applyFont="1" applyFill="1" applyBorder="1" applyAlignment="1" applyProtection="1">
      <alignment horizontal="left" vertical="center" wrapText="1"/>
      <protection locked="0"/>
    </xf>
    <xf numFmtId="0" fontId="2" fillId="0" borderId="7" xfId="0" applyFont="1" applyBorder="1" applyAlignment="1">
      <alignment horizontal="center" vertical="center"/>
    </xf>
    <xf numFmtId="0" fontId="15" fillId="0" borderId="0" xfId="0" applyFont="1" applyAlignment="1">
      <alignment horizontal="center" vertical="center" wrapText="1"/>
    </xf>
    <xf numFmtId="0" fontId="5" fillId="0" borderId="0" xfId="0" applyFont="1" applyAlignment="1">
      <alignment horizontal="center" vertical="center"/>
    </xf>
    <xf numFmtId="0" fontId="20" fillId="0" borderId="0" xfId="0" applyFont="1" applyAlignment="1">
      <alignment vertical="center"/>
    </xf>
    <xf numFmtId="0" fontId="2" fillId="21" borderId="0" xfId="0" applyFont="1" applyFill="1" applyAlignment="1">
      <alignment vertical="center"/>
    </xf>
    <xf numFmtId="0" fontId="5" fillId="21" borderId="0" xfId="0" applyFont="1" applyFill="1" applyAlignment="1">
      <alignment horizontal="center" vertical="center"/>
    </xf>
    <xf numFmtId="0" fontId="20" fillId="21" borderId="0" xfId="0" applyFont="1" applyFill="1" applyAlignment="1">
      <alignment vertical="center"/>
    </xf>
    <xf numFmtId="0" fontId="0" fillId="21" borderId="0" xfId="0" applyFill="1" applyAlignment="1">
      <alignment vertical="center"/>
    </xf>
    <xf numFmtId="0" fontId="15" fillId="21"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0" fillId="0" borderId="8" xfId="0" applyBorder="1" applyAlignment="1">
      <alignment horizontal="centerContinuous" vertical="center"/>
    </xf>
    <xf numFmtId="0" fontId="0" fillId="0" borderId="1" xfId="0" applyBorder="1" applyAlignment="1">
      <alignment horizontal="centerContinuous" vertical="center"/>
    </xf>
    <xf numFmtId="0" fontId="2" fillId="0" borderId="8" xfId="0" applyFont="1" applyBorder="1" applyAlignment="1" applyProtection="1">
      <alignment vertical="center"/>
      <protection hidden="1"/>
    </xf>
    <xf numFmtId="0" fontId="2" fillId="0" borderId="1" xfId="0" applyFont="1" applyBorder="1" applyAlignment="1">
      <alignment horizontal="centerContinuous" vertical="center"/>
    </xf>
    <xf numFmtId="0" fontId="9" fillId="18" borderId="7" xfId="0" applyFont="1" applyFill="1" applyBorder="1" applyAlignment="1">
      <alignment horizontal="center" vertical="center"/>
    </xf>
    <xf numFmtId="0" fontId="9" fillId="18" borderId="2" xfId="0" applyFont="1" applyFill="1" applyBorder="1" applyAlignment="1">
      <alignment vertical="center"/>
    </xf>
    <xf numFmtId="0" fontId="9" fillId="18" borderId="1" xfId="0" applyFont="1" applyFill="1" applyBorder="1" applyAlignment="1">
      <alignment vertical="center"/>
    </xf>
    <xf numFmtId="0" fontId="9" fillId="18" borderId="8" xfId="0" applyFont="1" applyFill="1" applyBorder="1" applyAlignment="1">
      <alignment vertical="center"/>
    </xf>
    <xf numFmtId="0" fontId="9" fillId="18" borderId="4" xfId="0" applyFont="1" applyFill="1" applyBorder="1" applyAlignment="1">
      <alignment vertical="center"/>
    </xf>
    <xf numFmtId="0" fontId="9" fillId="18" borderId="5" xfId="0" applyFont="1" applyFill="1" applyBorder="1" applyAlignment="1">
      <alignment vertical="center"/>
    </xf>
    <xf numFmtId="38" fontId="2" fillId="2" borderId="5" xfId="2" applyFill="1" applyBorder="1" applyAlignment="1" applyProtection="1">
      <alignment vertical="center"/>
      <protection locked="0"/>
    </xf>
    <xf numFmtId="0" fontId="9" fillId="18" borderId="0" xfId="0" applyFont="1" applyFill="1" applyAlignment="1">
      <alignment vertical="center"/>
    </xf>
    <xf numFmtId="0" fontId="9" fillId="18" borderId="42" xfId="0" applyFont="1" applyFill="1" applyBorder="1" applyAlignment="1">
      <alignment horizontal="centerContinuous" vertical="center"/>
    </xf>
    <xf numFmtId="0" fontId="9" fillId="18" borderId="19" xfId="0" applyFont="1" applyFill="1" applyBorder="1" applyAlignment="1">
      <alignment horizontal="centerContinuous" vertical="center"/>
    </xf>
    <xf numFmtId="0" fontId="9" fillId="18" borderId="11" xfId="0" applyFont="1" applyFill="1" applyBorder="1" applyAlignment="1">
      <alignment horizontal="centerContinuous" vertical="center"/>
    </xf>
    <xf numFmtId="38" fontId="9" fillId="2" borderId="49" xfId="2" applyFont="1" applyFill="1" applyBorder="1" applyAlignment="1" applyProtection="1">
      <alignment vertical="center"/>
      <protection locked="0"/>
    </xf>
    <xf numFmtId="0" fontId="2" fillId="0" borderId="8" xfId="0" applyFont="1" applyBorder="1" applyAlignment="1">
      <alignment horizontal="centerContinuous" vertical="center"/>
    </xf>
    <xf numFmtId="0" fontId="2" fillId="0" borderId="0" xfId="0" applyFont="1" applyAlignment="1">
      <alignment horizontal="centerContinuous" vertical="center"/>
    </xf>
    <xf numFmtId="0" fontId="15" fillId="0" borderId="0" xfId="0" applyFont="1" applyAlignment="1">
      <alignment horizontal="center" vertical="center"/>
    </xf>
    <xf numFmtId="38" fontId="2" fillId="0" borderId="4" xfId="2" applyBorder="1" applyAlignment="1">
      <alignment vertical="center"/>
    </xf>
    <xf numFmtId="38" fontId="2" fillId="0" borderId="0" xfId="2" applyAlignment="1" applyProtection="1">
      <alignment vertical="center"/>
      <protection hidden="1"/>
    </xf>
    <xf numFmtId="0" fontId="2" fillId="0" borderId="0" xfId="0" applyFont="1" applyAlignment="1">
      <alignment horizontal="center" vertical="center"/>
    </xf>
    <xf numFmtId="0" fontId="26" fillId="0" borderId="0" xfId="0" applyFont="1" applyAlignment="1" applyProtection="1">
      <alignment horizontal="right"/>
      <protection hidden="1"/>
    </xf>
    <xf numFmtId="0" fontId="2" fillId="0" borderId="7" xfId="0" applyFont="1" applyBorder="1" applyAlignment="1" applyProtection="1">
      <alignment horizontal="left" vertical="center"/>
      <protection hidden="1"/>
    </xf>
    <xf numFmtId="0" fontId="21" fillId="0" borderId="7" xfId="0" applyFont="1" applyBorder="1" applyAlignment="1">
      <alignment vertical="center"/>
    </xf>
    <xf numFmtId="0" fontId="0" fillId="0" borderId="2"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1" fillId="25" borderId="7" xfId="0" applyFont="1" applyFill="1" applyBorder="1" applyAlignment="1">
      <alignment vertical="center"/>
    </xf>
    <xf numFmtId="0" fontId="20" fillId="0" borderId="7" xfId="0" quotePrefix="1" applyFont="1" applyBorder="1" applyAlignment="1">
      <alignment vertical="center" wrapText="1"/>
    </xf>
    <xf numFmtId="183" fontId="2" fillId="2" borderId="7" xfId="2" applyNumberFormat="1" applyFill="1" applyBorder="1" applyAlignment="1" applyProtection="1">
      <alignment vertical="center"/>
      <protection locked="0"/>
    </xf>
    <xf numFmtId="0" fontId="0" fillId="2" borderId="8" xfId="0" applyFill="1" applyBorder="1" applyAlignment="1" applyProtection="1">
      <alignment horizontal="right" vertical="center"/>
      <protection locked="0"/>
    </xf>
    <xf numFmtId="0" fontId="21" fillId="0" borderId="7" xfId="0" quotePrefix="1" applyFont="1" applyBorder="1" applyAlignment="1">
      <alignment vertical="center"/>
    </xf>
    <xf numFmtId="0" fontId="7" fillId="0" borderId="0" xfId="0" applyFont="1" applyAlignment="1">
      <alignment vertical="center" wrapText="1"/>
    </xf>
    <xf numFmtId="38" fontId="2" fillId="0" borderId="24" xfId="2" applyBorder="1" applyAlignment="1" applyProtection="1">
      <alignment vertical="center"/>
      <protection hidden="1"/>
    </xf>
    <xf numFmtId="0" fontId="0" fillId="0" borderId="140" xfId="0" applyBorder="1" applyAlignment="1" applyProtection="1">
      <alignment horizontal="center" vertical="center"/>
      <protection hidden="1"/>
    </xf>
    <xf numFmtId="0" fontId="0" fillId="0" borderId="65" xfId="0" applyBorder="1" applyAlignment="1" applyProtection="1">
      <alignment horizontal="center" vertical="center"/>
      <protection hidden="1"/>
    </xf>
    <xf numFmtId="0" fontId="16" fillId="0" borderId="0" xfId="0" applyFont="1" applyAlignment="1">
      <alignment horizontal="left" vertical="center"/>
    </xf>
    <xf numFmtId="0" fontId="16" fillId="0" borderId="0" xfId="0" applyFont="1" applyAlignment="1">
      <alignment horizontal="center" vertical="center"/>
    </xf>
    <xf numFmtId="0" fontId="20" fillId="0" borderId="0" xfId="0" applyFont="1" applyAlignment="1">
      <alignment horizontal="center" vertical="center"/>
    </xf>
    <xf numFmtId="0" fontId="9" fillId="0" borderId="0" xfId="0" applyFont="1" applyAlignment="1" applyProtection="1">
      <alignment horizontal="left" vertical="center" wrapText="1"/>
      <protection locked="0"/>
    </xf>
    <xf numFmtId="0" fontId="7" fillId="0" borderId="0" xfId="0" applyFont="1" applyAlignment="1" applyProtection="1">
      <alignment horizontal="center" vertical="center"/>
      <protection locked="0"/>
    </xf>
    <xf numFmtId="38" fontId="2" fillId="0" borderId="0" xfId="2" applyAlignment="1" applyProtection="1">
      <alignment horizontal="right" vertical="center"/>
      <protection locked="0"/>
    </xf>
    <xf numFmtId="0" fontId="52" fillId="0" borderId="4" xfId="0" applyFont="1" applyBorder="1" applyAlignment="1" applyProtection="1">
      <alignment horizontal="left" vertical="center"/>
      <protection locked="0"/>
    </xf>
    <xf numFmtId="0" fontId="9" fillId="0" borderId="0" xfId="0" applyFont="1"/>
    <xf numFmtId="0" fontId="9" fillId="0" borderId="0" xfId="0" applyFont="1" applyAlignment="1" applyProtection="1">
      <alignment horizontal="left" vertical="center"/>
      <protection locked="0"/>
    </xf>
    <xf numFmtId="38" fontId="15" fillId="0" borderId="0" xfId="0" applyNumberFormat="1" applyFont="1" applyFill="1" applyBorder="1" applyAlignment="1" applyProtection="1">
      <alignment horizontal="center" vertical="center"/>
    </xf>
    <xf numFmtId="0" fontId="6" fillId="19" borderId="7" xfId="2" applyNumberFormat="1" applyFont="1" applyFill="1" applyBorder="1" applyAlignment="1" applyProtection="1">
      <alignment horizontal="center" vertical="center"/>
      <protection hidden="1"/>
    </xf>
    <xf numFmtId="0" fontId="6" fillId="19" borderId="51" xfId="2" applyNumberFormat="1" applyFont="1" applyFill="1" applyBorder="1" applyAlignment="1" applyProtection="1">
      <alignment horizontal="center" vertical="center"/>
      <protection hidden="1"/>
    </xf>
    <xf numFmtId="38" fontId="9" fillId="0" borderId="0" xfId="0" applyNumberFormat="1" applyFont="1" applyFill="1" applyBorder="1" applyAlignment="1">
      <alignment vertical="center"/>
    </xf>
    <xf numFmtId="38" fontId="0" fillId="0" borderId="0" xfId="0" applyNumberFormat="1" applyFill="1" applyAlignment="1">
      <alignment vertical="center"/>
    </xf>
    <xf numFmtId="38" fontId="2" fillId="19" borderId="7" xfId="2" applyFill="1" applyBorder="1" applyAlignment="1">
      <alignment horizontal="center" vertical="center"/>
    </xf>
    <xf numFmtId="38" fontId="2" fillId="19" borderId="1" xfId="2" applyFill="1" applyBorder="1" applyAlignment="1">
      <alignment horizontal="center" vertical="center"/>
    </xf>
    <xf numFmtId="38" fontId="2" fillId="19" borderId="52" xfId="2" applyFill="1" applyBorder="1" applyAlignment="1">
      <alignment horizontal="center" vertical="center"/>
    </xf>
    <xf numFmtId="38" fontId="2" fillId="19" borderId="31" xfId="2" applyFill="1" applyBorder="1" applyAlignment="1">
      <alignment horizontal="center" vertical="center"/>
    </xf>
    <xf numFmtId="38" fontId="2" fillId="19" borderId="54" xfId="2" applyFill="1" applyBorder="1" applyAlignment="1">
      <alignment horizontal="center" vertical="center"/>
    </xf>
    <xf numFmtId="38" fontId="2" fillId="19" borderId="21" xfId="2" applyFill="1" applyBorder="1" applyAlignment="1">
      <alignment horizontal="center" vertical="center"/>
    </xf>
    <xf numFmtId="38" fontId="0" fillId="19" borderId="21" xfId="2" applyFont="1" applyFill="1" applyBorder="1" applyAlignment="1">
      <alignment horizontal="center" vertical="center"/>
    </xf>
    <xf numFmtId="38" fontId="2" fillId="19" borderId="24" xfId="2" applyFill="1" applyBorder="1" applyAlignment="1">
      <alignment horizontal="center" vertical="center"/>
    </xf>
    <xf numFmtId="0" fontId="11" fillId="26" borderId="0" xfId="0" applyFont="1" applyFill="1" applyAlignment="1">
      <alignment vertical="center"/>
    </xf>
    <xf numFmtId="3" fontId="9" fillId="9" borderId="0" xfId="0" applyNumberFormat="1" applyFont="1" applyFill="1" applyBorder="1" applyAlignment="1" applyProtection="1">
      <alignment horizontal="center" vertical="center"/>
      <protection locked="0"/>
    </xf>
    <xf numFmtId="49" fontId="9" fillId="2" borderId="51" xfId="0" applyNumberFormat="1" applyFont="1" applyFill="1" applyBorder="1" applyAlignment="1" applyProtection="1">
      <alignment horizontal="left" vertical="center" wrapText="1"/>
      <protection locked="0"/>
    </xf>
    <xf numFmtId="0" fontId="70" fillId="0" borderId="112" xfId="0" applyFont="1" applyBorder="1" applyAlignment="1" applyProtection="1">
      <alignment horizontal="right" vertical="center"/>
      <protection hidden="1"/>
    </xf>
    <xf numFmtId="0" fontId="71" fillId="0" borderId="20" xfId="0" applyFont="1" applyFill="1" applyBorder="1" applyAlignment="1">
      <alignment horizontal="center" vertical="center"/>
    </xf>
    <xf numFmtId="0" fontId="70" fillId="0" borderId="20" xfId="0" applyFont="1" applyBorder="1" applyAlignment="1" applyProtection="1">
      <alignment horizontal="right" vertical="center"/>
      <protection hidden="1"/>
    </xf>
    <xf numFmtId="0" fontId="71" fillId="0" borderId="24" xfId="0" applyFont="1" applyFill="1" applyBorder="1" applyAlignment="1">
      <alignment horizontal="center" vertical="center"/>
    </xf>
    <xf numFmtId="0" fontId="71" fillId="0" borderId="2" xfId="0" applyFont="1" applyFill="1" applyBorder="1" applyAlignment="1">
      <alignment vertical="center"/>
    </xf>
    <xf numFmtId="0" fontId="71" fillId="0" borderId="109" xfId="0" applyFont="1" applyFill="1" applyBorder="1" applyAlignment="1">
      <alignment vertical="center" wrapText="1"/>
    </xf>
    <xf numFmtId="0" fontId="71" fillId="0" borderId="4" xfId="0" applyFont="1" applyFill="1" applyBorder="1" applyAlignment="1">
      <alignment vertical="center" wrapText="1"/>
    </xf>
    <xf numFmtId="0" fontId="71" fillId="0" borderId="49" xfId="0" applyFont="1" applyFill="1" applyBorder="1" applyAlignment="1">
      <alignment vertical="center" wrapText="1"/>
    </xf>
    <xf numFmtId="0" fontId="71" fillId="0" borderId="129" xfId="0" applyFont="1" applyFill="1" applyBorder="1" applyAlignment="1">
      <alignment vertical="center" wrapText="1"/>
    </xf>
    <xf numFmtId="0" fontId="2"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14" fillId="0" borderId="143" xfId="0" applyFont="1" applyFill="1" applyBorder="1" applyAlignment="1" applyProtection="1">
      <alignment horizontal="center" vertical="center"/>
      <protection hidden="1"/>
    </xf>
    <xf numFmtId="3" fontId="9" fillId="2" borderId="143" xfId="0" applyNumberFormat="1" applyFont="1" applyFill="1" applyBorder="1" applyProtection="1">
      <protection locked="0"/>
    </xf>
    <xf numFmtId="0" fontId="70" fillId="0" borderId="20" xfId="0" applyFont="1" applyBorder="1" applyAlignment="1">
      <alignment horizontal="right" vertical="center"/>
    </xf>
    <xf numFmtId="0" fontId="70" fillId="0" borderId="6" xfId="9" applyFont="1" applyBorder="1" applyAlignment="1">
      <alignment horizontal="center" vertical="center"/>
    </xf>
    <xf numFmtId="0" fontId="70" fillId="0" borderId="3" xfId="9" applyFont="1" applyBorder="1" applyAlignment="1">
      <alignment horizontal="center" vertical="center"/>
    </xf>
    <xf numFmtId="0" fontId="70" fillId="0" borderId="18" xfId="9" applyFont="1" applyBorder="1" applyAlignment="1">
      <alignment horizontal="center" vertical="center"/>
    </xf>
    <xf numFmtId="38" fontId="2" fillId="19" borderId="7" xfId="2" applyFont="1" applyFill="1" applyBorder="1" applyAlignment="1" applyProtection="1">
      <alignment horizontal="center" vertical="center"/>
    </xf>
    <xf numFmtId="38" fontId="0" fillId="19" borderId="135" xfId="2" applyFont="1" applyFill="1" applyBorder="1" applyAlignment="1" applyProtection="1">
      <alignment horizontal="center" vertical="center"/>
      <protection hidden="1"/>
    </xf>
    <xf numFmtId="38" fontId="2" fillId="19" borderId="135" xfId="2" applyFont="1" applyFill="1" applyBorder="1" applyAlignment="1" applyProtection="1">
      <alignment horizontal="center" vertical="center"/>
    </xf>
    <xf numFmtId="0" fontId="8" fillId="0" borderId="3" xfId="0" applyFont="1" applyFill="1" applyBorder="1" applyAlignment="1">
      <alignment vertical="center"/>
    </xf>
    <xf numFmtId="49" fontId="6" fillId="0" borderId="8" xfId="0" applyNumberFormat="1" applyFont="1" applyFill="1" applyBorder="1" applyAlignment="1">
      <alignment horizontal="center" vertical="center"/>
    </xf>
    <xf numFmtId="0" fontId="8" fillId="0" borderId="2" xfId="0" applyFont="1" applyFill="1" applyBorder="1" applyAlignment="1">
      <alignment vertical="center"/>
    </xf>
    <xf numFmtId="0" fontId="8" fillId="0" borderId="1" xfId="0" applyFont="1" applyFill="1" applyBorder="1" applyAlignment="1">
      <alignment vertical="center"/>
    </xf>
    <xf numFmtId="49" fontId="6" fillId="0" borderId="6" xfId="0" applyNumberFormat="1" applyFont="1" applyFill="1" applyBorder="1" applyAlignment="1">
      <alignment horizontal="center" vertical="center"/>
    </xf>
    <xf numFmtId="0" fontId="0" fillId="0" borderId="4" xfId="0" applyFont="1" applyFill="1" applyBorder="1" applyAlignment="1">
      <alignment vertical="center"/>
    </xf>
    <xf numFmtId="0" fontId="8" fillId="0" borderId="4" xfId="0" applyFont="1" applyFill="1" applyBorder="1" applyAlignment="1">
      <alignment vertical="center"/>
    </xf>
    <xf numFmtId="0" fontId="8" fillId="0" borderId="5" xfId="0" applyFont="1" applyFill="1" applyBorder="1" applyAlignment="1">
      <alignment vertical="center"/>
    </xf>
    <xf numFmtId="38" fontId="2" fillId="27" borderId="1" xfId="2" applyFill="1" applyBorder="1" applyAlignment="1" applyProtection="1">
      <alignment vertical="center"/>
      <protection locked="0"/>
    </xf>
    <xf numFmtId="38" fontId="6" fillId="0" borderId="8" xfId="0" applyNumberFormat="1" applyFont="1" applyBorder="1" applyAlignment="1" applyProtection="1">
      <alignment horizontal="center" vertical="center" wrapText="1"/>
      <protection hidden="1"/>
    </xf>
    <xf numFmtId="0" fontId="9" fillId="0" borderId="7" xfId="12" applyFont="1" applyBorder="1" applyAlignment="1" applyProtection="1">
      <alignment vertical="center"/>
    </xf>
    <xf numFmtId="0" fontId="6" fillId="0" borderId="0" xfId="11" applyFont="1" applyAlignment="1" applyProtection="1">
      <alignment vertical="center"/>
    </xf>
    <xf numFmtId="0" fontId="6" fillId="0" borderId="109" xfId="11" applyFont="1" applyBorder="1" applyAlignment="1" applyProtection="1">
      <alignment vertical="center"/>
    </xf>
    <xf numFmtId="0" fontId="6" fillId="0" borderId="0" xfId="11" applyFont="1" applyBorder="1" applyAlignment="1" applyProtection="1">
      <alignment vertical="center"/>
    </xf>
    <xf numFmtId="3" fontId="9" fillId="0" borderId="141" xfId="30" applyNumberFormat="1" applyFont="1" applyBorder="1" applyAlignment="1" applyProtection="1">
      <alignment horizontal="right" vertical="center"/>
      <protection locked="0"/>
    </xf>
    <xf numFmtId="0" fontId="9" fillId="15" borderId="66" xfId="9" applyFont="1" applyFill="1" applyBorder="1" applyAlignment="1" applyProtection="1">
      <alignment vertical="center"/>
    </xf>
    <xf numFmtId="0" fontId="64" fillId="0" borderId="0" xfId="8" applyFont="1" applyAlignment="1">
      <alignment horizontal="left" vertical="center"/>
    </xf>
    <xf numFmtId="0" fontId="0" fillId="0" borderId="0" xfId="0" applyProtection="1"/>
    <xf numFmtId="0" fontId="0" fillId="0" borderId="7" xfId="0" applyBorder="1" applyAlignment="1" applyProtection="1">
      <alignment horizontal="center"/>
    </xf>
    <xf numFmtId="178" fontId="0" fillId="0" borderId="7" xfId="0" applyNumberFormat="1" applyBorder="1" applyAlignment="1" applyProtection="1">
      <alignment horizontal="center"/>
    </xf>
    <xf numFmtId="178" fontId="71" fillId="0" borderId="7" xfId="0" applyNumberFormat="1" applyFont="1" applyBorder="1" applyAlignment="1" applyProtection="1">
      <alignment horizontal="center"/>
    </xf>
    <xf numFmtId="178" fontId="0" fillId="0" borderId="7" xfId="0" applyNumberFormat="1" applyBorder="1" applyAlignment="1" applyProtection="1">
      <alignment horizontal="center" vertical="center"/>
    </xf>
    <xf numFmtId="14" fontId="9" fillId="11" borderId="146" xfId="0" applyNumberFormat="1" applyFont="1" applyFill="1" applyBorder="1" applyAlignment="1" applyProtection="1">
      <alignment horizontal="center" vertical="center"/>
      <protection hidden="1"/>
    </xf>
    <xf numFmtId="0" fontId="36" fillId="11" borderId="59" xfId="0" applyFont="1" applyFill="1" applyBorder="1" applyAlignment="1" applyProtection="1">
      <alignment horizontal="center" vertical="center"/>
      <protection hidden="1"/>
    </xf>
    <xf numFmtId="0" fontId="48" fillId="0" borderId="0" xfId="0" applyFont="1" applyAlignment="1" applyProtection="1">
      <alignment vertical="center"/>
      <protection hidden="1"/>
    </xf>
    <xf numFmtId="0" fontId="2" fillId="0" borderId="0" xfId="0" applyFont="1" applyAlignment="1" applyProtection="1">
      <alignment vertical="center"/>
    </xf>
    <xf numFmtId="0" fontId="48" fillId="0" borderId="0" xfId="0" applyFont="1" applyAlignment="1" applyProtection="1">
      <alignment horizontal="center" vertical="center" wrapText="1"/>
    </xf>
    <xf numFmtId="0" fontId="0" fillId="2" borderId="1" xfId="0" applyFont="1" applyFill="1" applyBorder="1" applyAlignment="1" applyProtection="1">
      <alignment horizontal="left" vertical="center" shrinkToFit="1"/>
      <protection locked="0"/>
    </xf>
    <xf numFmtId="0" fontId="74" fillId="0" borderId="107" xfId="0" applyFont="1" applyBorder="1" applyAlignment="1">
      <alignment horizontal="justify" vertical="center" wrapText="1"/>
    </xf>
    <xf numFmtId="0" fontId="74" fillId="0" borderId="3" xfId="0" applyFont="1" applyBorder="1" applyAlignment="1">
      <alignment vertical="center" wrapText="1"/>
    </xf>
    <xf numFmtId="0" fontId="74" fillId="0" borderId="147" xfId="0" applyFont="1" applyBorder="1" applyAlignment="1">
      <alignment horizontal="justify" vertical="center" wrapText="1"/>
    </xf>
    <xf numFmtId="0" fontId="73" fillId="28" borderId="148" xfId="0" applyFont="1" applyFill="1" applyBorder="1" applyAlignment="1">
      <alignment horizontal="center" vertical="center" wrapText="1"/>
    </xf>
    <xf numFmtId="0" fontId="79" fillId="0" borderId="135" xfId="0" applyFont="1" applyBorder="1" applyAlignment="1">
      <alignment horizontal="center" vertical="center" textRotation="255" wrapText="1"/>
    </xf>
    <xf numFmtId="0" fontId="61" fillId="0" borderId="0" xfId="0" applyFont="1" applyAlignment="1">
      <alignment vertical="center"/>
    </xf>
    <xf numFmtId="0" fontId="61" fillId="0" borderId="135" xfId="0" applyFont="1" applyBorder="1" applyAlignment="1">
      <alignment horizontal="center" vertical="center" textRotation="255" shrinkToFit="1"/>
    </xf>
    <xf numFmtId="0" fontId="61" fillId="0" borderId="107" xfId="0" applyFont="1" applyBorder="1" applyAlignment="1">
      <alignment horizontal="right" vertical="center"/>
    </xf>
    <xf numFmtId="0" fontId="61" fillId="0" borderId="107" xfId="0" applyFont="1" applyBorder="1" applyAlignment="1">
      <alignment vertical="center"/>
    </xf>
    <xf numFmtId="0" fontId="81" fillId="0" borderId="0" xfId="0" applyFont="1" applyAlignment="1">
      <alignment vertical="center"/>
    </xf>
    <xf numFmtId="0" fontId="2" fillId="22" borderId="154" xfId="14" applyFill="1" applyBorder="1" applyAlignment="1" applyProtection="1">
      <alignment horizontal="centerContinuous" vertical="center"/>
      <protection locked="0"/>
    </xf>
    <xf numFmtId="0" fontId="2" fillId="22" borderId="0" xfId="14" applyFill="1" applyAlignment="1" applyProtection="1">
      <alignment horizontal="centerContinuous" vertical="center"/>
      <protection locked="0"/>
    </xf>
    <xf numFmtId="0" fontId="2" fillId="22" borderId="20" xfId="14" applyFill="1" applyBorder="1" applyAlignment="1" applyProtection="1">
      <alignment horizontal="centerContinuous" vertical="center"/>
      <protection locked="0"/>
    </xf>
    <xf numFmtId="0" fontId="2" fillId="22" borderId="155" xfId="14" applyFill="1" applyBorder="1" applyAlignment="1" applyProtection="1">
      <alignment horizontal="center" vertical="center" wrapText="1"/>
      <protection locked="0"/>
    </xf>
    <xf numFmtId="0" fontId="2" fillId="22" borderId="156" xfId="14" applyFill="1" applyBorder="1" applyAlignment="1" applyProtection="1">
      <alignment horizontal="center" vertical="center"/>
      <protection locked="0"/>
    </xf>
    <xf numFmtId="0" fontId="9" fillId="0" borderId="157" xfId="14" applyFont="1" applyBorder="1" applyProtection="1">
      <alignment vertical="center"/>
      <protection locked="0"/>
    </xf>
    <xf numFmtId="0" fontId="9" fillId="0" borderId="129" xfId="14" applyFont="1" applyBorder="1" applyProtection="1">
      <alignment vertical="center"/>
      <protection locked="0"/>
    </xf>
    <xf numFmtId="38" fontId="9" fillId="0" borderId="158" xfId="0" applyNumberFormat="1" applyFont="1" applyBorder="1" applyAlignment="1" applyProtection="1">
      <alignment vertical="center"/>
      <protection locked="0" hidden="1"/>
    </xf>
    <xf numFmtId="0" fontId="9" fillId="0" borderId="159" xfId="14" applyFont="1" applyBorder="1" applyProtection="1">
      <alignment vertical="center"/>
      <protection locked="0"/>
    </xf>
    <xf numFmtId="0" fontId="9" fillId="0" borderId="136" xfId="14" applyFont="1" applyBorder="1" applyProtection="1">
      <alignment vertical="center"/>
      <protection locked="0"/>
    </xf>
    <xf numFmtId="38" fontId="9" fillId="0" borderId="160" xfId="0" applyNumberFormat="1" applyFont="1" applyBorder="1" applyAlignment="1" applyProtection="1">
      <alignment vertical="center"/>
      <protection locked="0" hidden="1"/>
    </xf>
    <xf numFmtId="49" fontId="9" fillId="0" borderId="161" xfId="0" applyNumberFormat="1" applyFont="1" applyBorder="1" applyAlignment="1" applyProtection="1">
      <alignment horizontal="center" vertical="center"/>
      <protection locked="0" hidden="1"/>
    </xf>
    <xf numFmtId="49" fontId="9" fillId="0" borderId="137" xfId="0" applyNumberFormat="1" applyFont="1" applyBorder="1" applyAlignment="1" applyProtection="1">
      <alignment vertical="center"/>
      <protection locked="0" hidden="1"/>
    </xf>
    <xf numFmtId="49" fontId="9" fillId="0" borderId="138" xfId="0" applyNumberFormat="1" applyFont="1" applyBorder="1" applyAlignment="1" applyProtection="1">
      <alignment vertical="center"/>
      <protection locked="0" hidden="1"/>
    </xf>
    <xf numFmtId="0" fontId="9" fillId="0" borderId="138" xfId="0" applyFont="1" applyBorder="1" applyAlignment="1" applyProtection="1">
      <alignment vertical="center"/>
      <protection locked="0" hidden="1"/>
    </xf>
    <xf numFmtId="38" fontId="9" fillId="0" borderId="162" xfId="0" applyNumberFormat="1" applyFont="1" applyBorder="1" applyAlignment="1" applyProtection="1">
      <alignment vertical="center"/>
      <protection locked="0" hidden="1"/>
    </xf>
    <xf numFmtId="49" fontId="9" fillId="0" borderId="154" xfId="0" applyNumberFormat="1" applyFont="1" applyBorder="1" applyAlignment="1" applyProtection="1">
      <alignment vertical="center"/>
      <protection locked="0" hidden="1"/>
    </xf>
    <xf numFmtId="49" fontId="9" fillId="0" borderId="128" xfId="0" applyNumberFormat="1" applyFont="1" applyBorder="1" applyAlignment="1" applyProtection="1">
      <alignment horizontal="center" vertical="center"/>
      <protection locked="0" hidden="1"/>
    </xf>
    <xf numFmtId="49" fontId="9" fillId="0" borderId="129" xfId="0" applyNumberFormat="1" applyFont="1" applyBorder="1" applyAlignment="1" applyProtection="1">
      <alignment vertical="center"/>
      <protection locked="0" hidden="1"/>
    </xf>
    <xf numFmtId="49" fontId="9" fillId="0" borderId="109" xfId="0" applyNumberFormat="1" applyFont="1" applyBorder="1" applyAlignment="1" applyProtection="1">
      <alignment vertical="center"/>
      <protection locked="0" hidden="1"/>
    </xf>
    <xf numFmtId="0" fontId="9" fillId="0" borderId="109" xfId="0" applyFont="1" applyBorder="1" applyAlignment="1" applyProtection="1">
      <alignment vertical="center"/>
      <protection locked="0" hidden="1"/>
    </xf>
    <xf numFmtId="38" fontId="9" fillId="0" borderId="163" xfId="0" applyNumberFormat="1" applyFont="1" applyBorder="1" applyAlignment="1" applyProtection="1">
      <alignment vertical="center"/>
      <protection locked="0" hidden="1"/>
    </xf>
    <xf numFmtId="49" fontId="9" fillId="0" borderId="131" xfId="0" applyNumberFormat="1" applyFont="1" applyBorder="1" applyAlignment="1" applyProtection="1">
      <alignment horizontal="center" vertical="center"/>
      <protection locked="0" hidden="1"/>
    </xf>
    <xf numFmtId="49" fontId="9" fillId="0" borderId="29" xfId="0" applyNumberFormat="1" applyFont="1" applyBorder="1" applyAlignment="1" applyProtection="1">
      <alignment horizontal="center" vertical="center"/>
      <protection locked="0" hidden="1"/>
    </xf>
    <xf numFmtId="49" fontId="9" fillId="0" borderId="15" xfId="0" applyNumberFormat="1" applyFont="1" applyBorder="1" applyAlignment="1" applyProtection="1">
      <alignment vertical="center"/>
      <protection locked="0" hidden="1"/>
    </xf>
    <xf numFmtId="0" fontId="9" fillId="0" borderId="15" xfId="0" applyFont="1" applyBorder="1" applyAlignment="1" applyProtection="1">
      <alignment vertical="center"/>
      <protection locked="0" hidden="1"/>
    </xf>
    <xf numFmtId="38" fontId="9" fillId="0" borderId="164" xfId="0" applyNumberFormat="1" applyFont="1" applyBorder="1" applyAlignment="1" applyProtection="1">
      <alignment vertical="center"/>
      <protection locked="0" hidden="1"/>
    </xf>
    <xf numFmtId="49" fontId="9" fillId="0" borderId="39" xfId="0" applyNumberFormat="1" applyFont="1" applyBorder="1" applyAlignment="1" applyProtection="1">
      <alignment horizontal="center" vertical="center"/>
      <protection locked="0" hidden="1"/>
    </xf>
    <xf numFmtId="49" fontId="9" fillId="0" borderId="10" xfId="0" applyNumberFormat="1" applyFont="1" applyBorder="1" applyAlignment="1" applyProtection="1">
      <alignment vertical="center"/>
      <protection locked="0" hidden="1"/>
    </xf>
    <xf numFmtId="0" fontId="9" fillId="0" borderId="10" xfId="0" applyFont="1" applyBorder="1" applyAlignment="1" applyProtection="1">
      <alignment vertical="center"/>
      <protection locked="0" hidden="1"/>
    </xf>
    <xf numFmtId="38" fontId="9" fillId="0" borderId="165" xfId="0" applyNumberFormat="1" applyFont="1" applyBorder="1" applyAlignment="1" applyProtection="1">
      <alignment vertical="center"/>
      <protection locked="0" hidden="1"/>
    </xf>
    <xf numFmtId="49" fontId="9" fillId="0" borderId="9" xfId="0" applyNumberFormat="1" applyFont="1" applyBorder="1" applyAlignment="1" applyProtection="1">
      <alignment vertical="center"/>
      <protection locked="0" hidden="1"/>
    </xf>
    <xf numFmtId="49" fontId="9" fillId="0" borderId="108" xfId="0" applyNumberFormat="1" applyFont="1" applyBorder="1" applyAlignment="1" applyProtection="1">
      <alignment vertical="center"/>
      <protection locked="0" hidden="1"/>
    </xf>
    <xf numFmtId="0" fontId="9" fillId="0" borderId="108" xfId="0" applyFont="1" applyBorder="1" applyAlignment="1" applyProtection="1">
      <alignment vertical="center"/>
      <protection locked="0" hidden="1"/>
    </xf>
    <xf numFmtId="38" fontId="9" fillId="0" borderId="167" xfId="0" applyNumberFormat="1" applyFont="1" applyBorder="1" applyAlignment="1" applyProtection="1">
      <alignment vertical="center"/>
      <protection locked="0" hidden="1"/>
    </xf>
    <xf numFmtId="49" fontId="9" fillId="0" borderId="30" xfId="0" applyNumberFormat="1" applyFont="1" applyBorder="1" applyAlignment="1" applyProtection="1">
      <alignment horizontal="center" vertical="center"/>
      <protection locked="0" hidden="1"/>
    </xf>
    <xf numFmtId="49" fontId="9" fillId="0" borderId="11" xfId="0" applyNumberFormat="1" applyFont="1" applyBorder="1" applyAlignment="1" applyProtection="1">
      <alignment vertical="center"/>
      <protection locked="0" hidden="1"/>
    </xf>
    <xf numFmtId="0" fontId="9" fillId="0" borderId="11" xfId="0" applyFont="1" applyBorder="1" applyAlignment="1" applyProtection="1">
      <alignment vertical="center"/>
      <protection locked="0" hidden="1"/>
    </xf>
    <xf numFmtId="38" fontId="9" fillId="0" borderId="168" xfId="0" applyNumberFormat="1" applyFont="1" applyBorder="1" applyAlignment="1" applyProtection="1">
      <alignment vertical="center"/>
      <protection locked="0" hidden="1"/>
    </xf>
    <xf numFmtId="38" fontId="9" fillId="0" borderId="169" xfId="0" applyNumberFormat="1" applyFont="1" applyBorder="1" applyAlignment="1" applyProtection="1">
      <alignment vertical="center"/>
      <protection locked="0" hidden="1"/>
    </xf>
    <xf numFmtId="49" fontId="9" fillId="0" borderId="109" xfId="0" applyNumberFormat="1" applyFont="1" applyBorder="1" applyAlignment="1" applyProtection="1">
      <alignment horizontal="center" vertical="center"/>
      <protection locked="0" hidden="1"/>
    </xf>
    <xf numFmtId="49" fontId="9" fillId="0" borderId="10" xfId="0" applyNumberFormat="1" applyFont="1" applyBorder="1" applyAlignment="1" applyProtection="1">
      <alignment horizontal="center" vertical="center"/>
      <protection locked="0" hidden="1"/>
    </xf>
    <xf numFmtId="49" fontId="9" fillId="0" borderId="170" xfId="0" applyNumberFormat="1" applyFont="1" applyBorder="1" applyAlignment="1" applyProtection="1">
      <alignment vertical="center"/>
      <protection locked="0" hidden="1"/>
    </xf>
    <xf numFmtId="49" fontId="9" fillId="0" borderId="108" xfId="0" applyNumberFormat="1" applyFont="1" applyBorder="1" applyAlignment="1" applyProtection="1">
      <alignment horizontal="center" vertical="center"/>
      <protection locked="0" hidden="1"/>
    </xf>
    <xf numFmtId="49" fontId="9" fillId="0" borderId="171" xfId="0" applyNumberFormat="1" applyFont="1" applyBorder="1" applyAlignment="1" applyProtection="1">
      <alignment horizontal="center" vertical="center"/>
      <protection locked="0" hidden="1"/>
    </xf>
    <xf numFmtId="0" fontId="9" fillId="0" borderId="129" xfId="0" applyFont="1" applyBorder="1" applyAlignment="1" applyProtection="1">
      <alignment vertical="center"/>
      <protection locked="0" hidden="1"/>
    </xf>
    <xf numFmtId="38" fontId="9" fillId="0" borderId="172" xfId="0" applyNumberFormat="1" applyFont="1" applyBorder="1" applyAlignment="1" applyProtection="1">
      <alignment vertical="center"/>
      <protection locked="0" hidden="1"/>
    </xf>
    <xf numFmtId="49" fontId="9" fillId="0" borderId="3" xfId="0" applyNumberFormat="1" applyFont="1" applyBorder="1" applyAlignment="1" applyProtection="1">
      <alignment vertical="center"/>
      <protection locked="0" hidden="1"/>
    </xf>
    <xf numFmtId="202" fontId="9" fillId="0" borderId="12" xfId="0" applyNumberFormat="1" applyFont="1" applyBorder="1" applyAlignment="1" applyProtection="1">
      <alignment horizontal="right" vertical="center"/>
      <protection locked="0" hidden="1"/>
    </xf>
    <xf numFmtId="49" fontId="9" fillId="0" borderId="16" xfId="0" applyNumberFormat="1" applyFont="1" applyBorder="1" applyAlignment="1" applyProtection="1">
      <alignment vertical="center"/>
      <protection locked="0" hidden="1"/>
    </xf>
    <xf numFmtId="0" fontId="9" fillId="0" borderId="16" xfId="0" applyFont="1" applyBorder="1" applyAlignment="1" applyProtection="1">
      <alignment vertical="center"/>
      <protection locked="0" hidden="1"/>
    </xf>
    <xf numFmtId="38" fontId="9" fillId="0" borderId="173" xfId="0" applyNumberFormat="1" applyFont="1" applyBorder="1" applyAlignment="1" applyProtection="1">
      <alignment vertical="center"/>
      <protection locked="0" hidden="1"/>
    </xf>
    <xf numFmtId="49" fontId="9" fillId="0" borderId="12" xfId="0" applyNumberFormat="1" applyFont="1" applyBorder="1" applyAlignment="1" applyProtection="1">
      <alignment horizontal="right" vertical="center"/>
      <protection locked="0" hidden="1"/>
    </xf>
    <xf numFmtId="38" fontId="9" fillId="0" borderId="165" xfId="0" applyNumberFormat="1" applyFont="1" applyBorder="1" applyAlignment="1" applyProtection="1">
      <alignment vertical="center" wrapText="1"/>
      <protection locked="0" hidden="1"/>
    </xf>
    <xf numFmtId="49" fontId="9" fillId="0" borderId="44" xfId="0" applyNumberFormat="1" applyFont="1" applyBorder="1" applyAlignment="1" applyProtection="1">
      <alignment horizontal="right" vertical="center"/>
      <protection locked="0" hidden="1"/>
    </xf>
    <xf numFmtId="49" fontId="9" fillId="0" borderId="77" xfId="0" applyNumberFormat="1" applyFont="1" applyBorder="1" applyAlignment="1" applyProtection="1">
      <alignment horizontal="center" vertical="center"/>
      <protection locked="0" hidden="1"/>
    </xf>
    <xf numFmtId="49" fontId="9" fillId="0" borderId="58" xfId="0" applyNumberFormat="1" applyFont="1" applyBorder="1" applyAlignment="1" applyProtection="1">
      <alignment vertical="center"/>
      <protection locked="0" hidden="1"/>
    </xf>
    <xf numFmtId="49" fontId="9" fillId="0" borderId="0" xfId="0" applyNumberFormat="1" applyFont="1" applyAlignment="1" applyProtection="1">
      <alignment vertical="center"/>
      <protection locked="0" hidden="1"/>
    </xf>
    <xf numFmtId="0" fontId="9" fillId="0" borderId="0" xfId="0" applyFont="1" applyAlignment="1" applyProtection="1">
      <alignment vertical="center"/>
      <protection locked="0" hidden="1"/>
    </xf>
    <xf numFmtId="49" fontId="9" fillId="0" borderId="56" xfId="0" applyNumberFormat="1" applyFont="1" applyBorder="1" applyAlignment="1" applyProtection="1">
      <alignment horizontal="right" vertical="center"/>
      <protection locked="0" hidden="1"/>
    </xf>
    <xf numFmtId="38" fontId="9" fillId="0" borderId="10" xfId="2" applyFont="1" applyFill="1" applyBorder="1" applyAlignment="1" applyProtection="1">
      <alignment horizontal="left" vertical="center" indent="2"/>
      <protection locked="0" hidden="1"/>
    </xf>
    <xf numFmtId="49" fontId="9" fillId="0" borderId="128" xfId="0" applyNumberFormat="1" applyFont="1" applyBorder="1" applyAlignment="1" applyProtection="1">
      <alignment vertical="center"/>
      <protection locked="0" hidden="1"/>
    </xf>
    <xf numFmtId="0" fontId="9" fillId="0" borderId="129" xfId="0" applyFont="1" applyBorder="1" applyAlignment="1" applyProtection="1">
      <alignment horizontal="centerContinuous" vertical="center" wrapText="1"/>
      <protection locked="0" hidden="1"/>
    </xf>
    <xf numFmtId="0" fontId="9" fillId="0" borderId="174" xfId="0" applyFont="1" applyBorder="1" applyAlignment="1" applyProtection="1">
      <alignment horizontal="centerContinuous" vertical="center" wrapText="1"/>
      <protection locked="0" hidden="1"/>
    </xf>
    <xf numFmtId="38" fontId="9" fillId="0" borderId="175" xfId="0" applyNumberFormat="1" applyFont="1" applyBorder="1" applyAlignment="1" applyProtection="1">
      <alignment vertical="center"/>
      <protection locked="0"/>
    </xf>
    <xf numFmtId="49" fontId="7" fillId="0" borderId="3" xfId="0" applyNumberFormat="1" applyFont="1" applyBorder="1" applyAlignment="1" applyProtection="1">
      <alignment horizontal="right" vertical="center"/>
      <protection locked="0" hidden="1"/>
    </xf>
    <xf numFmtId="0" fontId="9" fillId="0" borderId="12" xfId="0" applyFont="1" applyBorder="1" applyAlignment="1" applyProtection="1">
      <alignment horizontal="right" vertical="center" wrapText="1"/>
      <protection locked="0" hidden="1"/>
    </xf>
    <xf numFmtId="0" fontId="7" fillId="0" borderId="10" xfId="0" applyFont="1" applyBorder="1" applyAlignment="1" applyProtection="1">
      <alignment vertical="center" wrapText="1"/>
      <protection locked="0" hidden="1"/>
    </xf>
    <xf numFmtId="0" fontId="13" fillId="0" borderId="10" xfId="0" applyFont="1" applyBorder="1" applyAlignment="1" applyProtection="1">
      <alignment vertical="center" wrapText="1"/>
      <protection locked="0" hidden="1"/>
    </xf>
    <xf numFmtId="0" fontId="9" fillId="0" borderId="44" xfId="0" applyFont="1" applyBorder="1" applyAlignment="1" applyProtection="1">
      <alignment horizontal="right" vertical="center" wrapText="1"/>
      <protection locked="0" hidden="1"/>
    </xf>
    <xf numFmtId="0" fontId="7" fillId="0" borderId="16" xfId="0" applyFont="1" applyBorder="1" applyAlignment="1" applyProtection="1">
      <alignment vertical="center" wrapText="1"/>
      <protection locked="0" hidden="1"/>
    </xf>
    <xf numFmtId="38" fontId="9" fillId="0" borderId="173" xfId="0" applyNumberFormat="1" applyFont="1" applyBorder="1" applyAlignment="1" applyProtection="1">
      <alignment vertical="center" wrapText="1"/>
      <protection locked="0" hidden="1"/>
    </xf>
    <xf numFmtId="49" fontId="9" fillId="0" borderId="10" xfId="0" applyNumberFormat="1" applyFont="1" applyBorder="1" applyAlignment="1" applyProtection="1">
      <alignment horizontal="left" vertical="center"/>
      <protection locked="0" hidden="1"/>
    </xf>
    <xf numFmtId="49" fontId="9" fillId="0" borderId="10" xfId="0" applyNumberFormat="1" applyFont="1" applyBorder="1" applyAlignment="1" applyProtection="1">
      <alignment horizontal="centerContinuous" vertical="center" wrapText="1"/>
      <protection locked="0" hidden="1"/>
    </xf>
    <xf numFmtId="38" fontId="9" fillId="0" borderId="16" xfId="2" applyFont="1" applyFill="1" applyBorder="1" applyAlignment="1" applyProtection="1">
      <alignment vertical="center"/>
      <protection locked="0"/>
    </xf>
    <xf numFmtId="38" fontId="9" fillId="0" borderId="10" xfId="2" applyFont="1" applyFill="1" applyBorder="1" applyAlignment="1" applyProtection="1">
      <alignment vertical="center"/>
      <protection locked="0"/>
    </xf>
    <xf numFmtId="49" fontId="9" fillId="0" borderId="44" xfId="0" applyNumberFormat="1" applyFont="1" applyBorder="1" applyAlignment="1" applyProtection="1">
      <alignment vertical="center"/>
      <protection locked="0" hidden="1"/>
    </xf>
    <xf numFmtId="49" fontId="9" fillId="0" borderId="12" xfId="0" applyNumberFormat="1" applyFont="1" applyBorder="1" applyAlignment="1" applyProtection="1">
      <alignment vertical="center"/>
      <protection locked="0" hidden="1"/>
    </xf>
    <xf numFmtId="49" fontId="9" fillId="0" borderId="56" xfId="0" applyNumberFormat="1" applyFont="1" applyBorder="1" applyAlignment="1" applyProtection="1">
      <alignment vertical="center"/>
      <protection locked="0" hidden="1"/>
    </xf>
    <xf numFmtId="49" fontId="9" fillId="0" borderId="41" xfId="0" applyNumberFormat="1" applyFont="1" applyBorder="1" applyAlignment="1" applyProtection="1">
      <alignment horizontal="center" vertical="center"/>
      <protection locked="0" hidden="1"/>
    </xf>
    <xf numFmtId="49" fontId="9" fillId="0" borderId="13" xfId="0" applyNumberFormat="1" applyFont="1" applyBorder="1" applyAlignment="1" applyProtection="1">
      <alignment vertical="center"/>
      <protection locked="0" hidden="1"/>
    </xf>
    <xf numFmtId="38" fontId="9" fillId="0" borderId="11" xfId="2" applyFont="1" applyFill="1" applyBorder="1" applyAlignment="1" applyProtection="1">
      <alignment vertical="center"/>
      <protection locked="0"/>
    </xf>
    <xf numFmtId="0" fontId="9" fillId="0" borderId="131" xfId="0" applyFont="1" applyBorder="1" applyAlignment="1" applyProtection="1">
      <alignment horizontal="center" vertical="center"/>
      <protection locked="0" hidden="1"/>
    </xf>
    <xf numFmtId="38" fontId="9" fillId="0" borderId="11" xfId="2" applyFont="1" applyFill="1" applyBorder="1" applyAlignment="1" applyProtection="1">
      <alignment horizontal="left" vertical="center" indent="2"/>
      <protection locked="0"/>
    </xf>
    <xf numFmtId="38" fontId="9" fillId="0" borderId="9" xfId="2" applyFont="1" applyFill="1" applyBorder="1" applyAlignment="1" applyProtection="1">
      <alignment vertical="center"/>
      <protection locked="0"/>
    </xf>
    <xf numFmtId="49" fontId="9" fillId="0" borderId="39" xfId="0" applyNumberFormat="1" applyFont="1" applyBorder="1" applyAlignment="1" applyProtection="1">
      <alignment vertical="center"/>
      <protection locked="0" hidden="1"/>
    </xf>
    <xf numFmtId="49" fontId="9" fillId="0" borderId="166" xfId="0" applyNumberFormat="1" applyFont="1" applyBorder="1" applyAlignment="1" applyProtection="1">
      <alignment vertical="center"/>
      <protection locked="0" hidden="1"/>
    </xf>
    <xf numFmtId="38" fontId="9" fillId="0" borderId="129" xfId="2" applyFont="1" applyFill="1" applyBorder="1" applyAlignment="1" applyProtection="1">
      <alignment vertical="center"/>
      <protection locked="0"/>
    </xf>
    <xf numFmtId="0" fontId="0" fillId="0" borderId="108" xfId="0" applyBorder="1" applyAlignment="1" applyProtection="1">
      <alignment vertical="center"/>
      <protection locked="0" hidden="1"/>
    </xf>
    <xf numFmtId="38" fontId="9" fillId="0" borderId="108" xfId="2" applyFont="1" applyFill="1" applyBorder="1" applyAlignment="1" applyProtection="1">
      <alignment vertical="center"/>
      <protection locked="0"/>
    </xf>
    <xf numFmtId="0" fontId="0" fillId="0" borderId="129" xfId="0" applyBorder="1" applyAlignment="1" applyProtection="1">
      <alignment vertical="center"/>
      <protection locked="0" hidden="1"/>
    </xf>
    <xf numFmtId="0" fontId="0" fillId="0" borderId="0" xfId="0" applyAlignment="1" applyProtection="1">
      <alignment vertical="center"/>
      <protection locked="0" hidden="1"/>
    </xf>
    <xf numFmtId="49" fontId="9" fillId="0" borderId="147" xfId="0" applyNumberFormat="1" applyFont="1" applyBorder="1" applyAlignment="1" applyProtection="1">
      <alignment vertical="center"/>
      <protection locked="0" hidden="1"/>
    </xf>
    <xf numFmtId="49" fontId="9" fillId="20" borderId="131" xfId="0" applyNumberFormat="1" applyFont="1" applyFill="1" applyBorder="1" applyAlignment="1" applyProtection="1">
      <alignment horizontal="center" vertical="center"/>
      <protection locked="0" hidden="1"/>
    </xf>
    <xf numFmtId="49" fontId="9" fillId="20" borderId="129" xfId="0" applyNumberFormat="1" applyFont="1" applyFill="1" applyBorder="1" applyAlignment="1" applyProtection="1">
      <alignment horizontal="left" vertical="center"/>
      <protection locked="0" hidden="1"/>
    </xf>
    <xf numFmtId="38" fontId="9" fillId="0" borderId="169" xfId="0" applyNumberFormat="1" applyFont="1" applyBorder="1" applyAlignment="1" applyProtection="1">
      <alignment vertical="center"/>
      <protection locked="0"/>
    </xf>
    <xf numFmtId="49" fontId="9" fillId="0" borderId="31" xfId="0" applyNumberFormat="1" applyFont="1" applyBorder="1" applyAlignment="1" applyProtection="1">
      <alignment vertical="center"/>
      <protection locked="0" hidden="1"/>
    </xf>
    <xf numFmtId="49" fontId="9" fillId="0" borderId="52" xfId="0" applyNumberFormat="1" applyFont="1" applyBorder="1" applyAlignment="1" applyProtection="1">
      <alignment vertical="center"/>
      <protection locked="0" hidden="1"/>
    </xf>
    <xf numFmtId="49" fontId="9" fillId="0" borderId="29" xfId="0" applyNumberFormat="1" applyFont="1" applyBorder="1" applyAlignment="1" applyProtection="1">
      <alignment vertical="center"/>
      <protection locked="0" hidden="1"/>
    </xf>
    <xf numFmtId="49" fontId="9" fillId="0" borderId="21" xfId="0" applyNumberFormat="1" applyFont="1" applyBorder="1" applyAlignment="1" applyProtection="1">
      <alignment vertical="center"/>
      <protection locked="0" hidden="1"/>
    </xf>
    <xf numFmtId="49" fontId="9" fillId="0" borderId="54" xfId="0" applyNumberFormat="1" applyFont="1" applyBorder="1" applyAlignment="1" applyProtection="1">
      <alignment vertical="center"/>
      <protection locked="0" hidden="1"/>
    </xf>
    <xf numFmtId="49" fontId="9" fillId="0" borderId="30" xfId="0" applyNumberFormat="1" applyFont="1" applyBorder="1" applyAlignment="1" applyProtection="1">
      <alignment vertical="center"/>
      <protection locked="0" hidden="1"/>
    </xf>
    <xf numFmtId="49" fontId="9" fillId="0" borderId="157" xfId="0" applyNumberFormat="1" applyFont="1" applyBorder="1" applyAlignment="1" applyProtection="1">
      <alignment horizontal="center" vertical="center"/>
      <protection locked="0" hidden="1"/>
    </xf>
    <xf numFmtId="38" fontId="9" fillId="0" borderId="176" xfId="0" applyNumberFormat="1" applyFont="1" applyBorder="1" applyAlignment="1" applyProtection="1">
      <alignment vertical="center"/>
      <protection locked="0" hidden="1"/>
    </xf>
    <xf numFmtId="203" fontId="14" fillId="0" borderId="129" xfId="0" applyNumberFormat="1" applyFont="1" applyBorder="1" applyAlignment="1" applyProtection="1">
      <alignment horizontal="center" vertical="center"/>
      <protection locked="0" hidden="1"/>
    </xf>
    <xf numFmtId="49" fontId="9" fillId="0" borderId="129" xfId="0" applyNumberFormat="1" applyFont="1" applyBorder="1" applyAlignment="1" applyProtection="1">
      <alignment horizontal="centerContinuous" vertical="center" wrapText="1"/>
      <protection locked="0" hidden="1"/>
    </xf>
    <xf numFmtId="0" fontId="2" fillId="0" borderId="129" xfId="0" applyFont="1" applyBorder="1" applyAlignment="1" applyProtection="1">
      <alignment horizontal="centerContinuous" vertical="center" wrapText="1"/>
      <protection locked="0"/>
    </xf>
    <xf numFmtId="38" fontId="9" fillId="0" borderId="172" xfId="0" applyNumberFormat="1" applyFont="1" applyBorder="1" applyAlignment="1" applyProtection="1">
      <alignment vertical="center" wrapText="1"/>
      <protection locked="0"/>
    </xf>
    <xf numFmtId="38" fontId="9" fillId="0" borderId="177" xfId="0" applyNumberFormat="1" applyFont="1" applyBorder="1" applyAlignment="1" applyProtection="1">
      <alignment vertical="center"/>
      <protection locked="0" hidden="1"/>
    </xf>
    <xf numFmtId="0" fontId="0" fillId="0" borderId="154" xfId="0" applyBorder="1" applyProtection="1">
      <protection locked="0"/>
    </xf>
    <xf numFmtId="0" fontId="0" fillId="0" borderId="0" xfId="0" applyProtection="1">
      <protection locked="0"/>
    </xf>
    <xf numFmtId="0" fontId="0" fillId="0" borderId="178" xfId="0" applyBorder="1" applyProtection="1">
      <protection locked="0"/>
    </xf>
    <xf numFmtId="0" fontId="2" fillId="0" borderId="157" xfId="0" applyFont="1" applyBorder="1" applyAlignment="1" applyProtection="1">
      <alignment vertical="center"/>
      <protection locked="0"/>
    </xf>
    <xf numFmtId="0" fontId="2" fillId="0" borderId="129" xfId="0" applyFont="1" applyBorder="1" applyAlignment="1" applyProtection="1">
      <alignment vertical="center"/>
      <protection locked="0"/>
    </xf>
    <xf numFmtId="0" fontId="2" fillId="0" borderId="174" xfId="0" applyFont="1" applyBorder="1" applyAlignment="1" applyProtection="1">
      <alignment vertical="center"/>
      <protection locked="0"/>
    </xf>
    <xf numFmtId="38" fontId="20" fillId="0" borderId="158" xfId="2" applyFont="1" applyBorder="1" applyAlignment="1" applyProtection="1">
      <alignment vertical="center"/>
      <protection locked="0" hidden="1"/>
    </xf>
    <xf numFmtId="0" fontId="20" fillId="0" borderId="177" xfId="0" applyFont="1" applyBorder="1" applyAlignment="1" applyProtection="1">
      <alignment vertical="center"/>
      <protection locked="0" hidden="1"/>
    </xf>
    <xf numFmtId="0" fontId="2" fillId="23" borderId="171" xfId="0" applyFont="1" applyFill="1" applyBorder="1" applyAlignment="1" applyProtection="1">
      <alignment horizontal="centerContinuous" vertical="center"/>
      <protection locked="0" hidden="1"/>
    </xf>
    <xf numFmtId="0" fontId="2" fillId="23" borderId="109" xfId="0" applyFont="1" applyFill="1" applyBorder="1" applyAlignment="1" applyProtection="1">
      <alignment horizontal="centerContinuous" vertical="center"/>
      <protection locked="0" hidden="1"/>
    </xf>
    <xf numFmtId="0" fontId="2" fillId="23" borderId="135" xfId="0" applyFont="1" applyFill="1" applyBorder="1" applyAlignment="1" applyProtection="1">
      <alignment horizontal="center" vertical="center"/>
      <protection locked="0" hidden="1"/>
    </xf>
    <xf numFmtId="0" fontId="2" fillId="23" borderId="179" xfId="0" applyFont="1" applyFill="1" applyBorder="1" applyAlignment="1" applyProtection="1">
      <alignment horizontal="center" vertical="center" wrapText="1"/>
      <protection locked="0" hidden="1"/>
    </xf>
    <xf numFmtId="3" fontId="9" fillId="0" borderId="144" xfId="30" applyNumberFormat="1" applyFont="1" applyBorder="1" applyAlignment="1" applyProtection="1">
      <alignment horizontal="right" vertical="center"/>
      <protection locked="0"/>
    </xf>
    <xf numFmtId="3" fontId="9" fillId="0" borderId="107" xfId="30" applyNumberFormat="1" applyFont="1" applyBorder="1" applyAlignment="1" applyProtection="1">
      <alignment horizontal="right" vertical="center"/>
      <protection locked="0"/>
    </xf>
    <xf numFmtId="49" fontId="9" fillId="0" borderId="147" xfId="0" applyNumberFormat="1" applyFont="1" applyBorder="1" applyAlignment="1" applyProtection="1">
      <alignment horizontal="center" vertical="center"/>
      <protection locked="0" hidden="1"/>
    </xf>
    <xf numFmtId="49" fontId="9" fillId="0" borderId="70" xfId="0" applyNumberFormat="1" applyFont="1" applyBorder="1" applyAlignment="1" applyProtection="1">
      <alignment horizontal="center" vertical="center"/>
      <protection locked="0" hidden="1"/>
    </xf>
    <xf numFmtId="49" fontId="9" fillId="0" borderId="166" xfId="0" applyNumberFormat="1" applyFont="1" applyBorder="1" applyAlignment="1" applyProtection="1">
      <alignment horizontal="center" vertical="center"/>
      <protection locked="0" hidden="1"/>
    </xf>
    <xf numFmtId="49" fontId="9" fillId="0" borderId="13" xfId="0" applyNumberFormat="1" applyFont="1" applyBorder="1" applyAlignment="1" applyProtection="1">
      <alignment horizontal="center" vertical="center"/>
      <protection locked="0" hidden="1"/>
    </xf>
    <xf numFmtId="0" fontId="11" fillId="0" borderId="149" xfId="0" applyFont="1" applyBorder="1" applyAlignment="1" applyProtection="1">
      <alignment horizontal="centerContinuous" vertical="center"/>
      <protection locked="0"/>
    </xf>
    <xf numFmtId="0" fontId="11" fillId="0" borderId="145" xfId="0" applyFont="1" applyBorder="1" applyAlignment="1" applyProtection="1">
      <alignment horizontal="centerContinuous" vertical="center"/>
      <protection locked="0"/>
    </xf>
    <xf numFmtId="0" fontId="11" fillId="0" borderId="150" xfId="0" applyFont="1" applyBorder="1" applyAlignment="1" applyProtection="1">
      <alignment horizontal="centerContinuous" vertical="center"/>
      <protection locked="0"/>
    </xf>
    <xf numFmtId="0" fontId="11" fillId="0" borderId="151" xfId="0" applyFont="1" applyBorder="1" applyAlignment="1" applyProtection="1">
      <alignment horizontal="centerContinuous" vertical="center"/>
      <protection locked="0"/>
    </xf>
    <xf numFmtId="0" fontId="11" fillId="0" borderId="152" xfId="0" applyFont="1" applyBorder="1" applyAlignment="1" applyProtection="1">
      <alignment horizontal="centerContinuous" vertical="center"/>
      <protection locked="0"/>
    </xf>
    <xf numFmtId="0" fontId="11" fillId="0" borderId="153" xfId="0" applyFont="1" applyBorder="1" applyAlignment="1" applyProtection="1">
      <alignment horizontal="centerContinuous" vertical="center"/>
      <protection locked="0"/>
    </xf>
    <xf numFmtId="0" fontId="0" fillId="24" borderId="186" xfId="0" applyFill="1" applyBorder="1" applyAlignment="1" applyProtection="1">
      <alignment vertical="center"/>
      <protection locked="0"/>
    </xf>
    <xf numFmtId="0" fontId="0" fillId="24" borderId="157" xfId="0" applyFill="1" applyBorder="1" applyAlignment="1" applyProtection="1">
      <alignment vertical="center"/>
      <protection locked="0"/>
    </xf>
    <xf numFmtId="0" fontId="0" fillId="24" borderId="145" xfId="0" applyFill="1" applyBorder="1" applyAlignment="1" applyProtection="1">
      <alignment vertical="center"/>
      <protection locked="0"/>
    </xf>
    <xf numFmtId="0" fontId="0" fillId="24" borderId="187" xfId="0" applyFill="1" applyBorder="1" applyAlignment="1" applyProtection="1">
      <alignment vertical="center"/>
      <protection locked="0"/>
    </xf>
    <xf numFmtId="0" fontId="0" fillId="24" borderId="129" xfId="0" applyFill="1" applyBorder="1" applyAlignment="1" applyProtection="1">
      <alignment vertical="center"/>
      <protection locked="0"/>
    </xf>
    <xf numFmtId="0" fontId="0" fillId="24" borderId="174" xfId="0" applyFill="1" applyBorder="1" applyAlignment="1" applyProtection="1">
      <alignment vertical="center"/>
      <protection locked="0"/>
    </xf>
    <xf numFmtId="0" fontId="52" fillId="10" borderId="0" xfId="0" applyFont="1" applyFill="1" applyAlignment="1" applyProtection="1">
      <alignment horizontal="center"/>
    </xf>
    <xf numFmtId="0" fontId="52" fillId="0" borderId="0" xfId="0" applyFont="1" applyAlignment="1" applyProtection="1">
      <alignment horizontal="center"/>
    </xf>
    <xf numFmtId="0" fontId="52" fillId="0" borderId="107" xfId="0" applyFont="1" applyBorder="1" applyAlignment="1" applyProtection="1">
      <alignment horizontal="center"/>
    </xf>
    <xf numFmtId="0" fontId="0" fillId="29" borderId="0" xfId="0" applyFill="1" applyProtection="1"/>
    <xf numFmtId="0" fontId="0" fillId="29" borderId="0" xfId="0" applyFill="1" applyAlignment="1" applyProtection="1">
      <alignment horizontal="center"/>
    </xf>
    <xf numFmtId="0" fontId="52" fillId="0" borderId="0" xfId="0" applyFont="1" applyBorder="1" applyAlignment="1" applyProtection="1">
      <alignment horizontal="center"/>
    </xf>
    <xf numFmtId="0" fontId="52" fillId="0" borderId="129" xfId="0" applyFont="1" applyBorder="1" applyAlignment="1" applyProtection="1">
      <alignment horizontal="center"/>
    </xf>
    <xf numFmtId="0" fontId="16" fillId="0" borderId="20" xfId="0" applyFont="1" applyFill="1" applyBorder="1" applyAlignment="1" applyProtection="1">
      <alignment vertical="center" shrinkToFit="1"/>
      <protection hidden="1"/>
    </xf>
    <xf numFmtId="49" fontId="9" fillId="0" borderId="58" xfId="0" applyNumberFormat="1" applyFont="1" applyBorder="1" applyAlignment="1" applyProtection="1">
      <alignment horizontal="center" vertical="center"/>
      <protection locked="0" hidden="1"/>
    </xf>
    <xf numFmtId="49" fontId="9" fillId="0" borderId="3" xfId="0" applyNumberFormat="1" applyFont="1" applyBorder="1" applyAlignment="1" applyProtection="1">
      <alignment horizontal="center" vertical="center"/>
      <protection locked="0" hidden="1"/>
    </xf>
    <xf numFmtId="49" fontId="9" fillId="0" borderId="14" xfId="0" applyNumberFormat="1" applyFont="1" applyBorder="1" applyAlignment="1" applyProtection="1">
      <alignment horizontal="center" vertical="center"/>
      <protection locked="0" hidden="1"/>
    </xf>
    <xf numFmtId="49" fontId="9" fillId="0" borderId="68" xfId="0" applyNumberFormat="1" applyFont="1" applyBorder="1" applyAlignment="1" applyProtection="1">
      <alignment vertical="center"/>
      <protection locked="0" hidden="1"/>
    </xf>
    <xf numFmtId="49" fontId="9" fillId="0" borderId="70" xfId="0" applyNumberFormat="1" applyFont="1" applyBorder="1" applyAlignment="1" applyProtection="1">
      <alignment vertical="center"/>
      <protection locked="0" hidden="1"/>
    </xf>
    <xf numFmtId="14" fontId="9" fillId="0" borderId="0" xfId="0" applyNumberFormat="1" applyFont="1" applyFill="1" applyAlignment="1">
      <alignment vertical="center"/>
    </xf>
    <xf numFmtId="0" fontId="0" fillId="0" borderId="129" xfId="0" applyBorder="1" applyAlignment="1">
      <alignment vertical="center" wrapText="1"/>
    </xf>
    <xf numFmtId="0" fontId="0" fillId="0" borderId="128" xfId="0" applyBorder="1" applyAlignment="1">
      <alignment vertical="center"/>
    </xf>
    <xf numFmtId="0" fontId="2" fillId="0" borderId="129" xfId="0" applyFont="1" applyBorder="1" applyAlignment="1">
      <alignment vertical="center" wrapText="1"/>
    </xf>
    <xf numFmtId="0" fontId="2" fillId="0" borderId="128" xfId="0" applyFont="1" applyBorder="1" applyAlignment="1">
      <alignment vertical="center"/>
    </xf>
    <xf numFmtId="0" fontId="0" fillId="0" borderId="0" xfId="0" applyAlignment="1">
      <alignment vertical="center"/>
    </xf>
    <xf numFmtId="0" fontId="0" fillId="0" borderId="129" xfId="0" applyBorder="1" applyAlignment="1">
      <alignment vertical="center" wrapText="1"/>
    </xf>
    <xf numFmtId="0" fontId="45" fillId="4" borderId="0" xfId="6" applyFont="1" applyFill="1" applyAlignment="1">
      <alignment horizontal="left" vertical="center"/>
    </xf>
    <xf numFmtId="0" fontId="0" fillId="10" borderId="107" xfId="0" applyFill="1" applyBorder="1"/>
    <xf numFmtId="0" fontId="0" fillId="0" borderId="21" xfId="0" applyBorder="1" applyAlignment="1">
      <alignment vertical="center"/>
    </xf>
    <xf numFmtId="0" fontId="0" fillId="0" borderId="112" xfId="0" applyBorder="1" applyAlignment="1">
      <alignment vertical="center" wrapText="1"/>
    </xf>
    <xf numFmtId="0" fontId="6" fillId="0" borderId="30" xfId="0" applyFont="1" applyFill="1" applyBorder="1" applyAlignment="1">
      <alignment vertical="center"/>
    </xf>
    <xf numFmtId="0" fontId="9" fillId="2" borderId="49" xfId="0" applyFont="1" applyFill="1" applyBorder="1" applyAlignment="1" applyProtection="1">
      <alignment horizontal="left" vertical="center"/>
      <protection locked="0"/>
    </xf>
    <xf numFmtId="0" fontId="0" fillId="0" borderId="128" xfId="0" applyBorder="1" applyAlignment="1">
      <alignment horizontal="center" vertical="center"/>
    </xf>
    <xf numFmtId="0" fontId="9" fillId="0" borderId="128" xfId="0" applyFont="1" applyBorder="1" applyAlignment="1">
      <alignment vertical="center"/>
    </xf>
    <xf numFmtId="0" fontId="7" fillId="0" borderId="166" xfId="0" applyFont="1" applyBorder="1" applyAlignment="1" applyProtection="1">
      <alignment horizontal="center" vertical="center"/>
      <protection hidden="1"/>
    </xf>
    <xf numFmtId="0" fontId="15" fillId="0" borderId="108" xfId="0" applyFont="1" applyBorder="1" applyAlignment="1" applyProtection="1">
      <alignment horizontal="center" vertical="center"/>
      <protection hidden="1"/>
    </xf>
    <xf numFmtId="49" fontId="9" fillId="2" borderId="130" xfId="0" applyNumberFormat="1" applyFont="1" applyFill="1" applyBorder="1" applyAlignment="1" applyProtection="1">
      <alignment horizontal="left" vertical="center" wrapText="1"/>
      <protection locked="0"/>
    </xf>
    <xf numFmtId="0" fontId="7" fillId="0" borderId="0" xfId="18" applyFont="1" applyFill="1" applyBorder="1" applyAlignment="1">
      <alignment vertical="center"/>
    </xf>
    <xf numFmtId="0" fontId="2" fillId="0" borderId="0" xfId="18" applyBorder="1" applyAlignment="1">
      <alignment vertical="center"/>
    </xf>
    <xf numFmtId="38" fontId="0" fillId="19" borderId="52" xfId="2" applyFont="1" applyFill="1" applyBorder="1" applyAlignment="1" applyProtection="1">
      <alignment horizontal="center" vertical="center"/>
      <protection hidden="1"/>
    </xf>
    <xf numFmtId="38" fontId="2" fillId="19" borderId="31" xfId="2" applyFill="1" applyBorder="1" applyAlignment="1" applyProtection="1">
      <alignment horizontal="center" vertical="center"/>
      <protection hidden="1"/>
    </xf>
    <xf numFmtId="38" fontId="2" fillId="19" borderId="54" xfId="2" applyFill="1" applyBorder="1" applyAlignment="1" applyProtection="1">
      <alignment horizontal="center" vertical="center"/>
    </xf>
    <xf numFmtId="38" fontId="2" fillId="19" borderId="21" xfId="2" applyFill="1" applyBorder="1" applyAlignment="1" applyProtection="1">
      <alignment horizontal="center" vertical="center"/>
    </xf>
    <xf numFmtId="38" fontId="7" fillId="0" borderId="0" xfId="15" applyFont="1" applyFill="1" applyBorder="1" applyAlignment="1" applyProtection="1">
      <alignment vertical="center"/>
      <protection locked="0"/>
    </xf>
    <xf numFmtId="38" fontId="2" fillId="2" borderId="188" xfId="2" applyFont="1" applyFill="1" applyBorder="1" applyAlignment="1" applyProtection="1">
      <alignment vertical="center"/>
      <protection locked="0"/>
    </xf>
    <xf numFmtId="38" fontId="2" fillId="19" borderId="59" xfId="2" applyFill="1" applyBorder="1" applyAlignment="1">
      <alignment horizontal="center" vertical="center"/>
    </xf>
    <xf numFmtId="38" fontId="2" fillId="19" borderId="188" xfId="2" applyFill="1" applyBorder="1" applyAlignment="1">
      <alignment horizontal="center" vertical="center"/>
    </xf>
    <xf numFmtId="38" fontId="0" fillId="19" borderId="188" xfId="2" applyFont="1" applyFill="1" applyBorder="1" applyAlignment="1">
      <alignment horizontal="center" vertical="center"/>
    </xf>
    <xf numFmtId="49" fontId="7" fillId="0" borderId="131" xfId="0" applyNumberFormat="1" applyFont="1" applyBorder="1" applyAlignment="1">
      <alignment horizontal="center" vertical="center"/>
    </xf>
    <xf numFmtId="38" fontId="6" fillId="19" borderId="130" xfId="2" applyFont="1" applyFill="1" applyBorder="1" applyAlignment="1" applyProtection="1">
      <alignment horizontal="center" vertical="center"/>
    </xf>
    <xf numFmtId="38" fontId="2" fillId="19" borderId="107" xfId="2" applyFill="1" applyBorder="1" applyAlignment="1">
      <alignment horizontal="center" vertical="center"/>
    </xf>
    <xf numFmtId="38" fontId="2" fillId="19" borderId="130" xfId="2" applyFill="1" applyBorder="1" applyAlignment="1">
      <alignment horizontal="center" vertical="center"/>
    </xf>
    <xf numFmtId="49" fontId="0" fillId="0" borderId="131" xfId="0" applyNumberFormat="1" applyBorder="1" applyAlignment="1">
      <alignment horizontal="center" vertical="center"/>
    </xf>
    <xf numFmtId="0" fontId="0" fillId="0" borderId="109" xfId="0" applyBorder="1" applyAlignment="1">
      <alignment vertical="center"/>
    </xf>
    <xf numFmtId="0" fontId="2" fillId="0" borderId="109" xfId="0" applyFont="1" applyBorder="1" applyAlignment="1">
      <alignment vertical="center"/>
    </xf>
    <xf numFmtId="0" fontId="2" fillId="0" borderId="112" xfId="0" applyFont="1" applyBorder="1" applyAlignment="1">
      <alignment vertical="center"/>
    </xf>
    <xf numFmtId="49" fontId="7" fillId="0" borderId="166" xfId="0" applyNumberFormat="1" applyFont="1" applyBorder="1" applyAlignment="1">
      <alignment horizontal="center" vertical="center"/>
    </xf>
    <xf numFmtId="0" fontId="0" fillId="0" borderId="19" xfId="0" applyBorder="1" applyAlignment="1">
      <alignment vertical="center"/>
    </xf>
    <xf numFmtId="0" fontId="2" fillId="0" borderId="11" xfId="0" applyFont="1" applyBorder="1" applyAlignment="1">
      <alignment vertical="center"/>
    </xf>
    <xf numFmtId="0" fontId="2" fillId="0" borderId="21" xfId="0" applyFont="1" applyBorder="1" applyAlignment="1">
      <alignment vertical="center"/>
    </xf>
    <xf numFmtId="38" fontId="6" fillId="2" borderId="21" xfId="2" applyFont="1" applyFill="1" applyBorder="1" applyAlignment="1" applyProtection="1">
      <alignment vertical="center"/>
      <protection locked="0"/>
    </xf>
    <xf numFmtId="0" fontId="27" fillId="0" borderId="26" xfId="0" applyFont="1" applyBorder="1" applyAlignment="1">
      <alignment horizontal="center" vertical="center"/>
    </xf>
    <xf numFmtId="0" fontId="9" fillId="30" borderId="6" xfId="9" applyFont="1" applyFill="1" applyBorder="1" applyAlignment="1">
      <alignment horizontal="center" vertical="center"/>
    </xf>
    <xf numFmtId="0" fontId="9" fillId="30" borderId="6" xfId="9" applyFont="1" applyFill="1" applyBorder="1" applyAlignment="1" applyProtection="1">
      <alignment vertical="center"/>
      <protection hidden="1"/>
    </xf>
    <xf numFmtId="0" fontId="14" fillId="30" borderId="38" xfId="9" applyFont="1" applyFill="1" applyBorder="1" applyAlignment="1" applyProtection="1">
      <alignment horizontal="center" vertical="center"/>
      <protection hidden="1"/>
    </xf>
    <xf numFmtId="0" fontId="2" fillId="30" borderId="38" xfId="9" applyFont="1" applyFill="1" applyBorder="1" applyAlignment="1" applyProtection="1">
      <alignment horizontal="center" vertical="center"/>
    </xf>
    <xf numFmtId="0" fontId="9" fillId="30" borderId="14" xfId="9" applyFont="1" applyFill="1" applyBorder="1" applyAlignment="1">
      <alignment horizontal="center" vertical="center"/>
    </xf>
    <xf numFmtId="0" fontId="9" fillId="30" borderId="39" xfId="9" applyFont="1" applyFill="1" applyBorder="1" applyAlignment="1" applyProtection="1">
      <alignment vertical="center"/>
      <protection hidden="1"/>
    </xf>
    <xf numFmtId="0" fontId="14" fillId="30" borderId="27" xfId="9" applyFont="1" applyFill="1" applyBorder="1" applyAlignment="1" applyProtection="1">
      <alignment horizontal="center" vertical="center"/>
      <protection hidden="1"/>
    </xf>
    <xf numFmtId="0" fontId="9" fillId="30" borderId="10" xfId="9" applyFont="1" applyFill="1" applyBorder="1" applyAlignment="1" applyProtection="1">
      <alignment vertical="center"/>
      <protection locked="0"/>
    </xf>
    <xf numFmtId="0" fontId="9" fillId="30" borderId="10" xfId="9" applyFont="1" applyFill="1" applyBorder="1" applyAlignment="1">
      <alignment vertical="center"/>
    </xf>
    <xf numFmtId="0" fontId="16" fillId="30" borderId="22" xfId="9" applyFont="1" applyFill="1" applyBorder="1" applyAlignment="1">
      <alignment horizontal="right" vertical="center"/>
    </xf>
    <xf numFmtId="0" fontId="9" fillId="30" borderId="13" xfId="9" applyFont="1" applyFill="1" applyBorder="1" applyAlignment="1">
      <alignment horizontal="center" vertical="center"/>
    </xf>
    <xf numFmtId="0" fontId="9" fillId="30" borderId="30" xfId="9" applyFont="1" applyFill="1" applyBorder="1" applyAlignment="1" applyProtection="1">
      <alignment vertical="center"/>
      <protection hidden="1"/>
    </xf>
    <xf numFmtId="0" fontId="14" fillId="30" borderId="28" xfId="9" applyFont="1" applyFill="1" applyBorder="1" applyAlignment="1" applyProtection="1">
      <alignment horizontal="center" vertical="center"/>
      <protection hidden="1"/>
    </xf>
    <xf numFmtId="0" fontId="9" fillId="30" borderId="66" xfId="9" applyFont="1" applyFill="1" applyBorder="1" applyAlignment="1" applyProtection="1">
      <alignment vertical="center"/>
      <protection locked="0"/>
    </xf>
    <xf numFmtId="0" fontId="9" fillId="30" borderId="17" xfId="9" applyFont="1" applyFill="1" applyBorder="1" applyAlignment="1">
      <alignment vertical="center"/>
    </xf>
    <xf numFmtId="0" fontId="16" fillId="30" borderId="24" xfId="9" applyFont="1" applyFill="1" applyBorder="1" applyAlignment="1">
      <alignment horizontal="right" vertical="center"/>
    </xf>
    <xf numFmtId="0" fontId="0" fillId="0" borderId="0" xfId="9" applyFont="1" applyBorder="1" applyAlignment="1">
      <alignment vertical="center"/>
    </xf>
    <xf numFmtId="0" fontId="9" fillId="0" borderId="131" xfId="9" applyFont="1" applyBorder="1" applyAlignment="1">
      <alignment horizontal="center" vertical="center"/>
    </xf>
    <xf numFmtId="0" fontId="9" fillId="0" borderId="131" xfId="9" applyFont="1" applyBorder="1" applyAlignment="1" applyProtection="1">
      <alignment vertical="center"/>
      <protection hidden="1"/>
    </xf>
    <xf numFmtId="0" fontId="48" fillId="0" borderId="189" xfId="9" applyFont="1" applyBorder="1" applyAlignment="1" applyProtection="1">
      <alignment horizontal="center" vertical="center"/>
      <protection hidden="1"/>
    </xf>
    <xf numFmtId="0" fontId="2" fillId="15" borderId="189" xfId="9" applyFont="1" applyFill="1" applyBorder="1" applyAlignment="1">
      <alignment horizontal="center" vertical="center"/>
    </xf>
    <xf numFmtId="0" fontId="9" fillId="0" borderId="193" xfId="9" applyFont="1" applyBorder="1" applyAlignment="1" applyProtection="1">
      <alignment vertical="center"/>
      <protection hidden="1"/>
    </xf>
    <xf numFmtId="178" fontId="2" fillId="2" borderId="195" xfId="9" applyNumberFormat="1" applyFont="1" applyFill="1" applyBorder="1" applyAlignment="1" applyProtection="1">
      <alignment horizontal="right" vertical="center"/>
      <protection locked="0"/>
    </xf>
    <xf numFmtId="0" fontId="9" fillId="0" borderId="196" xfId="9" applyFont="1" applyBorder="1" applyAlignment="1">
      <alignment vertical="center"/>
    </xf>
    <xf numFmtId="0" fontId="2" fillId="0" borderId="192" xfId="9" applyFont="1" applyBorder="1" applyAlignment="1">
      <alignment horizontal="right" vertical="center"/>
    </xf>
    <xf numFmtId="0" fontId="9" fillId="0" borderId="197" xfId="9" applyFont="1" applyBorder="1" applyAlignment="1">
      <alignment horizontal="right" vertical="center" wrapText="1"/>
    </xf>
    <xf numFmtId="0" fontId="9" fillId="0" borderId="23" xfId="9" applyFont="1" applyBorder="1" applyAlignment="1">
      <alignment horizontal="right" vertical="center" wrapText="1"/>
    </xf>
    <xf numFmtId="0" fontId="2" fillId="2" borderId="33" xfId="9" applyFont="1" applyFill="1" applyBorder="1" applyAlignment="1" applyProtection="1">
      <alignment horizontal="right" vertical="center"/>
      <protection locked="0"/>
    </xf>
    <xf numFmtId="0" fontId="2" fillId="0" borderId="23" xfId="9" applyFont="1" applyBorder="1" applyAlignment="1">
      <alignment horizontal="right" vertical="center"/>
    </xf>
    <xf numFmtId="0" fontId="2" fillId="2" borderId="25" xfId="9" applyFont="1" applyFill="1" applyBorder="1" applyAlignment="1" applyProtection="1">
      <alignment horizontal="right" vertical="center"/>
      <protection locked="0"/>
    </xf>
    <xf numFmtId="0" fontId="2" fillId="0" borderId="22" xfId="9" applyFont="1" applyBorder="1" applyAlignment="1">
      <alignment horizontal="right" vertical="center"/>
    </xf>
    <xf numFmtId="178" fontId="2" fillId="2" borderId="25" xfId="9" applyNumberFormat="1" applyFont="1" applyFill="1" applyBorder="1" applyAlignment="1" applyProtection="1">
      <alignment horizontal="right" vertical="center"/>
      <protection locked="0"/>
    </xf>
    <xf numFmtId="0" fontId="9" fillId="0" borderId="198" xfId="9" applyFont="1" applyBorder="1" applyAlignment="1">
      <alignment horizontal="right" vertical="center" wrapText="1"/>
    </xf>
    <xf numFmtId="0" fontId="9" fillId="0" borderId="22" xfId="9" applyFont="1" applyBorder="1" applyAlignment="1">
      <alignment horizontal="right" vertical="center" wrapText="1"/>
    </xf>
    <xf numFmtId="0" fontId="9" fillId="2" borderId="25" xfId="9" applyFont="1" applyFill="1" applyBorder="1" applyAlignment="1" applyProtection="1">
      <alignment vertical="center"/>
      <protection locked="0"/>
    </xf>
    <xf numFmtId="0" fontId="9" fillId="0" borderId="201" xfId="9" applyFont="1" applyBorder="1" applyAlignment="1" applyProtection="1">
      <alignment vertical="center"/>
      <protection hidden="1"/>
    </xf>
    <xf numFmtId="0" fontId="9" fillId="2" borderId="203" xfId="9" applyFont="1" applyFill="1" applyBorder="1" applyAlignment="1" applyProtection="1">
      <alignment vertical="center"/>
      <protection locked="0"/>
    </xf>
    <xf numFmtId="0" fontId="9" fillId="0" borderId="204" xfId="9" applyFont="1" applyBorder="1" applyAlignment="1">
      <alignment vertical="center"/>
    </xf>
    <xf numFmtId="0" fontId="2" fillId="0" borderId="200" xfId="9" applyFont="1" applyBorder="1" applyAlignment="1">
      <alignment horizontal="right" vertical="center"/>
    </xf>
    <xf numFmtId="178" fontId="2" fillId="2" borderId="195" xfId="9" applyNumberFormat="1" applyFont="1" applyFill="1" applyBorder="1" applyAlignment="1" applyProtection="1">
      <alignment vertical="center"/>
      <protection locked="0"/>
    </xf>
    <xf numFmtId="0" fontId="9" fillId="0" borderId="166" xfId="9" applyFont="1" applyBorder="1" applyAlignment="1">
      <alignment horizontal="center" vertical="center"/>
    </xf>
    <xf numFmtId="0" fontId="9" fillId="0" borderId="0" xfId="31" applyFont="1">
      <alignment vertical="center"/>
    </xf>
    <xf numFmtId="0" fontId="2" fillId="0" borderId="0" xfId="31">
      <alignment vertical="center"/>
    </xf>
    <xf numFmtId="0" fontId="2" fillId="0" borderId="0" xfId="31" applyAlignment="1">
      <alignment horizontal="left" vertical="center"/>
    </xf>
    <xf numFmtId="0" fontId="0" fillId="16" borderId="0" xfId="31" applyFont="1" applyFill="1">
      <alignment vertical="center"/>
    </xf>
    <xf numFmtId="0" fontId="16" fillId="0" borderId="0" xfId="17" applyFont="1" applyAlignment="1" applyProtection="1">
      <alignment horizontal="left" vertical="center"/>
      <protection hidden="1"/>
    </xf>
    <xf numFmtId="0" fontId="16" fillId="16" borderId="0" xfId="17" applyFont="1" applyFill="1" applyProtection="1">
      <alignment vertical="center"/>
      <protection hidden="1"/>
    </xf>
    <xf numFmtId="0" fontId="9" fillId="16" borderId="0" xfId="31" applyFont="1" applyFill="1" applyAlignment="1">
      <alignment horizontal="center" vertical="center"/>
    </xf>
    <xf numFmtId="0" fontId="9" fillId="16" borderId="0" xfId="31" applyFont="1" applyFill="1">
      <alignment vertical="center"/>
    </xf>
    <xf numFmtId="0" fontId="9" fillId="16" borderId="107" xfId="31" applyFont="1" applyFill="1" applyBorder="1" applyAlignment="1">
      <alignment horizontal="center" vertical="center"/>
    </xf>
    <xf numFmtId="0" fontId="9" fillId="0" borderId="0" xfId="31" applyFont="1" applyAlignment="1" applyProtection="1">
      <alignment horizontal="center" vertical="center"/>
      <protection hidden="1"/>
    </xf>
    <xf numFmtId="0" fontId="9" fillId="16" borderId="131" xfId="31" applyFont="1" applyFill="1" applyBorder="1" applyAlignment="1">
      <alignment horizontal="center" vertical="center"/>
    </xf>
    <xf numFmtId="0" fontId="9" fillId="16" borderId="112" xfId="31" applyFont="1" applyFill="1" applyBorder="1">
      <alignment vertical="center"/>
    </xf>
    <xf numFmtId="0" fontId="9" fillId="16" borderId="29" xfId="31" applyFont="1" applyFill="1" applyBorder="1">
      <alignment vertical="center"/>
    </xf>
    <xf numFmtId="0" fontId="14" fillId="0" borderId="52" xfId="9" applyFont="1" applyBorder="1" applyAlignment="1" applyProtection="1">
      <alignment horizontal="center" vertical="center"/>
      <protection hidden="1"/>
    </xf>
    <xf numFmtId="3" fontId="2" fillId="2" borderId="52" xfId="31" applyNumberFormat="1" applyFill="1" applyBorder="1" applyAlignment="1" applyProtection="1">
      <alignment horizontal="right" vertical="center"/>
      <protection locked="0"/>
    </xf>
    <xf numFmtId="0" fontId="9" fillId="16" borderId="3" xfId="31" applyFont="1" applyFill="1" applyBorder="1">
      <alignment vertical="center"/>
    </xf>
    <xf numFmtId="0" fontId="0" fillId="0" borderId="0" xfId="31" applyFont="1" applyAlignment="1">
      <alignment horizontal="left" vertical="center"/>
    </xf>
    <xf numFmtId="0" fontId="9" fillId="0" borderId="0" xfId="31" applyFont="1" applyAlignment="1" applyProtection="1">
      <alignment horizontal="left" vertical="center"/>
      <protection hidden="1"/>
    </xf>
    <xf numFmtId="0" fontId="9" fillId="16" borderId="3" xfId="31" applyFont="1" applyFill="1" applyBorder="1" applyAlignment="1">
      <alignment horizontal="center" vertical="center"/>
    </xf>
    <xf numFmtId="0" fontId="9" fillId="16" borderId="20" xfId="31" applyFont="1" applyFill="1" applyBorder="1">
      <alignment vertical="center"/>
    </xf>
    <xf numFmtId="0" fontId="9" fillId="16" borderId="39" xfId="31" applyFont="1" applyFill="1" applyBorder="1">
      <alignment vertical="center"/>
    </xf>
    <xf numFmtId="0" fontId="14" fillId="0" borderId="53" xfId="9" applyFont="1" applyBorder="1" applyAlignment="1" applyProtection="1">
      <alignment horizontal="center" vertical="center"/>
      <protection hidden="1"/>
    </xf>
    <xf numFmtId="3" fontId="2" fillId="2" borderId="22" xfId="31" applyNumberFormat="1" applyFill="1" applyBorder="1" applyAlignment="1" applyProtection="1">
      <alignment horizontal="right" vertical="center"/>
      <protection locked="0"/>
    </xf>
    <xf numFmtId="184" fontId="2" fillId="0" borderId="0" xfId="31" applyNumberFormat="1">
      <alignment vertical="center"/>
    </xf>
    <xf numFmtId="0" fontId="9" fillId="16" borderId="20" xfId="31" applyFont="1" applyFill="1" applyBorder="1" applyAlignment="1">
      <alignment horizontal="right" vertical="center"/>
    </xf>
    <xf numFmtId="3" fontId="0" fillId="2" borderId="39" xfId="31" applyNumberFormat="1" applyFont="1" applyFill="1" applyBorder="1" applyAlignment="1" applyProtection="1">
      <alignment horizontal="left" vertical="center"/>
      <protection locked="0"/>
    </xf>
    <xf numFmtId="178" fontId="2" fillId="0" borderId="0" xfId="31" applyNumberFormat="1" applyAlignment="1">
      <alignment horizontal="right" vertical="center"/>
    </xf>
    <xf numFmtId="3" fontId="0" fillId="2" borderId="30" xfId="31" applyNumberFormat="1" applyFont="1" applyFill="1" applyBorder="1" applyAlignment="1" applyProtection="1">
      <alignment horizontal="left" vertical="center"/>
      <protection locked="0"/>
    </xf>
    <xf numFmtId="0" fontId="14" fillId="0" borderId="54" xfId="9" applyFont="1" applyBorder="1" applyAlignment="1" applyProtection="1">
      <alignment horizontal="center" vertical="center"/>
      <protection hidden="1"/>
    </xf>
    <xf numFmtId="3" fontId="2" fillId="2" borderId="21" xfId="31" applyNumberFormat="1" applyFill="1" applyBorder="1" applyAlignment="1" applyProtection="1">
      <alignment horizontal="right" vertical="center"/>
      <protection locked="0"/>
    </xf>
    <xf numFmtId="0" fontId="9" fillId="16" borderId="166" xfId="31" applyFont="1" applyFill="1" applyBorder="1" applyAlignment="1">
      <alignment horizontal="center" vertical="center"/>
    </xf>
    <xf numFmtId="0" fontId="9" fillId="16" borderId="188" xfId="31" applyFont="1" applyFill="1" applyBorder="1">
      <alignment vertical="center"/>
    </xf>
    <xf numFmtId="3" fontId="2" fillId="3" borderId="188" xfId="31" applyNumberFormat="1" applyFill="1" applyBorder="1" applyProtection="1">
      <alignment vertical="center"/>
      <protection hidden="1"/>
    </xf>
    <xf numFmtId="0" fontId="9" fillId="16" borderId="29" xfId="31" applyFont="1" applyFill="1" applyBorder="1" applyAlignment="1">
      <alignment vertical="center" wrapText="1"/>
    </xf>
    <xf numFmtId="0" fontId="9" fillId="16" borderId="59" xfId="31" applyFont="1" applyFill="1" applyBorder="1" applyAlignment="1">
      <alignment horizontal="center" vertical="center"/>
    </xf>
    <xf numFmtId="49" fontId="9" fillId="0" borderId="0" xfId="0" applyNumberFormat="1" applyFont="1" applyBorder="1" applyAlignment="1" applyProtection="1">
      <alignment vertical="center"/>
      <protection locked="0" hidden="1"/>
    </xf>
    <xf numFmtId="38" fontId="9" fillId="0" borderId="130" xfId="2" applyFont="1" applyFill="1" applyBorder="1" applyAlignment="1" applyProtection="1">
      <alignment vertical="center"/>
      <protection locked="0"/>
    </xf>
    <xf numFmtId="0" fontId="0" fillId="0" borderId="20" xfId="0" applyBorder="1" applyAlignment="1">
      <alignment vertical="center"/>
    </xf>
    <xf numFmtId="0" fontId="0" fillId="0" borderId="0" xfId="0" applyAlignment="1">
      <alignment vertical="center"/>
    </xf>
    <xf numFmtId="178" fontId="0" fillId="0" borderId="107" xfId="0" applyNumberFormat="1" applyBorder="1" applyAlignment="1" applyProtection="1">
      <alignment horizontal="center"/>
    </xf>
    <xf numFmtId="0" fontId="6" fillId="0" borderId="166" xfId="0" applyFont="1" applyFill="1" applyBorder="1" applyAlignment="1">
      <alignment vertical="center"/>
    </xf>
    <xf numFmtId="0" fontId="6" fillId="0" borderId="64" xfId="0" applyFont="1" applyFill="1" applyBorder="1" applyAlignment="1">
      <alignment vertical="center" wrapText="1"/>
    </xf>
    <xf numFmtId="49" fontId="9" fillId="2" borderId="188" xfId="0" applyNumberFormat="1" applyFont="1" applyFill="1" applyBorder="1" applyAlignment="1" applyProtection="1">
      <alignment horizontal="left" vertical="center" wrapText="1"/>
      <protection locked="0"/>
    </xf>
    <xf numFmtId="0" fontId="6" fillId="0" borderId="129" xfId="0" applyFont="1" applyFill="1" applyBorder="1" applyAlignment="1">
      <alignment vertical="center" wrapText="1"/>
    </xf>
    <xf numFmtId="0" fontId="9" fillId="0" borderId="131" xfId="0" applyFont="1" applyBorder="1" applyAlignment="1">
      <alignment horizontal="centerContinuous" vertical="center"/>
    </xf>
    <xf numFmtId="0" fontId="0" fillId="0" borderId="15" xfId="0" applyBorder="1" applyAlignment="1">
      <alignment vertical="center"/>
    </xf>
    <xf numFmtId="0" fontId="48" fillId="0" borderId="32" xfId="0" applyFont="1" applyBorder="1" applyAlignment="1">
      <alignment horizontal="center" vertical="center"/>
    </xf>
    <xf numFmtId="0" fontId="9" fillId="27" borderId="209" xfId="0" applyFont="1" applyFill="1" applyBorder="1" applyAlignment="1" applyProtection="1">
      <alignment horizontal="center" vertical="center"/>
      <protection locked="0"/>
    </xf>
    <xf numFmtId="0" fontId="18" fillId="0" borderId="109" xfId="0" applyFont="1" applyBorder="1" applyAlignment="1">
      <alignment vertical="center"/>
    </xf>
    <xf numFmtId="0" fontId="0" fillId="0" borderId="112" xfId="0" applyBorder="1" applyAlignment="1">
      <alignment vertical="center"/>
    </xf>
    <xf numFmtId="0" fontId="9" fillId="0" borderId="3" xfId="0" applyFont="1" applyBorder="1" applyAlignment="1">
      <alignment horizontal="centerContinuous" vertical="center"/>
    </xf>
    <xf numFmtId="0" fontId="48" fillId="0" borderId="25" xfId="9" applyFont="1" applyBorder="1" applyAlignment="1" applyProtection="1">
      <alignment horizontal="center" vertical="center"/>
      <protection hidden="1"/>
    </xf>
    <xf numFmtId="14" fontId="9" fillId="27" borderId="25" xfId="0" applyNumberFormat="1" applyFont="1" applyFill="1" applyBorder="1" applyAlignment="1" applyProtection="1">
      <alignment horizontal="right" vertical="center"/>
      <protection locked="0"/>
    </xf>
    <xf numFmtId="0" fontId="7" fillId="0" borderId="10" xfId="0" applyFont="1" applyBorder="1" applyAlignment="1">
      <alignment horizontal="center" vertical="center"/>
    </xf>
    <xf numFmtId="0" fontId="9" fillId="27" borderId="25" xfId="0" applyFont="1" applyFill="1" applyBorder="1" applyAlignment="1" applyProtection="1">
      <alignment horizontal="right" vertical="center"/>
      <protection locked="0"/>
    </xf>
    <xf numFmtId="0" fontId="7" fillId="0" borderId="27" xfId="0" applyFont="1" applyBorder="1" applyAlignment="1">
      <alignment horizontal="center" vertical="center"/>
    </xf>
    <xf numFmtId="14" fontId="11" fillId="0" borderId="0" xfId="0" applyNumberFormat="1" applyFont="1" applyAlignment="1">
      <alignment vertical="center"/>
    </xf>
    <xf numFmtId="0" fontId="0" fillId="0" borderId="27" xfId="0" applyBorder="1" applyAlignment="1">
      <alignment vertical="center"/>
    </xf>
    <xf numFmtId="0" fontId="9" fillId="0" borderId="166" xfId="0" applyFont="1" applyBorder="1" applyAlignment="1">
      <alignment horizontal="centerContinuous" vertical="center"/>
    </xf>
    <xf numFmtId="0" fontId="9" fillId="0" borderId="108" xfId="0" applyFont="1" applyBorder="1" applyAlignment="1">
      <alignment vertical="center"/>
    </xf>
    <xf numFmtId="0" fontId="0" fillId="0" borderId="108" xfId="0" applyBorder="1" applyAlignment="1">
      <alignment vertical="center"/>
    </xf>
    <xf numFmtId="0" fontId="0" fillId="0" borderId="210" xfId="0" applyBorder="1" applyAlignment="1">
      <alignment vertical="center"/>
    </xf>
    <xf numFmtId="0" fontId="48" fillId="0" borderId="132" xfId="9" applyFont="1" applyBorder="1" applyAlignment="1" applyProtection="1">
      <alignment horizontal="center" vertical="center"/>
      <protection hidden="1"/>
    </xf>
    <xf numFmtId="0" fontId="6" fillId="0" borderId="109" xfId="0" applyFont="1" applyFill="1" applyBorder="1" applyAlignment="1">
      <alignment vertical="center"/>
    </xf>
    <xf numFmtId="0" fontId="9" fillId="16" borderId="109" xfId="0" applyFont="1" applyFill="1" applyBorder="1" applyAlignment="1">
      <alignment horizontal="centerContinuous" vertical="center"/>
    </xf>
    <xf numFmtId="0" fontId="9" fillId="16" borderId="109" xfId="0" applyFont="1" applyFill="1" applyBorder="1" applyAlignment="1">
      <alignment vertical="center"/>
    </xf>
    <xf numFmtId="0" fontId="2" fillId="16" borderId="109" xfId="0" applyFont="1" applyFill="1" applyBorder="1" applyAlignment="1">
      <alignment vertical="center"/>
    </xf>
    <xf numFmtId="0" fontId="0" fillId="16" borderId="109" xfId="0" applyFill="1" applyBorder="1" applyAlignment="1">
      <alignment vertical="center"/>
    </xf>
    <xf numFmtId="0" fontId="14" fillId="16" borderId="109" xfId="9" applyFont="1" applyFill="1" applyBorder="1" applyAlignment="1" applyProtection="1">
      <alignment horizontal="center" vertical="center"/>
      <protection hidden="1"/>
    </xf>
    <xf numFmtId="204" fontId="9" fillId="16" borderId="109" xfId="0" applyNumberFormat="1" applyFont="1" applyFill="1" applyBorder="1" applyAlignment="1">
      <alignment vertical="center"/>
    </xf>
    <xf numFmtId="0" fontId="7" fillId="16" borderId="109" xfId="0" applyFont="1" applyFill="1" applyBorder="1" applyAlignment="1">
      <alignment vertical="center"/>
    </xf>
    <xf numFmtId="0" fontId="7" fillId="0" borderId="109" xfId="0" applyFont="1" applyBorder="1" applyAlignment="1">
      <alignment vertical="center"/>
    </xf>
    <xf numFmtId="0" fontId="7" fillId="0" borderId="45" xfId="0" applyFont="1" applyBorder="1"/>
    <xf numFmtId="0" fontId="6" fillId="0" borderId="108" xfId="0" applyFont="1" applyFill="1" applyBorder="1" applyAlignment="1">
      <alignment vertical="center"/>
    </xf>
    <xf numFmtId="3" fontId="9" fillId="9" borderId="37" xfId="0" applyNumberFormat="1" applyFont="1" applyFill="1" applyBorder="1" applyAlignment="1" applyProtection="1">
      <alignment horizontal="center" vertical="center"/>
      <protection locked="0"/>
    </xf>
    <xf numFmtId="0" fontId="6" fillId="0" borderId="188" xfId="0" applyFont="1" applyFill="1" applyBorder="1" applyAlignment="1">
      <alignment vertical="center"/>
    </xf>
    <xf numFmtId="0" fontId="7" fillId="0" borderId="109" xfId="0" applyFont="1" applyFill="1" applyBorder="1" applyAlignment="1" applyProtection="1">
      <alignment horizontal="left" vertical="center"/>
      <protection hidden="1"/>
    </xf>
    <xf numFmtId="0" fontId="7" fillId="0" borderId="108" xfId="0" applyFont="1" applyFill="1" applyBorder="1" applyAlignment="1">
      <alignment horizontal="left" vertical="center"/>
    </xf>
    <xf numFmtId="0" fontId="7" fillId="0" borderId="112" xfId="0" applyFont="1" applyFill="1" applyBorder="1" applyAlignment="1" applyProtection="1">
      <alignment horizontal="left" vertical="center"/>
      <protection hidden="1"/>
    </xf>
    <xf numFmtId="0" fontId="7" fillId="0" borderId="188" xfId="0" applyFont="1" applyFill="1" applyBorder="1" applyAlignment="1">
      <alignment horizontal="left" vertical="center"/>
    </xf>
    <xf numFmtId="0" fontId="9" fillId="16" borderId="131" xfId="31" applyFont="1" applyFill="1" applyBorder="1" applyAlignment="1">
      <alignment horizontal="center" vertical="center" wrapText="1"/>
    </xf>
    <xf numFmtId="0" fontId="9" fillId="16" borderId="166" xfId="31" applyFont="1" applyFill="1" applyBorder="1" applyAlignment="1">
      <alignment horizontal="center" vertical="center" wrapText="1"/>
    </xf>
    <xf numFmtId="0" fontId="7" fillId="16" borderId="21" xfId="31" applyFont="1" applyFill="1" applyBorder="1" applyAlignment="1">
      <alignment horizontal="right" vertical="center"/>
    </xf>
    <xf numFmtId="0" fontId="0" fillId="2" borderId="54" xfId="31" applyFont="1" applyFill="1" applyBorder="1" applyProtection="1">
      <alignment vertical="center"/>
      <protection locked="0"/>
    </xf>
    <xf numFmtId="0" fontId="9" fillId="16" borderId="0" xfId="31" applyFont="1" applyFill="1" applyAlignment="1">
      <alignment vertical="center" wrapText="1"/>
    </xf>
    <xf numFmtId="0" fontId="9" fillId="16" borderId="109" xfId="31" applyFont="1" applyFill="1" applyBorder="1" applyAlignment="1">
      <alignment vertical="center" wrapText="1"/>
    </xf>
    <xf numFmtId="0" fontId="2" fillId="2" borderId="52" xfId="31" applyFill="1" applyBorder="1" applyProtection="1">
      <alignment vertical="center"/>
      <protection locked="0"/>
    </xf>
    <xf numFmtId="0" fontId="9" fillId="16" borderId="3" xfId="31" applyFont="1" applyFill="1" applyBorder="1" applyAlignment="1">
      <alignment horizontal="center" vertical="center" wrapText="1"/>
    </xf>
    <xf numFmtId="0" fontId="9" fillId="16" borderId="0" xfId="31" applyFont="1" applyFill="1" applyAlignment="1">
      <alignment horizontal="left" vertical="center" wrapText="1"/>
    </xf>
    <xf numFmtId="0" fontId="2" fillId="2" borderId="53" xfId="31" applyFill="1" applyBorder="1" applyProtection="1">
      <alignment vertical="center"/>
      <protection locked="0"/>
    </xf>
    <xf numFmtId="0" fontId="9" fillId="16" borderId="19" xfId="31" applyFont="1" applyFill="1" applyBorder="1" applyAlignment="1">
      <alignment horizontal="left" vertical="center" wrapText="1"/>
    </xf>
    <xf numFmtId="0" fontId="9" fillId="16" borderId="11" xfId="31" applyFont="1" applyFill="1" applyBorder="1" applyAlignment="1">
      <alignment horizontal="left" vertical="center" wrapText="1"/>
    </xf>
    <xf numFmtId="0" fontId="9" fillId="30" borderId="0" xfId="0" applyFont="1" applyFill="1" applyAlignment="1">
      <alignment vertical="center"/>
    </xf>
    <xf numFmtId="0" fontId="2" fillId="14" borderId="0" xfId="0" applyFont="1" applyFill="1" applyAlignment="1">
      <alignment vertical="center"/>
    </xf>
    <xf numFmtId="0" fontId="0" fillId="0" borderId="0" xfId="0" applyFill="1" applyProtection="1"/>
    <xf numFmtId="38" fontId="9" fillId="0" borderId="183" xfId="0" applyNumberFormat="1" applyFont="1" applyBorder="1" applyAlignment="1" applyProtection="1">
      <alignment vertical="center"/>
      <protection locked="0" hidden="1"/>
    </xf>
    <xf numFmtId="0" fontId="0" fillId="0" borderId="0" xfId="0" applyAlignment="1">
      <alignment vertical="center"/>
    </xf>
    <xf numFmtId="0" fontId="0" fillId="0" borderId="0" xfId="8" applyFont="1" applyFill="1" applyBorder="1" applyAlignment="1">
      <alignment vertical="center"/>
    </xf>
    <xf numFmtId="0" fontId="0" fillId="0" borderId="3" xfId="0" applyFont="1" applyFill="1" applyBorder="1" applyAlignment="1">
      <alignment vertical="center"/>
    </xf>
    <xf numFmtId="0" fontId="0" fillId="0" borderId="3" xfId="0" applyFont="1" applyFill="1" applyBorder="1"/>
    <xf numFmtId="0" fontId="2" fillId="0" borderId="0" xfId="0" applyFont="1" applyFill="1"/>
    <xf numFmtId="176" fontId="0" fillId="0" borderId="3" xfId="0" applyNumberFormat="1" applyFont="1" applyFill="1" applyBorder="1" applyAlignment="1">
      <alignment vertical="center"/>
    </xf>
    <xf numFmtId="0" fontId="0" fillId="0" borderId="0" xfId="0" applyFill="1"/>
    <xf numFmtId="9" fontId="0" fillId="0" borderId="0" xfId="1" applyFont="1" applyAlignment="1">
      <alignment vertical="center"/>
    </xf>
    <xf numFmtId="0" fontId="2" fillId="0" borderId="131" xfId="0" applyFont="1" applyBorder="1" applyAlignment="1">
      <alignment vertical="center"/>
    </xf>
    <xf numFmtId="0" fontId="2" fillId="0" borderId="15" xfId="0" applyFont="1" applyBorder="1" applyAlignment="1">
      <alignment horizontal="left" vertical="center"/>
    </xf>
    <xf numFmtId="0" fontId="2" fillId="0" borderId="31" xfId="0" applyFont="1" applyBorder="1" applyAlignment="1" applyProtection="1">
      <alignment horizontal="center" vertical="center"/>
      <protection hidden="1"/>
    </xf>
    <xf numFmtId="0" fontId="2" fillId="0" borderId="14" xfId="0" applyFont="1" applyBorder="1" applyAlignment="1">
      <alignment vertical="center"/>
    </xf>
    <xf numFmtId="0" fontId="2" fillId="0" borderId="0" xfId="0" applyFont="1" applyAlignment="1">
      <alignment horizontal="left" vertical="center"/>
    </xf>
    <xf numFmtId="0" fontId="2" fillId="0" borderId="20" xfId="0" applyFont="1" applyBorder="1" applyAlignment="1" applyProtection="1">
      <alignment horizontal="center" vertical="center"/>
      <protection hidden="1"/>
    </xf>
    <xf numFmtId="0" fontId="2" fillId="0" borderId="166" xfId="0" applyFont="1" applyBorder="1" applyAlignment="1">
      <alignment vertical="center"/>
    </xf>
    <xf numFmtId="0" fontId="0" fillId="0" borderId="19" xfId="0" applyBorder="1" applyAlignment="1">
      <alignment horizontal="left" vertical="center" wrapText="1"/>
    </xf>
    <xf numFmtId="0" fontId="2" fillId="0" borderId="21" xfId="0" applyFont="1" applyBorder="1" applyAlignment="1" applyProtection="1">
      <alignment horizontal="center" vertical="center"/>
      <protection hidden="1"/>
    </xf>
    <xf numFmtId="38" fontId="9" fillId="2" borderId="22" xfId="2" applyFont="1" applyFill="1" applyBorder="1" applyAlignment="1" applyProtection="1">
      <alignment horizontal="right" vertical="center"/>
      <protection locked="0"/>
    </xf>
    <xf numFmtId="38" fontId="9" fillId="3" borderId="21" xfId="2" applyFont="1" applyFill="1" applyBorder="1" applyAlignment="1" applyProtection="1">
      <alignment horizontal="right" vertical="center"/>
    </xf>
    <xf numFmtId="0" fontId="2" fillId="14" borderId="8" xfId="0" applyFont="1" applyFill="1" applyBorder="1" applyAlignment="1">
      <alignment vertical="center"/>
    </xf>
    <xf numFmtId="0" fontId="0" fillId="14" borderId="1" xfId="0" applyFont="1" applyFill="1" applyBorder="1" applyAlignment="1">
      <alignment vertical="center"/>
    </xf>
    <xf numFmtId="0" fontId="15" fillId="14" borderId="34" xfId="0" applyFont="1" applyFill="1" applyBorder="1" applyAlignment="1" applyProtection="1">
      <alignment horizontal="center" vertical="center"/>
      <protection hidden="1"/>
    </xf>
    <xf numFmtId="0" fontId="9" fillId="14" borderId="5" xfId="0" applyFont="1" applyFill="1" applyBorder="1" applyAlignment="1" applyProtection="1">
      <alignment horizontal="left" vertical="center"/>
      <protection locked="0"/>
    </xf>
    <xf numFmtId="0" fontId="0" fillId="10" borderId="0" xfId="0" applyNumberFormat="1" applyFill="1"/>
    <xf numFmtId="49" fontId="2" fillId="14" borderId="128" xfId="0" applyNumberFormat="1" applyFont="1" applyFill="1" applyBorder="1" applyAlignment="1">
      <alignment vertical="center"/>
    </xf>
    <xf numFmtId="0" fontId="47" fillId="0" borderId="0" xfId="0" quotePrefix="1" applyFont="1" applyAlignment="1">
      <alignment vertical="center"/>
    </xf>
    <xf numFmtId="0" fontId="0" fillId="0" borderId="0" xfId="0" applyFont="1" applyFill="1"/>
    <xf numFmtId="0" fontId="0" fillId="0" borderId="0" xfId="0" applyAlignment="1">
      <alignment vertical="center"/>
    </xf>
    <xf numFmtId="194" fontId="0" fillId="14" borderId="147" xfId="0" quotePrefix="1" applyNumberFormat="1" applyFill="1" applyBorder="1" applyAlignment="1">
      <alignment horizontal="left" vertical="center"/>
    </xf>
    <xf numFmtId="0" fontId="2" fillId="14" borderId="107" xfId="0" applyFont="1" applyFill="1" applyBorder="1" applyAlignment="1"/>
    <xf numFmtId="0" fontId="0" fillId="0" borderId="107" xfId="0" applyNumberFormat="1" applyFill="1" applyBorder="1" applyAlignment="1">
      <alignment horizontal="right" vertical="center"/>
    </xf>
    <xf numFmtId="0" fontId="48" fillId="0" borderId="3" xfId="0" applyFont="1" applyFill="1" applyBorder="1" applyAlignment="1" applyProtection="1">
      <alignment horizontal="left" vertical="center"/>
      <protection hidden="1"/>
    </xf>
    <xf numFmtId="0" fontId="48" fillId="0" borderId="0" xfId="0" applyFont="1" applyFill="1" applyBorder="1" applyAlignment="1" applyProtection="1">
      <alignment horizontal="left" vertical="center"/>
      <protection hidden="1"/>
    </xf>
    <xf numFmtId="0" fontId="9" fillId="0" borderId="31" xfId="0" applyFont="1" applyBorder="1" applyAlignment="1" applyProtection="1">
      <alignment vertical="center"/>
      <protection locked="0" hidden="1"/>
    </xf>
    <xf numFmtId="0" fontId="0" fillId="0" borderId="22" xfId="0" applyBorder="1" applyAlignment="1" applyProtection="1">
      <alignment horizontal="centerContinuous" vertical="center"/>
      <protection locked="0"/>
    </xf>
    <xf numFmtId="0" fontId="0" fillId="0" borderId="208" xfId="0" applyBorder="1" applyAlignment="1" applyProtection="1">
      <alignment horizontal="centerContinuous" vertical="center" wrapText="1"/>
      <protection locked="0"/>
    </xf>
    <xf numFmtId="0" fontId="9" fillId="0" borderId="71" xfId="0" applyFont="1" applyBorder="1" applyAlignment="1" applyProtection="1">
      <alignment vertical="center"/>
      <protection locked="0" hidden="1"/>
    </xf>
    <xf numFmtId="38" fontId="9" fillId="0" borderId="207" xfId="0" applyNumberFormat="1" applyFont="1" applyBorder="1" applyAlignment="1" applyProtection="1">
      <alignment vertical="center"/>
      <protection locked="0" hidden="1"/>
    </xf>
    <xf numFmtId="49" fontId="9" fillId="0" borderId="68" xfId="0" applyNumberFormat="1" applyFont="1" applyBorder="1" applyAlignment="1" applyProtection="1">
      <alignment horizontal="center" vertical="center"/>
      <protection locked="0" hidden="1"/>
    </xf>
    <xf numFmtId="49" fontId="9" fillId="0" borderId="19" xfId="0" applyNumberFormat="1" applyFont="1" applyBorder="1" applyAlignment="1" applyProtection="1">
      <alignment vertical="center"/>
      <protection locked="0" hidden="1"/>
    </xf>
    <xf numFmtId="38" fontId="9" fillId="0" borderId="130" xfId="2" applyFont="1" applyBorder="1" applyAlignment="1" applyProtection="1">
      <alignment horizontal="left" vertical="center" indent="2"/>
      <protection locked="0"/>
    </xf>
    <xf numFmtId="0" fontId="48" fillId="0" borderId="194" xfId="9" applyFont="1" applyBorder="1" applyAlignment="1" applyProtection="1">
      <alignment horizontal="center" vertical="center"/>
      <protection hidden="1"/>
    </xf>
    <xf numFmtId="0" fontId="48" fillId="0" borderId="37" xfId="9" applyFont="1" applyBorder="1" applyAlignment="1" applyProtection="1">
      <alignment horizontal="center" vertical="center"/>
      <protection hidden="1"/>
    </xf>
    <xf numFmtId="0" fontId="48" fillId="0" borderId="27" xfId="9" applyFont="1" applyBorder="1" applyAlignment="1" applyProtection="1">
      <alignment horizontal="center" vertical="center"/>
      <protection hidden="1"/>
    </xf>
    <xf numFmtId="0" fontId="48" fillId="0" borderId="202" xfId="9" applyFont="1" applyBorder="1" applyAlignment="1" applyProtection="1">
      <alignment horizontal="center" vertical="center"/>
      <protection hidden="1"/>
    </xf>
    <xf numFmtId="0" fontId="48" fillId="0" borderId="28" xfId="9" applyFont="1" applyBorder="1" applyAlignment="1" applyProtection="1">
      <alignment horizontal="center" vertical="center"/>
      <protection hidden="1"/>
    </xf>
    <xf numFmtId="0" fontId="9" fillId="0" borderId="184" xfId="30" applyFont="1" applyBorder="1" applyAlignment="1" applyProtection="1">
      <alignment horizontal="left" vertical="center"/>
      <protection locked="0"/>
    </xf>
    <xf numFmtId="0" fontId="9" fillId="0" borderId="180" xfId="30" applyFont="1" applyBorder="1" applyAlignment="1" applyProtection="1">
      <alignment horizontal="left" vertical="center"/>
      <protection locked="0"/>
    </xf>
    <xf numFmtId="0" fontId="0" fillId="0" borderId="181" xfId="0" applyBorder="1" applyAlignment="1" applyProtection="1">
      <alignment horizontal="left" vertical="center"/>
      <protection locked="0"/>
    </xf>
    <xf numFmtId="0" fontId="0" fillId="0" borderId="211" xfId="0" applyBorder="1" applyAlignment="1" applyProtection="1">
      <alignment horizontal="left" vertical="center"/>
      <protection locked="0"/>
    </xf>
    <xf numFmtId="0" fontId="0" fillId="0" borderId="142" xfId="0" applyBorder="1" applyAlignment="1" applyProtection="1">
      <alignment horizontal="left" vertical="center"/>
      <protection locked="0"/>
    </xf>
    <xf numFmtId="0" fontId="0" fillId="0" borderId="212" xfId="0" applyBorder="1" applyAlignment="1" applyProtection="1">
      <alignment horizontal="left" vertical="center"/>
      <protection locked="0"/>
    </xf>
    <xf numFmtId="3" fontId="2" fillId="0" borderId="182" xfId="1" applyNumberFormat="1" applyBorder="1" applyAlignment="1" applyProtection="1">
      <alignment horizontal="right" vertical="center"/>
      <protection locked="0"/>
    </xf>
    <xf numFmtId="3" fontId="2" fillId="0" borderId="183" xfId="1" applyNumberFormat="1" applyBorder="1" applyAlignment="1" applyProtection="1">
      <alignment horizontal="right" vertical="center"/>
      <protection locked="0"/>
    </xf>
    <xf numFmtId="3" fontId="2" fillId="0" borderId="185" xfId="1" applyNumberFormat="1" applyBorder="1" applyAlignment="1" applyProtection="1">
      <alignment horizontal="right" vertical="center"/>
      <protection locked="0"/>
    </xf>
    <xf numFmtId="185" fontId="26" fillId="0" borderId="0" xfId="0" applyNumberFormat="1" applyFont="1" applyAlignment="1">
      <alignment horizontal="right" vertical="center"/>
    </xf>
    <xf numFmtId="185" fontId="26" fillId="0" borderId="0" xfId="0" applyNumberFormat="1" applyFont="1" applyBorder="1" applyAlignment="1">
      <alignment horizontal="right" vertical="center"/>
    </xf>
    <xf numFmtId="185" fontId="26" fillId="0" borderId="7" xfId="0" applyNumberFormat="1" applyFont="1" applyBorder="1" applyAlignment="1">
      <alignment horizontal="center" vertical="center"/>
    </xf>
    <xf numFmtId="181" fontId="11" fillId="2" borderId="7" xfId="0" applyNumberFormat="1" applyFont="1" applyFill="1" applyBorder="1" applyAlignment="1" applyProtection="1">
      <alignment horizontal="center" vertical="center"/>
      <protection locked="0"/>
    </xf>
    <xf numFmtId="0" fontId="36" fillId="0" borderId="14" xfId="0" applyFont="1" applyBorder="1" applyAlignment="1" applyProtection="1">
      <alignment horizontal="center" vertical="center"/>
      <protection hidden="1"/>
    </xf>
    <xf numFmtId="0" fontId="36" fillId="0" borderId="13" xfId="0" applyFont="1" applyBorder="1" applyAlignment="1" applyProtection="1">
      <alignment horizontal="center" vertical="center"/>
      <protection hidden="1"/>
    </xf>
    <xf numFmtId="0" fontId="9" fillId="2" borderId="22" xfId="0" applyFont="1" applyFill="1" applyBorder="1" applyAlignment="1" applyProtection="1">
      <alignment horizontal="right" vertical="center" wrapText="1"/>
      <protection locked="0"/>
    </xf>
    <xf numFmtId="0" fontId="9" fillId="2" borderId="21" xfId="0" applyFont="1" applyFill="1" applyBorder="1" applyAlignment="1" applyProtection="1">
      <alignment horizontal="right" vertical="center" wrapText="1"/>
      <protection locked="0"/>
    </xf>
    <xf numFmtId="0" fontId="6" fillId="0" borderId="6" xfId="0" applyFont="1" applyFill="1" applyBorder="1" applyAlignment="1" applyProtection="1">
      <alignment vertical="center" wrapText="1"/>
    </xf>
    <xf numFmtId="0" fontId="0" fillId="0" borderId="5" xfId="0" applyBorder="1" applyAlignment="1">
      <alignment vertical="center"/>
    </xf>
    <xf numFmtId="0" fontId="0" fillId="0" borderId="3" xfId="0" applyBorder="1" applyAlignment="1">
      <alignment vertical="center"/>
    </xf>
    <xf numFmtId="0" fontId="0" fillId="0" borderId="20" xfId="0" applyBorder="1" applyAlignment="1">
      <alignment vertical="center"/>
    </xf>
    <xf numFmtId="0" fontId="0" fillId="0" borderId="18" xfId="0" applyBorder="1" applyAlignment="1">
      <alignment vertical="center"/>
    </xf>
    <xf numFmtId="0" fontId="0" fillId="0" borderId="24" xfId="0" applyBorder="1" applyAlignment="1">
      <alignment vertical="center"/>
    </xf>
    <xf numFmtId="0" fontId="27" fillId="0" borderId="8" xfId="0" applyFont="1" applyFill="1" applyBorder="1" applyAlignment="1">
      <alignment horizontal="left" vertical="center" wrapText="1"/>
    </xf>
    <xf numFmtId="0" fontId="27" fillId="0" borderId="2" xfId="0" applyFont="1" applyFill="1" applyBorder="1" applyAlignment="1">
      <alignment horizontal="left" vertical="center"/>
    </xf>
    <xf numFmtId="0" fontId="27" fillId="0" borderId="1" xfId="0" applyFont="1" applyFill="1" applyBorder="1" applyAlignment="1">
      <alignment horizontal="left" vertical="center"/>
    </xf>
    <xf numFmtId="0" fontId="6" fillId="0" borderId="6" xfId="0" applyFont="1" applyFill="1" applyBorder="1" applyAlignment="1" applyProtection="1">
      <alignment vertical="center"/>
    </xf>
    <xf numFmtId="0" fontId="6" fillId="0" borderId="4" xfId="0" applyFont="1" applyBorder="1" applyAlignment="1">
      <alignment vertical="center"/>
    </xf>
    <xf numFmtId="0" fontId="6" fillId="0" borderId="18" xfId="0" applyFont="1" applyBorder="1" applyAlignment="1">
      <alignment vertical="center"/>
    </xf>
    <xf numFmtId="0" fontId="6" fillId="0" borderId="17" xfId="0" applyFont="1" applyBorder="1" applyAlignment="1">
      <alignment vertical="center"/>
    </xf>
    <xf numFmtId="0" fontId="0" fillId="0" borderId="10" xfId="0" applyBorder="1" applyAlignment="1">
      <alignment horizontal="left" vertical="center" wrapText="1"/>
    </xf>
    <xf numFmtId="0" fontId="0" fillId="0" borderId="22" xfId="0" applyBorder="1" applyAlignment="1">
      <alignment horizontal="left" vertical="center" wrapText="1"/>
    </xf>
    <xf numFmtId="0" fontId="14" fillId="0" borderId="3" xfId="0" applyFont="1" applyBorder="1" applyAlignment="1">
      <alignment vertical="center" wrapText="1"/>
    </xf>
    <xf numFmtId="0" fontId="0" fillId="0" borderId="2" xfId="0" applyBorder="1" applyAlignment="1">
      <alignment horizontal="left" vertical="center"/>
    </xf>
    <xf numFmtId="0" fontId="0" fillId="0" borderId="1" xfId="0" applyBorder="1" applyAlignment="1">
      <alignment horizontal="left" vertical="center"/>
    </xf>
    <xf numFmtId="0" fontId="6" fillId="0" borderId="5" xfId="0" applyFont="1" applyFill="1" applyBorder="1" applyAlignment="1">
      <alignment vertical="center" wrapText="1"/>
    </xf>
    <xf numFmtId="0" fontId="6" fillId="0" borderId="20" xfId="0" applyFont="1" applyFill="1" applyBorder="1" applyAlignment="1">
      <alignment vertical="center" wrapText="1"/>
    </xf>
    <xf numFmtId="0" fontId="6" fillId="0" borderId="24" xfId="0" applyFont="1" applyFill="1" applyBorder="1" applyAlignment="1">
      <alignment vertical="center" wrapText="1"/>
    </xf>
    <xf numFmtId="0" fontId="15" fillId="0" borderId="73" xfId="0" applyFont="1" applyFill="1" applyBorder="1" applyAlignment="1" applyProtection="1">
      <alignment horizontal="center" vertical="center"/>
      <protection hidden="1"/>
    </xf>
    <xf numFmtId="0" fontId="15" fillId="0" borderId="48" xfId="0" applyFont="1" applyFill="1" applyBorder="1" applyAlignment="1" applyProtection="1">
      <alignment horizontal="center" vertical="center"/>
      <protection hidden="1"/>
    </xf>
    <xf numFmtId="0" fontId="15" fillId="0" borderId="42" xfId="0" applyFont="1" applyFill="1" applyBorder="1" applyAlignment="1" applyProtection="1">
      <alignment horizontal="center" vertical="center"/>
      <protection hidden="1"/>
    </xf>
    <xf numFmtId="0" fontId="9" fillId="2" borderId="74" xfId="0" applyFont="1" applyFill="1" applyBorder="1" applyAlignment="1" applyProtection="1">
      <alignment horizontal="left" vertical="center" wrapText="1"/>
      <protection locked="0"/>
    </xf>
    <xf numFmtId="0" fontId="9" fillId="2" borderId="75" xfId="0" applyFont="1" applyFill="1" applyBorder="1" applyAlignment="1" applyProtection="1">
      <alignment horizontal="left" vertical="center" wrapText="1"/>
      <protection locked="0"/>
    </xf>
    <xf numFmtId="0" fontId="9" fillId="2" borderId="64" xfId="0" applyFont="1" applyFill="1" applyBorder="1" applyAlignment="1" applyProtection="1">
      <alignment horizontal="left" vertical="center" wrapText="1"/>
      <protection locked="0"/>
    </xf>
    <xf numFmtId="0" fontId="21" fillId="0" borderId="8" xfId="0" applyFont="1" applyFill="1"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71" fillId="0" borderId="8" xfId="0" applyFont="1" applyFill="1" applyBorder="1" applyAlignment="1">
      <alignment horizontal="center" vertical="center"/>
    </xf>
    <xf numFmtId="0" fontId="71" fillId="0" borderId="1" xfId="0" applyFont="1" applyFill="1" applyBorder="1" applyAlignment="1">
      <alignment horizontal="center" vertical="center"/>
    </xf>
    <xf numFmtId="0" fontId="51" fillId="0" borderId="68" xfId="0" applyFont="1" applyFill="1" applyBorder="1" applyAlignment="1" applyProtection="1">
      <alignment horizontal="center" vertical="center"/>
      <protection hidden="1"/>
    </xf>
    <xf numFmtId="0" fontId="0" fillId="0" borderId="13" xfId="0" applyBorder="1" applyAlignment="1">
      <alignment horizontal="center" vertical="center"/>
    </xf>
    <xf numFmtId="0" fontId="80" fillId="0" borderId="0" xfId="0" applyFont="1" applyAlignment="1">
      <alignment horizontal="left" vertical="center" wrapText="1"/>
    </xf>
    <xf numFmtId="0" fontId="0" fillId="0" borderId="8" xfId="0" applyBorder="1" applyAlignment="1">
      <alignment horizontal="left" vertical="center"/>
    </xf>
    <xf numFmtId="0" fontId="9" fillId="0" borderId="0" xfId="0" applyFont="1" applyAlignment="1" applyProtection="1">
      <alignment horizontal="left" vertical="center" wrapText="1"/>
      <protection locked="0"/>
    </xf>
    <xf numFmtId="0" fontId="9" fillId="2" borderId="63" xfId="0" applyFont="1" applyFill="1" applyBorder="1" applyAlignment="1" applyProtection="1">
      <alignment horizontal="left" vertical="center" wrapText="1"/>
      <protection locked="0"/>
    </xf>
    <xf numFmtId="0" fontId="9" fillId="2" borderId="15" xfId="0" applyFont="1" applyFill="1" applyBorder="1" applyAlignment="1" applyProtection="1">
      <alignment horizontal="left" vertical="center" wrapText="1"/>
      <protection locked="0"/>
    </xf>
    <xf numFmtId="0" fontId="9" fillId="2" borderId="31" xfId="0" applyFont="1" applyFill="1" applyBorder="1" applyAlignment="1" applyProtection="1">
      <alignment horizontal="left" vertical="center" wrapText="1"/>
      <protection locked="0"/>
    </xf>
    <xf numFmtId="0" fontId="9" fillId="2" borderId="12" xfId="0" applyFont="1" applyFill="1" applyBorder="1" applyAlignment="1" applyProtection="1">
      <alignment horizontal="left" vertical="center" wrapText="1"/>
      <protection locked="0"/>
    </xf>
    <xf numFmtId="0" fontId="9" fillId="2" borderId="10" xfId="0" applyFont="1" applyFill="1" applyBorder="1" applyAlignment="1" applyProtection="1">
      <alignment horizontal="left" vertical="center" wrapText="1"/>
      <protection locked="0"/>
    </xf>
    <xf numFmtId="0" fontId="9" fillId="2" borderId="22" xfId="0" applyFont="1" applyFill="1" applyBorder="1" applyAlignment="1" applyProtection="1">
      <alignment horizontal="left" vertical="center" wrapText="1"/>
      <protection locked="0"/>
    </xf>
    <xf numFmtId="0" fontId="8" fillId="0" borderId="2" xfId="0" applyFont="1" applyBorder="1" applyAlignment="1">
      <alignment horizontal="left" vertical="center" wrapText="1"/>
    </xf>
    <xf numFmtId="0" fontId="8" fillId="0" borderId="1" xfId="0" applyFont="1" applyBorder="1" applyAlignment="1">
      <alignment horizontal="left" vertical="center" wrapText="1"/>
    </xf>
    <xf numFmtId="0" fontId="2" fillId="0" borderId="8" xfId="0" applyFont="1" applyFill="1" applyBorder="1" applyAlignment="1">
      <alignment horizontal="left" vertical="center"/>
    </xf>
    <xf numFmtId="0" fontId="2" fillId="0" borderId="2" xfId="0" applyFont="1" applyFill="1" applyBorder="1" applyAlignment="1">
      <alignment horizontal="left" vertical="center"/>
    </xf>
    <xf numFmtId="0" fontId="2" fillId="0" borderId="1" xfId="0" applyFont="1" applyFill="1" applyBorder="1" applyAlignment="1">
      <alignment horizontal="left" vertical="center"/>
    </xf>
    <xf numFmtId="0" fontId="9" fillId="0" borderId="7" xfId="0" applyFont="1" applyBorder="1" applyAlignment="1">
      <alignment horizontal="center" vertical="center"/>
    </xf>
    <xf numFmtId="0" fontId="9" fillId="0" borderId="7" xfId="0" applyFont="1" applyBorder="1" applyAlignment="1">
      <alignment vertical="center" wrapText="1"/>
    </xf>
    <xf numFmtId="0" fontId="9" fillId="0" borderId="8" xfId="0" applyFont="1" applyBorder="1" applyAlignment="1" applyProtection="1">
      <alignment vertical="center"/>
      <protection hidden="1"/>
    </xf>
    <xf numFmtId="0" fontId="9" fillId="0" borderId="2" xfId="0" applyFont="1" applyBorder="1" applyAlignment="1" applyProtection="1">
      <alignment vertical="center"/>
      <protection hidden="1"/>
    </xf>
    <xf numFmtId="0" fontId="9" fillId="0" borderId="1" xfId="0" applyFont="1" applyBorder="1" applyAlignment="1" applyProtection="1">
      <alignment vertical="center"/>
      <protection hidden="1"/>
    </xf>
    <xf numFmtId="0" fontId="0" fillId="2" borderId="8" xfId="0" applyFill="1" applyBorder="1" applyAlignment="1" applyProtection="1">
      <alignment vertical="center"/>
      <protection locked="0"/>
    </xf>
    <xf numFmtId="0" fontId="0" fillId="2" borderId="2" xfId="0" applyFill="1" applyBorder="1" applyAlignment="1" applyProtection="1">
      <alignment vertical="center"/>
      <protection locked="0"/>
    </xf>
    <xf numFmtId="0" fontId="0" fillId="2" borderId="1" xfId="0" applyFill="1" applyBorder="1" applyAlignment="1" applyProtection="1">
      <alignment vertical="center"/>
      <protection locked="0"/>
    </xf>
    <xf numFmtId="0" fontId="9" fillId="0" borderId="7" xfId="0" applyFont="1" applyBorder="1" applyAlignment="1" applyProtection="1">
      <alignment horizontal="center" vertical="center"/>
      <protection hidden="1"/>
    </xf>
    <xf numFmtId="0" fontId="9" fillId="0" borderId="59" xfId="0" applyFont="1" applyBorder="1" applyAlignment="1" applyProtection="1">
      <alignment horizontal="center" vertical="center"/>
      <protection hidden="1"/>
    </xf>
    <xf numFmtId="0" fontId="9" fillId="0" borderId="18" xfId="0" applyFont="1" applyBorder="1" applyAlignment="1" applyProtection="1">
      <alignment horizontal="center" vertical="center"/>
      <protection hidden="1"/>
    </xf>
    <xf numFmtId="0" fontId="0" fillId="0" borderId="0" xfId="0" applyFont="1" applyFill="1" applyAlignment="1">
      <alignment horizontal="center" vertical="center" wrapText="1"/>
    </xf>
    <xf numFmtId="0" fontId="0" fillId="0" borderId="17" xfId="0" applyFill="1" applyBorder="1" applyAlignment="1">
      <alignment vertical="center" wrapText="1"/>
    </xf>
    <xf numFmtId="0" fontId="0" fillId="0" borderId="0" xfId="0" applyFill="1" applyAlignment="1">
      <alignment horizontal="center" vertical="center" wrapText="1"/>
    </xf>
    <xf numFmtId="0" fontId="0" fillId="0" borderId="17" xfId="0" applyFill="1" applyBorder="1" applyAlignment="1">
      <alignment vertical="center"/>
    </xf>
    <xf numFmtId="0" fontId="2" fillId="0" borderId="11" xfId="0" applyFont="1" applyBorder="1" applyAlignment="1">
      <alignment vertical="center" wrapText="1"/>
    </xf>
    <xf numFmtId="0" fontId="2" fillId="0" borderId="21" xfId="0" applyFont="1" applyBorder="1" applyAlignment="1">
      <alignment vertical="center" wrapText="1"/>
    </xf>
    <xf numFmtId="0" fontId="6" fillId="0" borderId="2" xfId="0" applyFont="1" applyFill="1" applyBorder="1" applyAlignment="1">
      <alignment vertical="center" wrapText="1"/>
    </xf>
    <xf numFmtId="0" fontId="6" fillId="0" borderId="2" xfId="0" applyFont="1" applyFill="1" applyBorder="1" applyAlignment="1">
      <alignment vertical="center"/>
    </xf>
    <xf numFmtId="0" fontId="9" fillId="0" borderId="8" xfId="0" applyFont="1" applyBorder="1" applyAlignment="1" applyProtection="1">
      <alignment horizontal="center" vertical="center"/>
      <protection hidden="1"/>
    </xf>
    <xf numFmtId="0" fontId="9" fillId="0" borderId="1" xfId="0" applyFont="1" applyBorder="1" applyAlignment="1" applyProtection="1">
      <alignment horizontal="center" vertical="center"/>
      <protection hidden="1"/>
    </xf>
    <xf numFmtId="0" fontId="9" fillId="0" borderId="6" xfId="0" applyFont="1" applyFill="1" applyBorder="1" applyAlignment="1" applyProtection="1">
      <alignment horizontal="center" vertical="center"/>
      <protection hidden="1"/>
    </xf>
    <xf numFmtId="0" fontId="9" fillId="0" borderId="4" xfId="0" applyFont="1" applyFill="1" applyBorder="1" applyAlignment="1" applyProtection="1">
      <alignment horizontal="center" vertical="center"/>
      <protection hidden="1"/>
    </xf>
    <xf numFmtId="0" fontId="9" fillId="0" borderId="5" xfId="0" applyFont="1" applyFill="1" applyBorder="1" applyAlignment="1" applyProtection="1">
      <alignment horizontal="center" vertical="center"/>
      <protection hidden="1"/>
    </xf>
    <xf numFmtId="0" fontId="2" fillId="0" borderId="0" xfId="0" applyFont="1" applyAlignment="1" applyProtection="1">
      <alignment horizontal="center" vertical="center"/>
      <protection locked="0"/>
    </xf>
    <xf numFmtId="0" fontId="7" fillId="0" borderId="7" xfId="0" applyFont="1" applyBorder="1" applyAlignment="1">
      <alignment vertical="center" wrapText="1"/>
    </xf>
    <xf numFmtId="0" fontId="9" fillId="0" borderId="3" xfId="0" applyFont="1" applyBorder="1" applyAlignment="1">
      <alignment vertical="center"/>
    </xf>
    <xf numFmtId="0" fontId="0" fillId="0" borderId="0" xfId="0" applyAlignment="1">
      <alignment vertical="center"/>
    </xf>
    <xf numFmtId="0" fontId="20" fillId="0" borderId="3" xfId="0" applyFont="1" applyFill="1" applyBorder="1" applyAlignment="1">
      <alignment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8" xfId="0" applyFont="1" applyBorder="1" applyAlignment="1">
      <alignment vertical="center" wrapText="1"/>
    </xf>
    <xf numFmtId="0" fontId="9" fillId="0" borderId="2" xfId="0" applyFont="1" applyBorder="1" applyAlignment="1">
      <alignment vertical="center" wrapText="1"/>
    </xf>
    <xf numFmtId="0" fontId="9" fillId="0" borderId="1" xfId="0" applyFont="1" applyBorder="1" applyAlignment="1">
      <alignment vertical="center" wrapText="1"/>
    </xf>
    <xf numFmtId="0" fontId="9" fillId="0" borderId="2" xfId="0" applyFont="1" applyBorder="1" applyAlignment="1">
      <alignment horizontal="center" vertical="center"/>
    </xf>
    <xf numFmtId="0" fontId="18" fillId="0" borderId="0" xfId="0" applyFont="1" applyAlignment="1">
      <alignment horizontal="left" vertical="center" wrapText="1"/>
    </xf>
    <xf numFmtId="0" fontId="7" fillId="0" borderId="0" xfId="0" applyFont="1" applyAlignment="1">
      <alignment horizontal="left" vertical="center" wrapText="1"/>
    </xf>
    <xf numFmtId="0" fontId="0" fillId="0" borderId="0" xfId="0" applyFont="1" applyFill="1" applyAlignment="1">
      <alignment horizontal="center" vertical="center"/>
    </xf>
    <xf numFmtId="0" fontId="6" fillId="0" borderId="0" xfId="0" applyFont="1" applyFill="1" applyAlignment="1">
      <alignment horizontal="center" vertical="center"/>
    </xf>
    <xf numFmtId="0" fontId="9" fillId="0" borderId="8" xfId="0" applyFont="1" applyBorder="1" applyAlignment="1" applyProtection="1">
      <alignment horizontal="center" vertical="center" wrapText="1"/>
      <protection hidden="1"/>
    </xf>
    <xf numFmtId="0" fontId="9" fillId="0" borderId="2" xfId="0" applyFont="1" applyBorder="1" applyAlignment="1" applyProtection="1">
      <alignment horizontal="center" vertical="center" wrapText="1"/>
      <protection hidden="1"/>
    </xf>
    <xf numFmtId="0" fontId="9" fillId="0" borderId="1" xfId="0" applyFont="1" applyBorder="1" applyAlignment="1" applyProtection="1">
      <alignment horizontal="center" vertical="center" wrapText="1"/>
      <protection hidden="1"/>
    </xf>
    <xf numFmtId="0" fontId="20" fillId="0" borderId="3" xfId="0" quotePrefix="1" applyFont="1" applyFill="1" applyBorder="1" applyAlignment="1">
      <alignment vertical="center"/>
    </xf>
    <xf numFmtId="0" fontId="8" fillId="0" borderId="15" xfId="0" applyFont="1" applyBorder="1" applyAlignment="1">
      <alignment vertical="center" wrapText="1"/>
    </xf>
    <xf numFmtId="0" fontId="8" fillId="0" borderId="31" xfId="0" applyFont="1" applyBorder="1" applyAlignment="1">
      <alignment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2" xfId="0" applyFont="1" applyBorder="1" applyAlignment="1">
      <alignment vertical="center" wrapText="1"/>
    </xf>
    <xf numFmtId="0" fontId="9" fillId="0" borderId="22" xfId="0" applyFont="1" applyBorder="1" applyAlignment="1">
      <alignment vertical="center" wrapText="1"/>
    </xf>
    <xf numFmtId="0" fontId="9" fillId="0" borderId="109" xfId="0" applyFont="1" applyBorder="1" applyAlignment="1">
      <alignment vertical="center" shrinkToFit="1"/>
    </xf>
    <xf numFmtId="0" fontId="9" fillId="0" borderId="112" xfId="0" applyFont="1" applyBorder="1" applyAlignment="1">
      <alignment vertical="center" shrinkToFit="1"/>
    </xf>
    <xf numFmtId="0" fontId="9" fillId="0" borderId="0" xfId="0" applyFont="1" applyAlignment="1" applyProtection="1">
      <alignment vertical="center" wrapText="1"/>
      <protection hidden="1"/>
    </xf>
    <xf numFmtId="0" fontId="9" fillId="18" borderId="8" xfId="0" applyFont="1" applyFill="1" applyBorder="1" applyAlignment="1">
      <alignment vertical="center" wrapText="1"/>
    </xf>
    <xf numFmtId="0" fontId="9" fillId="18" borderId="2" xfId="0" applyFont="1" applyFill="1" applyBorder="1" applyAlignment="1">
      <alignment vertical="center"/>
    </xf>
    <xf numFmtId="0" fontId="9" fillId="18" borderId="1" xfId="0" applyFont="1" applyFill="1" applyBorder="1" applyAlignment="1">
      <alignment vertical="center"/>
    </xf>
    <xf numFmtId="0" fontId="9" fillId="18" borderId="46" xfId="0" applyFont="1" applyFill="1" applyBorder="1" applyAlignment="1">
      <alignment horizontal="center" vertical="center"/>
    </xf>
    <xf numFmtId="0" fontId="9" fillId="18" borderId="59" xfId="0" applyFont="1" applyFill="1" applyBorder="1" applyAlignment="1">
      <alignment horizontal="center" vertical="center"/>
    </xf>
    <xf numFmtId="0" fontId="2" fillId="2" borderId="46" xfId="0" quotePrefix="1" applyFont="1" applyFill="1" applyBorder="1" applyAlignment="1" applyProtection="1">
      <alignment horizontal="center" vertical="center"/>
      <protection locked="0"/>
    </xf>
    <xf numFmtId="0" fontId="2" fillId="2" borderId="59" xfId="0" quotePrefix="1" applyFont="1" applyFill="1" applyBorder="1" applyAlignment="1" applyProtection="1">
      <alignment horizontal="center" vertical="center"/>
      <protection locked="0"/>
    </xf>
    <xf numFmtId="0" fontId="0" fillId="0" borderId="8"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9" fillId="2" borderId="19" xfId="0" applyFont="1" applyFill="1" applyBorder="1" applyAlignment="1" applyProtection="1">
      <alignment horizontal="left" vertical="center" wrapText="1"/>
      <protection locked="0"/>
    </xf>
    <xf numFmtId="0" fontId="9" fillId="2" borderId="11" xfId="0" applyFont="1" applyFill="1" applyBorder="1" applyAlignment="1" applyProtection="1">
      <alignment horizontal="left" vertical="center" wrapText="1"/>
      <protection locked="0"/>
    </xf>
    <xf numFmtId="0" fontId="9" fillId="2" borderId="21" xfId="0" applyFont="1" applyFill="1" applyBorder="1" applyAlignment="1" applyProtection="1">
      <alignment horizontal="left" vertical="center" wrapText="1"/>
      <protection locked="0"/>
    </xf>
    <xf numFmtId="0" fontId="0" fillId="0" borderId="2" xfId="0" applyBorder="1" applyAlignment="1">
      <alignment vertical="center"/>
    </xf>
    <xf numFmtId="0" fontId="0" fillId="0" borderId="1" xfId="0" applyBorder="1" applyAlignment="1">
      <alignment vertical="center"/>
    </xf>
    <xf numFmtId="0" fontId="6" fillId="0" borderId="8" xfId="0" applyFont="1" applyBorder="1" applyAlignment="1">
      <alignment horizontal="left" vertical="center"/>
    </xf>
    <xf numFmtId="0" fontId="6" fillId="0" borderId="2" xfId="0" applyFont="1" applyBorder="1" applyAlignment="1">
      <alignment horizontal="left" vertical="center"/>
    </xf>
    <xf numFmtId="0" fontId="6" fillId="0" borderId="1" xfId="0" applyFont="1" applyBorder="1" applyAlignment="1">
      <alignment horizontal="left" vertical="center"/>
    </xf>
    <xf numFmtId="0" fontId="9" fillId="27" borderId="12" xfId="0" applyFont="1" applyFill="1" applyBorder="1" applyAlignment="1" applyProtection="1">
      <alignment horizontal="left" vertical="center"/>
      <protection locked="0"/>
    </xf>
    <xf numFmtId="0" fontId="9" fillId="27" borderId="10" xfId="0" applyFont="1" applyFill="1" applyBorder="1" applyAlignment="1" applyProtection="1">
      <alignment horizontal="left" vertical="center"/>
      <protection locked="0"/>
    </xf>
    <xf numFmtId="0" fontId="9" fillId="27" borderId="27" xfId="0" applyFont="1" applyFill="1" applyBorder="1" applyAlignment="1" applyProtection="1">
      <alignment horizontal="left" vertical="center"/>
      <protection locked="0"/>
    </xf>
    <xf numFmtId="0" fontId="9" fillId="2" borderId="45" xfId="0" applyFont="1" applyFill="1" applyBorder="1" applyAlignment="1" applyProtection="1">
      <alignment horizontal="center" vertical="center"/>
      <protection locked="0"/>
    </xf>
    <xf numFmtId="0" fontId="9" fillId="0" borderId="5" xfId="0" applyFont="1" applyBorder="1" applyAlignment="1" applyProtection="1">
      <alignment horizontal="center" vertical="center" wrapText="1"/>
      <protection hidden="1"/>
    </xf>
    <xf numFmtId="0" fontId="0" fillId="0" borderId="20" xfId="0" applyBorder="1" applyAlignment="1">
      <alignment horizontal="center" vertical="center" wrapText="1"/>
    </xf>
    <xf numFmtId="0" fontId="0" fillId="0" borderId="24" xfId="0" applyBorder="1" applyAlignment="1">
      <alignment horizontal="center" vertical="center" wrapText="1"/>
    </xf>
    <xf numFmtId="0" fontId="9" fillId="6" borderId="46" xfId="0" applyFont="1" applyFill="1" applyBorder="1" applyAlignment="1" applyProtection="1">
      <alignment horizontal="center" vertical="center" wrapText="1"/>
      <protection hidden="1"/>
    </xf>
    <xf numFmtId="0" fontId="9" fillId="6" borderId="58" xfId="0" applyFont="1" applyFill="1" applyBorder="1" applyAlignment="1" applyProtection="1">
      <alignment horizontal="center" vertical="center"/>
      <protection hidden="1"/>
    </xf>
    <xf numFmtId="0" fontId="9" fillId="6" borderId="59" xfId="0" applyFont="1" applyFill="1" applyBorder="1" applyAlignment="1" applyProtection="1">
      <alignment horizontal="center" vertical="center"/>
      <protection hidden="1"/>
    </xf>
    <xf numFmtId="0" fontId="9" fillId="0" borderId="7" xfId="0" applyFont="1" applyBorder="1" applyAlignment="1" applyProtection="1">
      <alignment vertical="center"/>
      <protection hidden="1"/>
    </xf>
    <xf numFmtId="0" fontId="9" fillId="0" borderId="3" xfId="0" applyFont="1" applyFill="1" applyBorder="1" applyAlignment="1" applyProtection="1">
      <alignment horizontal="center" vertical="center" wrapText="1"/>
      <protection hidden="1"/>
    </xf>
    <xf numFmtId="0" fontId="9" fillId="0" borderId="3" xfId="0" applyFont="1" applyFill="1" applyBorder="1" applyAlignment="1" applyProtection="1">
      <alignment horizontal="center" vertical="center"/>
      <protection hidden="1"/>
    </xf>
    <xf numFmtId="0" fontId="9" fillId="0" borderId="46" xfId="0" applyFont="1" applyBorder="1" applyAlignment="1" applyProtection="1">
      <alignment horizontal="center" vertical="center" wrapText="1"/>
      <protection hidden="1"/>
    </xf>
    <xf numFmtId="0" fontId="0" fillId="0" borderId="58" xfId="0" applyBorder="1" applyAlignment="1">
      <alignment horizontal="center" vertical="center" wrapText="1"/>
    </xf>
    <xf numFmtId="0" fontId="0" fillId="0" borderId="59" xfId="0" applyBorder="1" applyAlignment="1">
      <alignment horizontal="center" vertical="center" wrapText="1"/>
    </xf>
    <xf numFmtId="0" fontId="9" fillId="0" borderId="59" xfId="0" applyFont="1" applyBorder="1" applyAlignment="1" applyProtection="1">
      <alignment horizontal="center" vertical="center" wrapText="1"/>
      <protection hidden="1"/>
    </xf>
    <xf numFmtId="0" fontId="9" fillId="0" borderId="46" xfId="0" applyFont="1" applyBorder="1" applyAlignment="1" applyProtection="1">
      <alignment horizontal="center" vertical="center"/>
      <protection hidden="1"/>
    </xf>
    <xf numFmtId="0" fontId="9" fillId="0" borderId="58" xfId="0" applyFont="1" applyBorder="1" applyAlignment="1" applyProtection="1">
      <alignment horizontal="center" vertical="center"/>
      <protection hidden="1"/>
    </xf>
    <xf numFmtId="0" fontId="9" fillId="0" borderId="8" xfId="0" applyFont="1" applyBorder="1" applyAlignment="1" applyProtection="1">
      <alignment vertical="center" wrapText="1"/>
      <protection hidden="1"/>
    </xf>
    <xf numFmtId="0" fontId="9" fillId="0" borderId="2" xfId="0" applyFont="1" applyBorder="1" applyAlignment="1" applyProtection="1">
      <alignment vertical="center" wrapText="1"/>
      <protection hidden="1"/>
    </xf>
    <xf numFmtId="0" fontId="9" fillId="0" borderId="1" xfId="0" applyFont="1" applyBorder="1" applyAlignment="1" applyProtection="1">
      <alignment vertical="center" wrapText="1"/>
      <protection hidden="1"/>
    </xf>
    <xf numFmtId="0" fontId="9" fillId="0" borderId="56" xfId="9" applyFont="1" applyFill="1" applyBorder="1" applyAlignment="1">
      <alignment horizontal="right" vertical="center"/>
    </xf>
    <xf numFmtId="0" fontId="9" fillId="0" borderId="24" xfId="9" applyFont="1" applyFill="1" applyBorder="1" applyAlignment="1">
      <alignment horizontal="right" vertical="center"/>
    </xf>
    <xf numFmtId="180" fontId="9" fillId="2" borderId="19" xfId="9" applyNumberFormat="1" applyFont="1" applyFill="1" applyBorder="1" applyAlignment="1" applyProtection="1">
      <alignment horizontal="center" vertical="center"/>
      <protection locked="0"/>
    </xf>
    <xf numFmtId="180" fontId="9" fillId="2" borderId="11" xfId="9" applyNumberFormat="1" applyFont="1" applyFill="1" applyBorder="1" applyAlignment="1" applyProtection="1">
      <alignment horizontal="center" vertical="center"/>
      <protection locked="0"/>
    </xf>
    <xf numFmtId="180" fontId="9" fillId="2" borderId="21" xfId="9" applyNumberFormat="1" applyFont="1" applyFill="1" applyBorder="1" applyAlignment="1" applyProtection="1">
      <alignment horizontal="center" vertical="center"/>
      <protection locked="0"/>
    </xf>
    <xf numFmtId="0" fontId="9" fillId="0" borderId="44" xfId="9" applyFont="1" applyFill="1" applyBorder="1" applyAlignment="1">
      <alignment horizontal="right" vertical="center" wrapText="1"/>
    </xf>
    <xf numFmtId="0" fontId="2" fillId="0" borderId="71" xfId="0" applyFont="1" applyBorder="1" applyAlignment="1">
      <alignment horizontal="right" vertical="center" wrapText="1"/>
    </xf>
    <xf numFmtId="0" fontId="9" fillId="0" borderId="0" xfId="9" applyFont="1" applyFill="1" applyBorder="1" applyAlignment="1">
      <alignment horizontal="right" vertical="center" wrapText="1"/>
    </xf>
    <xf numFmtId="0" fontId="9" fillId="30" borderId="15" xfId="9" applyFont="1" applyFill="1" applyBorder="1" applyAlignment="1">
      <alignment vertical="center" wrapText="1"/>
    </xf>
    <xf numFmtId="0" fontId="2" fillId="30" borderId="31" xfId="0" applyFont="1" applyFill="1" applyBorder="1" applyAlignment="1">
      <alignment vertical="center" wrapText="1"/>
    </xf>
    <xf numFmtId="0" fontId="9" fillId="30" borderId="12" xfId="9" applyFont="1" applyFill="1" applyBorder="1" applyAlignment="1">
      <alignment horizontal="right" vertical="center" wrapText="1"/>
    </xf>
    <xf numFmtId="0" fontId="9" fillId="30" borderId="22" xfId="9" applyFont="1" applyFill="1" applyBorder="1" applyAlignment="1">
      <alignment horizontal="right" vertical="center" wrapText="1"/>
    </xf>
    <xf numFmtId="0" fontId="9" fillId="30" borderId="56" xfId="9" applyFont="1" applyFill="1" applyBorder="1" applyAlignment="1">
      <alignment horizontal="right" vertical="center" wrapText="1"/>
    </xf>
    <xf numFmtId="0" fontId="9" fillId="30" borderId="24" xfId="9" applyFont="1" applyFill="1" applyBorder="1" applyAlignment="1">
      <alignment horizontal="right" vertical="center" wrapText="1"/>
    </xf>
    <xf numFmtId="0" fontId="70" fillId="0" borderId="15" xfId="9" applyFont="1" applyBorder="1" applyAlignment="1">
      <alignment vertical="center" wrapText="1"/>
    </xf>
    <xf numFmtId="0" fontId="71" fillId="0" borderId="31" xfId="0" applyFont="1" applyBorder="1" applyAlignment="1">
      <alignment vertical="center" wrapText="1"/>
    </xf>
    <xf numFmtId="0" fontId="70" fillId="0" borderId="12" xfId="9" applyFont="1" applyFill="1" applyBorder="1" applyAlignment="1">
      <alignment horizontal="right" vertical="center" wrapText="1"/>
    </xf>
    <xf numFmtId="0" fontId="71" fillId="0" borderId="22" xfId="0" applyFont="1" applyBorder="1" applyAlignment="1">
      <alignment horizontal="right" vertical="center" wrapText="1"/>
    </xf>
    <xf numFmtId="0" fontId="70" fillId="0" borderId="56" xfId="9" applyFont="1" applyFill="1" applyBorder="1" applyAlignment="1">
      <alignment horizontal="right" vertical="center" wrapText="1"/>
    </xf>
    <xf numFmtId="0" fontId="70" fillId="0" borderId="24" xfId="9" applyFont="1" applyFill="1" applyBorder="1" applyAlignment="1">
      <alignment horizontal="right" vertical="center" wrapText="1"/>
    </xf>
    <xf numFmtId="0" fontId="9" fillId="0" borderId="109" xfId="9" applyFont="1" applyBorder="1" applyAlignment="1">
      <alignment vertical="center" wrapText="1"/>
    </xf>
    <xf numFmtId="0" fontId="2" fillId="0" borderId="112" xfId="0" applyFont="1" applyBorder="1" applyAlignment="1">
      <alignment vertical="center" wrapText="1"/>
    </xf>
    <xf numFmtId="0" fontId="82" fillId="0" borderId="190" xfId="9" applyFont="1" applyBorder="1" applyAlignment="1">
      <alignment vertical="center" wrapText="1"/>
    </xf>
    <xf numFmtId="0" fontId="82" fillId="0" borderId="112" xfId="9" applyFont="1" applyBorder="1" applyAlignment="1">
      <alignment vertical="center" wrapText="1"/>
    </xf>
    <xf numFmtId="0" fontId="9" fillId="0" borderId="191" xfId="9" applyFont="1" applyBorder="1" applyAlignment="1">
      <alignment horizontal="right" vertical="center" wrapText="1"/>
    </xf>
    <xf numFmtId="0" fontId="9" fillId="0" borderId="192" xfId="9" applyFont="1" applyBorder="1" applyAlignment="1">
      <alignment horizontal="right" vertical="center" wrapText="1"/>
    </xf>
    <xf numFmtId="0" fontId="9" fillId="0" borderId="198" xfId="9" applyFont="1" applyBorder="1" applyAlignment="1">
      <alignment horizontal="right" vertical="center" wrapText="1"/>
    </xf>
    <xf numFmtId="0" fontId="9" fillId="0" borderId="22" xfId="9" applyFont="1" applyBorder="1" applyAlignment="1">
      <alignment horizontal="right" vertical="center" wrapText="1"/>
    </xf>
    <xf numFmtId="0" fontId="9" fillId="0" borderId="19" xfId="9" applyFont="1" applyFill="1" applyBorder="1" applyAlignment="1">
      <alignment horizontal="right" vertical="center" wrapText="1"/>
    </xf>
    <xf numFmtId="0" fontId="9" fillId="0" borderId="21" xfId="9" applyFont="1" applyFill="1" applyBorder="1" applyAlignment="1">
      <alignment horizontal="right" vertical="center" wrapText="1"/>
    </xf>
    <xf numFmtId="0" fontId="9" fillId="0" borderId="56" xfId="9" applyFont="1" applyFill="1" applyBorder="1" applyAlignment="1">
      <alignment horizontal="right" vertical="center" wrapText="1"/>
    </xf>
    <xf numFmtId="0" fontId="9" fillId="0" borderId="24" xfId="9" applyFont="1" applyFill="1" applyBorder="1" applyAlignment="1">
      <alignment horizontal="right" vertical="center" wrapText="1"/>
    </xf>
    <xf numFmtId="0" fontId="9" fillId="0" borderId="45" xfId="9" applyFont="1" applyFill="1" applyBorder="1" applyAlignment="1">
      <alignment horizontal="right" vertical="center"/>
    </xf>
    <xf numFmtId="0" fontId="2" fillId="0" borderId="20" xfId="0" applyFont="1" applyBorder="1" applyAlignment="1">
      <alignment horizontal="right" vertical="center"/>
    </xf>
    <xf numFmtId="0" fontId="9" fillId="0" borderId="15" xfId="9" applyFont="1" applyBorder="1" applyAlignment="1">
      <alignment vertical="center" wrapText="1"/>
    </xf>
    <xf numFmtId="0" fontId="9" fillId="0" borderId="31" xfId="9" applyFont="1" applyBorder="1" applyAlignment="1">
      <alignment vertical="center" wrapText="1"/>
    </xf>
    <xf numFmtId="0" fontId="9" fillId="0" borderId="44" xfId="9" applyFont="1" applyFill="1" applyBorder="1" applyAlignment="1">
      <alignment horizontal="right" vertical="center"/>
    </xf>
    <xf numFmtId="0" fontId="2" fillId="0" borderId="71" xfId="0" applyFont="1" applyBorder="1" applyAlignment="1">
      <alignment horizontal="right" vertical="center"/>
    </xf>
    <xf numFmtId="0" fontId="9" fillId="0" borderId="2" xfId="9" applyFont="1" applyBorder="1" applyAlignment="1">
      <alignment vertical="center" wrapText="1"/>
    </xf>
    <xf numFmtId="0" fontId="9" fillId="0" borderId="1" xfId="9" applyFont="1" applyBorder="1" applyAlignment="1">
      <alignment vertical="center" wrapText="1"/>
    </xf>
    <xf numFmtId="0" fontId="9" fillId="0" borderId="15" xfId="9" applyFont="1" applyBorder="1" applyAlignment="1">
      <alignment horizontal="left" vertical="center" wrapText="1"/>
    </xf>
    <xf numFmtId="0" fontId="9" fillId="0" borderId="31" xfId="9" applyFont="1" applyBorder="1" applyAlignment="1">
      <alignment horizontal="left" vertical="center" wrapText="1"/>
    </xf>
    <xf numFmtId="0" fontId="9" fillId="0" borderId="20" xfId="9" applyFont="1" applyFill="1" applyBorder="1" applyAlignment="1">
      <alignment horizontal="right" vertical="center"/>
    </xf>
    <xf numFmtId="0" fontId="9" fillId="0" borderId="45" xfId="9" applyFont="1" applyFill="1" applyBorder="1" applyAlignment="1">
      <alignment horizontal="right" vertical="center" wrapText="1"/>
    </xf>
    <xf numFmtId="0" fontId="2" fillId="0" borderId="31" xfId="0" applyFont="1" applyBorder="1" applyAlignment="1">
      <alignment vertical="center" wrapText="1"/>
    </xf>
    <xf numFmtId="0" fontId="9" fillId="0" borderId="12" xfId="9" applyFont="1" applyFill="1" applyBorder="1" applyAlignment="1">
      <alignment horizontal="right" vertical="center" wrapText="1"/>
    </xf>
    <xf numFmtId="0" fontId="9" fillId="0" borderId="22" xfId="9" applyFont="1" applyFill="1" applyBorder="1" applyAlignment="1">
      <alignment horizontal="right" vertical="center" wrapText="1"/>
    </xf>
    <xf numFmtId="0" fontId="0" fillId="0" borderId="31" xfId="0" applyBorder="1" applyAlignment="1">
      <alignment vertical="center" wrapText="1"/>
    </xf>
    <xf numFmtId="0" fontId="9" fillId="0" borderId="12" xfId="9" applyFont="1" applyFill="1" applyBorder="1" applyAlignment="1">
      <alignment horizontal="right" vertical="center"/>
    </xf>
    <xf numFmtId="0" fontId="9" fillId="0" borderId="22" xfId="9" applyFont="1" applyFill="1" applyBorder="1" applyAlignment="1">
      <alignment horizontal="right" vertical="center"/>
    </xf>
    <xf numFmtId="0" fontId="0" fillId="0" borderId="71" xfId="0" applyBorder="1" applyAlignment="1">
      <alignment horizontal="right" vertical="center" wrapText="1"/>
    </xf>
    <xf numFmtId="0" fontId="13" fillId="0" borderId="45" xfId="9" applyFont="1" applyFill="1" applyBorder="1" applyAlignment="1">
      <alignment horizontal="right" vertical="center"/>
    </xf>
    <xf numFmtId="0" fontId="0" fillId="0" borderId="20" xfId="0" applyBorder="1" applyAlignment="1">
      <alignment horizontal="right" vertical="center"/>
    </xf>
    <xf numFmtId="0" fontId="9" fillId="0" borderId="15" xfId="9" applyFont="1" applyBorder="1" applyAlignment="1">
      <alignment vertical="center"/>
    </xf>
    <xf numFmtId="0" fontId="9" fillId="0" borderId="31" xfId="9" applyFont="1" applyBorder="1" applyAlignment="1">
      <alignment vertical="center"/>
    </xf>
    <xf numFmtId="0" fontId="14" fillId="0" borderId="29" xfId="9" applyFont="1" applyFill="1" applyBorder="1" applyAlignment="1" applyProtection="1">
      <alignment horizontal="center" vertical="center"/>
      <protection hidden="1"/>
    </xf>
    <xf numFmtId="0" fontId="14" fillId="0" borderId="38" xfId="9" applyFont="1" applyFill="1" applyBorder="1" applyAlignment="1" applyProtection="1">
      <alignment horizontal="center" vertical="center"/>
      <protection hidden="1"/>
    </xf>
    <xf numFmtId="0" fontId="69" fillId="0" borderId="63" xfId="9" applyFont="1" applyBorder="1" applyAlignment="1">
      <alignment vertical="center" wrapText="1"/>
    </xf>
    <xf numFmtId="0" fontId="69" fillId="0" borderId="31" xfId="9" applyFont="1" applyBorder="1" applyAlignment="1">
      <alignment vertical="center" wrapText="1"/>
    </xf>
    <xf numFmtId="0" fontId="69" fillId="30" borderId="63" xfId="9" applyFont="1" applyFill="1" applyBorder="1" applyAlignment="1">
      <alignment vertical="center" wrapText="1"/>
    </xf>
    <xf numFmtId="0" fontId="69" fillId="30" borderId="31" xfId="9" applyFont="1" applyFill="1" applyBorder="1" applyAlignment="1">
      <alignment vertical="center" wrapText="1"/>
    </xf>
    <xf numFmtId="0" fontId="9" fillId="2" borderId="19" xfId="9" applyFont="1" applyFill="1" applyBorder="1" applyAlignment="1" applyProtection="1">
      <alignment vertical="center"/>
      <protection locked="0"/>
    </xf>
    <xf numFmtId="0" fontId="9" fillId="2" borderId="11" xfId="9" applyFont="1" applyFill="1" applyBorder="1" applyAlignment="1" applyProtection="1">
      <alignment vertical="center"/>
      <protection locked="0"/>
    </xf>
    <xf numFmtId="0" fontId="9" fillId="2" borderId="12" xfId="9" applyFont="1" applyFill="1" applyBorder="1" applyAlignment="1" applyProtection="1">
      <alignment vertical="center"/>
      <protection locked="0"/>
    </xf>
    <xf numFmtId="0" fontId="9" fillId="2" borderId="10" xfId="9" applyFont="1" applyFill="1" applyBorder="1" applyAlignment="1" applyProtection="1">
      <alignment vertical="center"/>
      <protection locked="0"/>
    </xf>
    <xf numFmtId="0" fontId="9" fillId="2" borderId="12" xfId="9" applyFont="1" applyFill="1" applyBorder="1" applyAlignment="1" applyProtection="1">
      <alignment horizontal="center" vertical="center"/>
      <protection locked="0"/>
    </xf>
    <xf numFmtId="0" fontId="9" fillId="2" borderId="10" xfId="9" applyFont="1" applyFill="1" applyBorder="1" applyAlignment="1" applyProtection="1">
      <alignment horizontal="center" vertical="center"/>
      <protection locked="0"/>
    </xf>
    <xf numFmtId="0" fontId="9" fillId="2" borderId="22" xfId="9" applyFont="1" applyFill="1" applyBorder="1" applyAlignment="1" applyProtection="1">
      <alignment horizontal="center" vertical="center"/>
      <protection locked="0"/>
    </xf>
    <xf numFmtId="0" fontId="2" fillId="0" borderId="22" xfId="0" applyFont="1" applyBorder="1" applyAlignment="1">
      <alignment horizontal="right" vertical="center" wrapText="1"/>
    </xf>
    <xf numFmtId="0" fontId="9" fillId="0" borderId="199" xfId="9" applyFont="1" applyBorder="1" applyAlignment="1">
      <alignment horizontal="right" vertical="center" wrapText="1"/>
    </xf>
    <xf numFmtId="0" fontId="9" fillId="0" borderId="200" xfId="9" applyFont="1" applyBorder="1" applyAlignment="1">
      <alignment horizontal="right" vertical="center" wrapText="1"/>
    </xf>
    <xf numFmtId="0" fontId="9" fillId="0" borderId="205" xfId="9" applyFont="1" applyBorder="1" applyAlignment="1">
      <alignment horizontal="right" vertical="center" wrapText="1"/>
    </xf>
    <xf numFmtId="0" fontId="9" fillId="0" borderId="71" xfId="9" applyFont="1" applyBorder="1" applyAlignment="1">
      <alignment horizontal="right" vertical="center" wrapText="1"/>
    </xf>
    <xf numFmtId="0" fontId="9" fillId="0" borderId="206" xfId="9" applyFont="1" applyBorder="1" applyAlignment="1">
      <alignment horizontal="right" vertical="center" wrapText="1"/>
    </xf>
    <xf numFmtId="0" fontId="9" fillId="0" borderId="21" xfId="9" applyFont="1" applyBorder="1" applyAlignment="1">
      <alignment horizontal="right" vertical="center" wrapText="1"/>
    </xf>
    <xf numFmtId="0" fontId="9" fillId="6" borderId="46" xfId="0" applyFont="1" applyFill="1" applyBorder="1" applyAlignment="1">
      <alignment vertical="center" wrapText="1"/>
    </xf>
    <xf numFmtId="0" fontId="9" fillId="6" borderId="59" xfId="0" applyFont="1" applyFill="1" applyBorder="1" applyAlignment="1">
      <alignment vertical="center" wrapText="1"/>
    </xf>
    <xf numFmtId="0" fontId="6" fillId="0" borderId="0" xfId="0" applyFont="1" applyAlignment="1">
      <alignment horizontal="left" vertical="center" wrapText="1" indent="1"/>
    </xf>
    <xf numFmtId="0" fontId="20" fillId="0" borderId="6" xfId="0" applyFont="1" applyBorder="1" applyAlignment="1">
      <alignment vertical="center" wrapText="1"/>
    </xf>
    <xf numFmtId="0" fontId="0" fillId="0" borderId="4" xfId="0" applyBorder="1" applyAlignment="1"/>
    <xf numFmtId="0" fontId="0" fillId="0" borderId="5" xfId="0" applyBorder="1" applyAlignment="1"/>
    <xf numFmtId="0" fontId="0" fillId="0" borderId="3" xfId="0" applyBorder="1" applyAlignment="1"/>
    <xf numFmtId="0" fontId="0" fillId="0" borderId="0" xfId="0" applyAlignment="1"/>
    <xf numFmtId="0" fontId="0" fillId="0" borderId="20" xfId="0" applyBorder="1" applyAlignment="1"/>
    <xf numFmtId="0" fontId="0" fillId="0" borderId="0" xfId="0" applyBorder="1" applyAlignment="1"/>
    <xf numFmtId="0" fontId="9" fillId="0" borderId="6" xfId="0" applyFont="1" applyBorder="1" applyAlignment="1">
      <alignment horizontal="right" vertical="center"/>
    </xf>
    <xf numFmtId="0" fontId="9" fillId="0" borderId="18" xfId="0" applyFont="1" applyBorder="1" applyAlignment="1">
      <alignment horizontal="right" vertical="center"/>
    </xf>
    <xf numFmtId="0" fontId="9" fillId="0" borderId="4" xfId="0" applyFont="1" applyBorder="1" applyAlignment="1">
      <alignment horizontal="right" vertical="center"/>
    </xf>
    <xf numFmtId="0" fontId="0" fillId="0" borderId="17" xfId="0" applyBorder="1" applyAlignment="1">
      <alignment vertical="center"/>
    </xf>
    <xf numFmtId="0" fontId="9" fillId="2" borderId="6" xfId="0" applyFont="1" applyFill="1" applyBorder="1" applyAlignment="1" applyProtection="1">
      <alignment vertical="center" wrapText="1"/>
      <protection locked="0"/>
    </xf>
    <xf numFmtId="0" fontId="0" fillId="0" borderId="4" xfId="0" applyBorder="1" applyAlignment="1">
      <alignment vertical="center" wrapText="1"/>
    </xf>
    <xf numFmtId="0" fontId="0" fillId="0" borderId="5" xfId="0" applyBorder="1" applyAlignment="1">
      <alignment vertical="center" wrapText="1"/>
    </xf>
    <xf numFmtId="0" fontId="9" fillId="0" borderId="8" xfId="0" applyFont="1" applyBorder="1" applyAlignment="1">
      <alignment vertical="center"/>
    </xf>
    <xf numFmtId="0" fontId="9" fillId="6" borderId="7" xfId="0" applyFont="1" applyFill="1" applyBorder="1" applyAlignment="1">
      <alignment vertical="center" wrapText="1"/>
    </xf>
    <xf numFmtId="0" fontId="9" fillId="6" borderId="46" xfId="0" applyFont="1" applyFill="1" applyBorder="1" applyAlignment="1">
      <alignment horizontal="center" vertical="center" wrapText="1"/>
    </xf>
    <xf numFmtId="0" fontId="9" fillId="6" borderId="59" xfId="0" applyFont="1" applyFill="1" applyBorder="1" applyAlignment="1">
      <alignment horizontal="center" vertical="center" wrapText="1"/>
    </xf>
    <xf numFmtId="0" fontId="6" fillId="0" borderId="3" xfId="0" applyFont="1" applyBorder="1" applyAlignment="1">
      <alignment vertical="center"/>
    </xf>
    <xf numFmtId="0" fontId="0" fillId="0" borderId="0" xfId="0" applyBorder="1" applyAlignment="1">
      <alignment vertical="center"/>
    </xf>
    <xf numFmtId="0" fontId="7" fillId="0" borderId="6" xfId="0" applyFont="1" applyBorder="1" applyAlignment="1">
      <alignment horizontal="left" vertical="center" wrapText="1"/>
    </xf>
    <xf numFmtId="0" fontId="7" fillId="0" borderId="4" xfId="0" applyFont="1" applyBorder="1" applyAlignment="1">
      <alignment horizontal="left" vertical="center"/>
    </xf>
    <xf numFmtId="0" fontId="7" fillId="0" borderId="5" xfId="0" applyFont="1" applyBorder="1" applyAlignment="1">
      <alignment horizontal="left" vertical="center"/>
    </xf>
    <xf numFmtId="0" fontId="7" fillId="0" borderId="3" xfId="0" applyFont="1" applyBorder="1" applyAlignment="1">
      <alignment horizontal="left" vertical="center"/>
    </xf>
    <xf numFmtId="0" fontId="7" fillId="0" borderId="0" xfId="0" applyFont="1" applyBorder="1" applyAlignment="1">
      <alignment horizontal="left" vertical="center"/>
    </xf>
    <xf numFmtId="0" fontId="7" fillId="0" borderId="20" xfId="0" applyFont="1" applyBorder="1" applyAlignment="1">
      <alignment horizontal="left" vertical="center"/>
    </xf>
    <xf numFmtId="0" fontId="7" fillId="0" borderId="18" xfId="0" applyFont="1" applyBorder="1" applyAlignment="1">
      <alignment horizontal="left" vertical="center"/>
    </xf>
    <xf numFmtId="0" fontId="7" fillId="0" borderId="17" xfId="0" applyFont="1" applyBorder="1" applyAlignment="1">
      <alignment horizontal="left" vertical="center"/>
    </xf>
    <xf numFmtId="0" fontId="7" fillId="0" borderId="24" xfId="0" applyFont="1" applyBorder="1" applyAlignment="1">
      <alignment horizontal="left" vertical="center"/>
    </xf>
    <xf numFmtId="0" fontId="50" fillId="0" borderId="128" xfId="16" applyBorder="1" applyAlignment="1">
      <alignment vertical="center" wrapText="1"/>
    </xf>
    <xf numFmtId="0" fontId="0" fillId="0" borderId="129" xfId="0" applyBorder="1" applyAlignment="1">
      <alignment vertical="center" wrapText="1"/>
    </xf>
    <xf numFmtId="0" fontId="0" fillId="0" borderId="130" xfId="0" applyBorder="1" applyAlignment="1">
      <alignment vertical="center" wrapText="1"/>
    </xf>
    <xf numFmtId="0" fontId="50" fillId="2" borderId="7" xfId="16" applyFont="1" applyFill="1" applyBorder="1" applyAlignment="1" applyProtection="1">
      <alignment horizontal="left" vertical="top" wrapText="1"/>
      <protection locked="0"/>
    </xf>
    <xf numFmtId="0" fontId="50" fillId="2" borderId="7" xfId="16" applyFill="1" applyBorder="1" applyAlignment="1" applyProtection="1">
      <alignment horizontal="left" vertical="top" wrapText="1"/>
      <protection locked="0"/>
    </xf>
    <xf numFmtId="0" fontId="7" fillId="0" borderId="6" xfId="18" applyFont="1" applyBorder="1" applyAlignment="1" applyProtection="1">
      <alignment horizontal="left" vertical="center" wrapText="1"/>
    </xf>
    <xf numFmtId="0" fontId="7" fillId="0" borderId="4" xfId="18" applyFont="1" applyBorder="1" applyAlignment="1" applyProtection="1">
      <alignment horizontal="left" vertical="center"/>
    </xf>
    <xf numFmtId="0" fontId="7" fillId="0" borderId="5" xfId="18" applyFont="1" applyBorder="1" applyAlignment="1" applyProtection="1">
      <alignment horizontal="left" vertical="center"/>
    </xf>
    <xf numFmtId="0" fontId="7" fillId="0" borderId="3" xfId="18" applyFont="1" applyBorder="1" applyAlignment="1" applyProtection="1">
      <alignment horizontal="left" vertical="center"/>
    </xf>
    <xf numFmtId="0" fontId="7" fillId="0" borderId="0" xfId="18" applyFont="1" applyBorder="1" applyAlignment="1" applyProtection="1">
      <alignment horizontal="left" vertical="center"/>
    </xf>
    <xf numFmtId="0" fontId="7" fillId="0" borderId="20" xfId="18" applyFont="1" applyBorder="1" applyAlignment="1" applyProtection="1">
      <alignment horizontal="left" vertical="center"/>
    </xf>
    <xf numFmtId="0" fontId="7" fillId="0" borderId="18" xfId="18" applyFont="1" applyBorder="1" applyAlignment="1" applyProtection="1">
      <alignment horizontal="left" vertical="center"/>
    </xf>
    <xf numFmtId="0" fontId="7" fillId="0" borderId="17" xfId="18" applyFont="1" applyBorder="1" applyAlignment="1" applyProtection="1">
      <alignment horizontal="left" vertical="center"/>
    </xf>
    <xf numFmtId="0" fontId="7" fillId="0" borderId="24" xfId="18" applyFont="1" applyBorder="1" applyAlignment="1" applyProtection="1">
      <alignment horizontal="left" vertical="center"/>
    </xf>
    <xf numFmtId="0" fontId="11" fillId="0" borderId="0" xfId="18" applyFont="1" applyAlignment="1" applyProtection="1">
      <alignment horizontal="left" vertical="center" wrapText="1" indent="1"/>
    </xf>
    <xf numFmtId="0" fontId="14" fillId="0" borderId="0" xfId="18" applyFont="1" applyFill="1" applyAlignment="1" applyProtection="1">
      <alignment horizontal="left" vertical="top" wrapText="1"/>
    </xf>
    <xf numFmtId="0" fontId="50" fillId="2" borderId="29" xfId="16" applyFill="1" applyBorder="1" applyAlignment="1" applyProtection="1">
      <alignment horizontal="center" vertical="center"/>
      <protection locked="0"/>
    </xf>
    <xf numFmtId="0" fontId="50" fillId="2" borderId="15" xfId="16" applyFill="1" applyBorder="1" applyAlignment="1" applyProtection="1">
      <alignment horizontal="center" vertical="center"/>
      <protection locked="0"/>
    </xf>
    <xf numFmtId="0" fontId="50" fillId="2" borderId="31" xfId="16" applyFill="1" applyBorder="1" applyAlignment="1" applyProtection="1">
      <alignment horizontal="center" vertical="center"/>
      <protection locked="0"/>
    </xf>
    <xf numFmtId="178" fontId="50" fillId="2" borderId="30" xfId="16" applyNumberFormat="1" applyFill="1" applyBorder="1" applyAlignment="1" applyProtection="1">
      <alignment horizontal="right" vertical="center"/>
      <protection locked="0"/>
    </xf>
    <xf numFmtId="178" fontId="50" fillId="2" borderId="11" xfId="16" applyNumberFormat="1" applyFill="1" applyBorder="1" applyAlignment="1" applyProtection="1">
      <alignment horizontal="right" vertical="center"/>
      <protection locked="0"/>
    </xf>
    <xf numFmtId="178" fontId="50" fillId="2" borderId="21" xfId="16" applyNumberFormat="1" applyFill="1" applyBorder="1" applyAlignment="1" applyProtection="1">
      <alignment horizontal="right" vertical="center"/>
      <protection locked="0"/>
    </xf>
    <xf numFmtId="0" fontId="6" fillId="2" borderId="8" xfId="10" applyFont="1" applyFill="1" applyBorder="1" applyAlignment="1" applyProtection="1">
      <alignment vertical="center" wrapText="1"/>
      <protection locked="0"/>
    </xf>
    <xf numFmtId="0" fontId="6" fillId="2" borderId="2" xfId="10" applyFont="1" applyFill="1" applyBorder="1" applyAlignment="1" applyProtection="1">
      <alignment vertical="center" wrapText="1"/>
      <protection locked="0"/>
    </xf>
    <xf numFmtId="0" fontId="6" fillId="2" borderId="1" xfId="10" applyFont="1" applyFill="1" applyBorder="1" applyAlignment="1" applyProtection="1">
      <alignment vertical="center" wrapText="1"/>
      <protection locked="0"/>
    </xf>
    <xf numFmtId="0" fontId="6" fillId="0" borderId="18" xfId="0" applyFont="1" applyBorder="1" applyAlignment="1">
      <alignment vertical="center" wrapText="1"/>
    </xf>
    <xf numFmtId="0" fontId="6" fillId="0" borderId="0" xfId="10" applyFont="1" applyAlignment="1">
      <alignment vertical="center" wrapText="1"/>
    </xf>
    <xf numFmtId="0" fontId="0" fillId="0" borderId="20" xfId="0" applyBorder="1" applyAlignment="1">
      <alignment vertical="center" wrapText="1"/>
    </xf>
    <xf numFmtId="0" fontId="22" fillId="2" borderId="76" xfId="10" applyFont="1" applyFill="1" applyBorder="1" applyAlignment="1" applyProtection="1">
      <alignment vertical="center"/>
      <protection locked="0"/>
    </xf>
    <xf numFmtId="0" fontId="9" fillId="2" borderId="12" xfId="0" applyFont="1" applyFill="1" applyBorder="1" applyAlignment="1" applyProtection="1">
      <alignment vertical="center" wrapText="1"/>
      <protection locked="0"/>
    </xf>
    <xf numFmtId="0" fontId="9" fillId="2" borderId="10" xfId="0" applyFont="1" applyFill="1" applyBorder="1" applyAlignment="1" applyProtection="1">
      <alignment vertical="center" wrapText="1"/>
      <protection locked="0"/>
    </xf>
    <xf numFmtId="0" fontId="9" fillId="2" borderId="22" xfId="0" applyFont="1" applyFill="1" applyBorder="1" applyAlignment="1" applyProtection="1">
      <alignment vertical="center" wrapText="1"/>
      <protection locked="0"/>
    </xf>
    <xf numFmtId="0" fontId="9" fillId="2" borderId="19" xfId="0" applyFont="1" applyFill="1" applyBorder="1" applyAlignment="1" applyProtection="1">
      <alignment vertical="center" wrapText="1"/>
      <protection locked="0"/>
    </xf>
    <xf numFmtId="0" fontId="9" fillId="2" borderId="11" xfId="0" applyFont="1" applyFill="1" applyBorder="1" applyAlignment="1" applyProtection="1">
      <alignment vertical="center" wrapText="1"/>
      <protection locked="0"/>
    </xf>
    <xf numFmtId="0" fontId="9" fillId="2" borderId="21" xfId="0" applyFont="1" applyFill="1" applyBorder="1" applyAlignment="1" applyProtection="1">
      <alignment vertical="center" wrapText="1"/>
      <protection locked="0"/>
    </xf>
    <xf numFmtId="0" fontId="9" fillId="2" borderId="63" xfId="0" applyFont="1" applyFill="1" applyBorder="1" applyAlignment="1" applyProtection="1">
      <alignment vertical="center" wrapText="1"/>
      <protection locked="0"/>
    </xf>
    <xf numFmtId="0" fontId="9" fillId="2" borderId="15" xfId="0" applyFont="1" applyFill="1" applyBorder="1" applyAlignment="1" applyProtection="1">
      <alignment vertical="center" wrapText="1"/>
      <protection locked="0"/>
    </xf>
    <xf numFmtId="0" fontId="9" fillId="2" borderId="31" xfId="0" applyFont="1" applyFill="1" applyBorder="1" applyAlignment="1" applyProtection="1">
      <alignment vertical="center" wrapText="1"/>
      <protection locked="0"/>
    </xf>
    <xf numFmtId="0" fontId="9" fillId="0" borderId="2" xfId="0" applyFont="1" applyBorder="1" applyAlignment="1" applyProtection="1">
      <alignment horizontal="center" vertical="center"/>
      <protection hidden="1"/>
    </xf>
    <xf numFmtId="0" fontId="21" fillId="0" borderId="2" xfId="0" applyFont="1" applyFill="1" applyBorder="1" applyAlignment="1">
      <alignment horizontal="center" vertical="center"/>
    </xf>
    <xf numFmtId="0" fontId="0" fillId="0" borderId="8" xfId="0" applyBorder="1" applyAlignment="1" applyProtection="1">
      <alignment horizontal="left" vertical="center"/>
      <protection hidden="1"/>
    </xf>
    <xf numFmtId="0" fontId="0" fillId="0" borderId="2" xfId="0" applyBorder="1" applyAlignment="1" applyProtection="1">
      <alignment horizontal="left" vertical="center"/>
      <protection hidden="1"/>
    </xf>
    <xf numFmtId="0" fontId="0" fillId="0" borderId="1" xfId="0" applyBorder="1" applyAlignment="1" applyProtection="1">
      <alignment horizontal="left" vertical="center"/>
      <protection hidden="1"/>
    </xf>
    <xf numFmtId="0" fontId="9" fillId="16" borderId="108" xfId="6" applyFont="1" applyFill="1" applyBorder="1" applyAlignment="1" applyProtection="1">
      <alignment vertical="center"/>
      <protection hidden="1"/>
    </xf>
    <xf numFmtId="0" fontId="6" fillId="16" borderId="108" xfId="6" applyFill="1" applyBorder="1" applyAlignment="1" applyProtection="1">
      <alignment vertical="center"/>
    </xf>
    <xf numFmtId="0" fontId="9" fillId="16" borderId="109" xfId="6" applyFont="1" applyFill="1" applyBorder="1" applyAlignment="1" applyProtection="1">
      <alignment vertical="center" wrapText="1"/>
    </xf>
    <xf numFmtId="0" fontId="9" fillId="16" borderId="109" xfId="31" applyFont="1" applyFill="1" applyBorder="1" applyAlignment="1">
      <alignment horizontal="left" vertical="center" wrapText="1"/>
    </xf>
    <xf numFmtId="0" fontId="51" fillId="16" borderId="135" xfId="31" applyFont="1" applyFill="1" applyBorder="1" applyAlignment="1">
      <alignment horizontal="center" vertical="center" wrapText="1"/>
    </xf>
    <xf numFmtId="0" fontId="51" fillId="16" borderId="58" xfId="31" applyFont="1" applyFill="1" applyBorder="1" applyAlignment="1">
      <alignment horizontal="center" vertical="center" wrapText="1"/>
    </xf>
    <xf numFmtId="0" fontId="51" fillId="16" borderId="67" xfId="31" applyFont="1" applyFill="1" applyBorder="1" applyAlignment="1">
      <alignment horizontal="center" vertical="center" wrapText="1"/>
    </xf>
    <xf numFmtId="0" fontId="21" fillId="0" borderId="128" xfId="0" applyFont="1" applyBorder="1" applyAlignment="1">
      <alignment horizontal="center" vertical="center"/>
    </xf>
    <xf numFmtId="0" fontId="21" fillId="0" borderId="129" xfId="0" applyFont="1" applyBorder="1" applyAlignment="1">
      <alignment horizontal="center" vertical="center"/>
    </xf>
    <xf numFmtId="0" fontId="0" fillId="0" borderId="129" xfId="0" applyBorder="1" applyAlignment="1">
      <alignment vertical="center"/>
    </xf>
    <xf numFmtId="0" fontId="0" fillId="0" borderId="128" xfId="0" applyBorder="1" applyAlignment="1" applyProtection="1">
      <alignment horizontal="left" vertical="center"/>
      <protection hidden="1"/>
    </xf>
    <xf numFmtId="0" fontId="0" fillId="0" borderId="129" xfId="0" applyBorder="1" applyAlignment="1" applyProtection="1">
      <alignment horizontal="left" vertical="center"/>
      <protection hidden="1"/>
    </xf>
    <xf numFmtId="0" fontId="0" fillId="0" borderId="130" xfId="0" applyBorder="1" applyAlignment="1" applyProtection="1">
      <alignment horizontal="left" vertical="center"/>
      <protection hidden="1"/>
    </xf>
    <xf numFmtId="0" fontId="9" fillId="16" borderId="128" xfId="31" applyFont="1" applyFill="1" applyBorder="1" applyAlignment="1">
      <alignment horizontal="center" vertical="center"/>
    </xf>
    <xf numFmtId="0" fontId="9" fillId="16" borderId="130" xfId="31" applyFont="1" applyFill="1" applyBorder="1" applyAlignment="1">
      <alignment horizontal="center" vertical="center"/>
    </xf>
    <xf numFmtId="0" fontId="0" fillId="0" borderId="0" xfId="0" applyFont="1" applyAlignment="1" applyProtection="1">
      <alignment horizontal="left" vertical="top" wrapText="1"/>
      <protection hidden="1"/>
    </xf>
    <xf numFmtId="0" fontId="2" fillId="0" borderId="0" xfId="0" applyFont="1" applyAlignment="1" applyProtection="1">
      <alignment horizontal="left" vertical="top"/>
      <protection hidden="1"/>
    </xf>
    <xf numFmtId="0" fontId="0" fillId="3" borderId="8" xfId="0" applyFont="1" applyFill="1" applyBorder="1" applyAlignment="1" applyProtection="1">
      <alignment horizontal="left" vertical="center" wrapText="1"/>
      <protection hidden="1"/>
    </xf>
    <xf numFmtId="0" fontId="2" fillId="3" borderId="2" xfId="0" applyFont="1" applyFill="1" applyBorder="1" applyAlignment="1" applyProtection="1">
      <alignment horizontal="left" vertical="center" wrapText="1"/>
      <protection hidden="1"/>
    </xf>
    <xf numFmtId="0" fontId="2" fillId="3" borderId="1" xfId="0" applyFont="1" applyFill="1" applyBorder="1" applyAlignment="1" applyProtection="1">
      <alignment horizontal="left" vertical="center" wrapText="1"/>
      <protection hidden="1"/>
    </xf>
    <xf numFmtId="0" fontId="22" fillId="0" borderId="8" xfId="0" applyFont="1" applyFill="1" applyBorder="1" applyAlignment="1" applyProtection="1">
      <alignment horizontal="center" vertical="center"/>
      <protection hidden="1"/>
    </xf>
    <xf numFmtId="0" fontId="22" fillId="0" borderId="1" xfId="0" applyFont="1" applyFill="1" applyBorder="1" applyAlignment="1" applyProtection="1">
      <alignment horizontal="center" vertical="center"/>
      <protection hidden="1"/>
    </xf>
    <xf numFmtId="0" fontId="9" fillId="0" borderId="8" xfId="0" applyFont="1" applyBorder="1" applyAlignment="1" applyProtection="1">
      <alignment horizontal="left" vertical="center"/>
      <protection hidden="1"/>
    </xf>
    <xf numFmtId="0" fontId="9" fillId="0" borderId="2" xfId="0" applyFont="1" applyBorder="1" applyAlignment="1" applyProtection="1">
      <alignment horizontal="left" vertical="center"/>
      <protection hidden="1"/>
    </xf>
    <xf numFmtId="0" fontId="9" fillId="0" borderId="1" xfId="0" applyFont="1" applyBorder="1" applyAlignment="1" applyProtection="1">
      <alignment horizontal="left" vertical="center"/>
      <protection hidden="1"/>
    </xf>
    <xf numFmtId="38" fontId="9" fillId="0" borderId="7" xfId="0" applyNumberFormat="1" applyFont="1" applyBorder="1" applyAlignment="1" applyProtection="1">
      <alignment horizontal="center" vertical="center"/>
      <protection hidden="1"/>
    </xf>
    <xf numFmtId="0" fontId="22" fillId="0" borderId="8" xfId="0" applyFont="1" applyBorder="1" applyAlignment="1" applyProtection="1">
      <alignment horizontal="center" vertical="center"/>
      <protection hidden="1"/>
    </xf>
    <xf numFmtId="0" fontId="22" fillId="0" borderId="1" xfId="0" applyFont="1" applyBorder="1" applyAlignment="1" applyProtection="1">
      <alignment horizontal="center" vertical="center"/>
      <protection hidden="1"/>
    </xf>
    <xf numFmtId="0" fontId="9" fillId="13" borderId="8" xfId="0" applyFont="1" applyFill="1" applyBorder="1" applyAlignment="1" applyProtection="1">
      <alignment horizontal="left" vertical="center"/>
      <protection hidden="1"/>
    </xf>
    <xf numFmtId="0" fontId="9" fillId="13" borderId="2" xfId="0" applyFont="1" applyFill="1" applyBorder="1" applyAlignment="1" applyProtection="1">
      <alignment horizontal="left" vertical="center"/>
      <protection hidden="1"/>
    </xf>
    <xf numFmtId="0" fontId="9" fillId="13" borderId="1" xfId="0" applyFont="1" applyFill="1" applyBorder="1" applyAlignment="1" applyProtection="1">
      <alignment horizontal="left" vertical="center"/>
      <protection hidden="1"/>
    </xf>
    <xf numFmtId="0" fontId="9" fillId="13" borderId="7" xfId="0" applyFont="1" applyFill="1" applyBorder="1" applyAlignment="1" applyProtection="1">
      <alignment horizontal="center" vertical="center"/>
      <protection hidden="1"/>
    </xf>
    <xf numFmtId="0" fontId="9" fillId="13" borderId="8" xfId="0" applyFont="1" applyFill="1" applyBorder="1" applyAlignment="1" applyProtection="1">
      <alignment horizontal="left" vertical="center" wrapText="1"/>
      <protection hidden="1"/>
    </xf>
    <xf numFmtId="0" fontId="9" fillId="13" borderId="8" xfId="0" applyFont="1" applyFill="1" applyBorder="1" applyAlignment="1" applyProtection="1">
      <alignment horizontal="center" vertical="center" wrapText="1"/>
      <protection hidden="1"/>
    </xf>
    <xf numFmtId="0" fontId="9" fillId="13" borderId="2" xfId="0" applyFont="1" applyFill="1" applyBorder="1" applyAlignment="1" applyProtection="1">
      <alignment horizontal="center" vertical="center" wrapText="1"/>
      <protection hidden="1"/>
    </xf>
    <xf numFmtId="0" fontId="9" fillId="13" borderId="1" xfId="0" applyFont="1" applyFill="1" applyBorder="1" applyAlignment="1" applyProtection="1">
      <alignment horizontal="center" vertical="center" wrapText="1"/>
      <protection hidden="1"/>
    </xf>
    <xf numFmtId="0" fontId="9" fillId="0" borderId="8" xfId="0" applyFont="1" applyBorder="1" applyAlignment="1" applyProtection="1">
      <alignment horizontal="left" vertical="center" wrapText="1"/>
      <protection hidden="1"/>
    </xf>
    <xf numFmtId="0" fontId="9" fillId="0" borderId="2"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9" fillId="0" borderId="8" xfId="0" applyFont="1" applyFill="1" applyBorder="1" applyAlignment="1" applyProtection="1">
      <alignment horizontal="left" vertical="center" wrapText="1"/>
      <protection hidden="1"/>
    </xf>
    <xf numFmtId="0" fontId="9" fillId="0" borderId="2" xfId="0" applyFont="1" applyFill="1" applyBorder="1" applyAlignment="1" applyProtection="1">
      <alignment horizontal="left" vertical="center"/>
      <protection hidden="1"/>
    </xf>
    <xf numFmtId="0" fontId="9" fillId="0" borderId="1" xfId="0" applyFont="1" applyFill="1" applyBorder="1" applyAlignment="1" applyProtection="1">
      <alignment horizontal="left" vertical="center"/>
      <protection hidden="1"/>
    </xf>
    <xf numFmtId="0" fontId="9" fillId="0" borderId="7" xfId="0" applyFont="1" applyFill="1" applyBorder="1" applyAlignment="1" applyProtection="1">
      <alignment horizontal="center" vertical="center"/>
      <protection hidden="1"/>
    </xf>
    <xf numFmtId="0" fontId="9" fillId="0" borderId="8" xfId="0" applyFont="1" applyFill="1" applyBorder="1" applyAlignment="1" applyProtection="1">
      <alignment horizontal="center" vertical="center" wrapText="1"/>
      <protection hidden="1"/>
    </xf>
    <xf numFmtId="0" fontId="9" fillId="0" borderId="2" xfId="0" applyFont="1" applyFill="1" applyBorder="1" applyAlignment="1" applyProtection="1">
      <alignment horizontal="center" vertical="center" wrapText="1"/>
      <protection hidden="1"/>
    </xf>
    <xf numFmtId="0" fontId="9" fillId="0" borderId="1" xfId="0" applyFont="1" applyFill="1" applyBorder="1" applyAlignment="1" applyProtection="1">
      <alignment horizontal="center" vertical="center" wrapText="1"/>
      <protection hidden="1"/>
    </xf>
    <xf numFmtId="0" fontId="0" fillId="3" borderId="6" xfId="0" applyFill="1" applyBorder="1" applyAlignment="1" applyProtection="1">
      <alignment horizontal="left" vertical="center" wrapText="1"/>
      <protection hidden="1"/>
    </xf>
    <xf numFmtId="0" fontId="0" fillId="3" borderId="5" xfId="0" applyFill="1" applyBorder="1" applyAlignment="1" applyProtection="1">
      <alignment horizontal="left" vertical="center" wrapText="1"/>
      <protection hidden="1"/>
    </xf>
    <xf numFmtId="0" fontId="0" fillId="3" borderId="18" xfId="0" applyFill="1" applyBorder="1" applyAlignment="1" applyProtection="1">
      <alignment horizontal="left" vertical="center" wrapText="1"/>
      <protection hidden="1"/>
    </xf>
    <xf numFmtId="0" fontId="0" fillId="3" borderId="24" xfId="0" applyFill="1" applyBorder="1" applyAlignment="1" applyProtection="1">
      <alignment horizontal="left" vertical="center" wrapText="1"/>
      <protection hidden="1"/>
    </xf>
    <xf numFmtId="0" fontId="9" fillId="0" borderId="7" xfId="0" applyFont="1" applyBorder="1" applyAlignment="1" applyProtection="1">
      <alignment horizontal="center" vertical="center" wrapText="1"/>
      <protection hidden="1"/>
    </xf>
    <xf numFmtId="0" fontId="9" fillId="0" borderId="8" xfId="11" applyFont="1" applyFill="1" applyBorder="1" applyAlignment="1" applyProtection="1">
      <alignment horizontal="left" vertical="center"/>
    </xf>
    <xf numFmtId="0" fontId="9" fillId="0" borderId="2" xfId="11" applyFont="1" applyFill="1" applyBorder="1" applyAlignment="1" applyProtection="1">
      <alignment horizontal="left" vertical="center"/>
    </xf>
    <xf numFmtId="0" fontId="9" fillId="0" borderId="1" xfId="11" applyFont="1" applyFill="1" applyBorder="1" applyAlignment="1" applyProtection="1">
      <alignment horizontal="left" vertical="center"/>
    </xf>
    <xf numFmtId="38" fontId="9" fillId="0" borderId="8" xfId="11" applyNumberFormat="1" applyFont="1" applyBorder="1" applyAlignment="1" applyProtection="1">
      <alignment horizontal="right" vertical="center"/>
      <protection hidden="1"/>
    </xf>
    <xf numFmtId="0" fontId="9" fillId="0" borderId="1" xfId="11" applyFont="1" applyBorder="1" applyAlignment="1" applyProtection="1">
      <alignment horizontal="right" vertical="center"/>
      <protection hidden="1"/>
    </xf>
    <xf numFmtId="38" fontId="9" fillId="0" borderId="8" xfId="2" applyFont="1" applyBorder="1" applyAlignment="1" applyProtection="1">
      <alignment horizontal="right" vertical="center" wrapText="1"/>
      <protection hidden="1"/>
    </xf>
    <xf numFmtId="38" fontId="9" fillId="0" borderId="1" xfId="2" applyFont="1" applyBorder="1" applyAlignment="1" applyProtection="1">
      <alignment horizontal="right" vertical="center" wrapText="1"/>
      <protection hidden="1"/>
    </xf>
    <xf numFmtId="0" fontId="27" fillId="0" borderId="8" xfId="0" applyFont="1" applyBorder="1" applyAlignment="1" applyProtection="1">
      <alignment horizontal="left" vertical="center"/>
      <protection hidden="1"/>
    </xf>
    <xf numFmtId="0" fontId="27" fillId="0" borderId="2" xfId="0" applyFont="1" applyBorder="1" applyAlignment="1" applyProtection="1">
      <alignment horizontal="left" vertical="center"/>
      <protection hidden="1"/>
    </xf>
    <xf numFmtId="0" fontId="27" fillId="0" borderId="1" xfId="0" applyFont="1" applyBorder="1" applyAlignment="1" applyProtection="1">
      <alignment horizontal="left" vertical="center"/>
      <protection hidden="1"/>
    </xf>
    <xf numFmtId="0" fontId="22" fillId="0" borderId="8" xfId="0" applyFont="1" applyFill="1" applyBorder="1" applyAlignment="1" applyProtection="1">
      <alignment horizontal="center" vertical="center" shrinkToFit="1"/>
      <protection hidden="1"/>
    </xf>
    <xf numFmtId="0" fontId="22" fillId="0" borderId="1" xfId="0" applyFont="1" applyFill="1" applyBorder="1" applyAlignment="1" applyProtection="1">
      <alignment horizontal="center" vertical="center" shrinkToFit="1"/>
      <protection hidden="1"/>
    </xf>
    <xf numFmtId="0" fontId="22" fillId="0" borderId="109" xfId="0" applyFont="1" applyBorder="1" applyAlignment="1" applyProtection="1">
      <alignment horizontal="center" vertical="center"/>
      <protection hidden="1"/>
    </xf>
    <xf numFmtId="0" fontId="9" fillId="0" borderId="8" xfId="11" applyFont="1" applyBorder="1" applyAlignment="1" applyProtection="1">
      <alignment horizontal="left" vertical="center"/>
    </xf>
    <xf numFmtId="0" fontId="9" fillId="0" borderId="2" xfId="11" applyFont="1" applyBorder="1" applyAlignment="1" applyProtection="1">
      <alignment horizontal="left" vertical="center"/>
    </xf>
    <xf numFmtId="0" fontId="9" fillId="0" borderId="1" xfId="11" applyFont="1" applyBorder="1" applyAlignment="1" applyProtection="1">
      <alignment horizontal="left" vertical="center"/>
    </xf>
    <xf numFmtId="38" fontId="9" fillId="0" borderId="8" xfId="0" applyNumberFormat="1" applyFont="1" applyBorder="1" applyAlignment="1" applyProtection="1">
      <alignment horizontal="right" vertical="center"/>
    </xf>
    <xf numFmtId="0" fontId="9" fillId="0" borderId="1" xfId="0" applyFont="1" applyBorder="1" applyAlignment="1" applyProtection="1">
      <alignment horizontal="right" vertical="center"/>
    </xf>
    <xf numFmtId="38" fontId="9" fillId="0" borderId="8" xfId="2" applyFont="1" applyBorder="1" applyAlignment="1" applyProtection="1">
      <alignment horizontal="right" vertical="center"/>
    </xf>
    <xf numFmtId="38" fontId="9" fillId="0" borderId="1" xfId="2" applyFont="1" applyBorder="1" applyAlignment="1" applyProtection="1">
      <alignment horizontal="right" vertical="center"/>
    </xf>
    <xf numFmtId="0" fontId="9" fillId="0" borderId="0" xfId="0" applyFont="1" applyFill="1" applyAlignment="1" applyProtection="1">
      <alignment vertical="center" wrapText="1"/>
      <protection hidden="1"/>
    </xf>
    <xf numFmtId="0" fontId="66" fillId="0" borderId="0" xfId="0" applyFont="1" applyAlignment="1" applyProtection="1">
      <alignment vertical="top" wrapText="1"/>
    </xf>
    <xf numFmtId="0" fontId="66" fillId="0" borderId="0" xfId="0" applyFont="1" applyAlignment="1" applyProtection="1">
      <alignment vertical="top"/>
    </xf>
    <xf numFmtId="0" fontId="66" fillId="0" borderId="0" xfId="0" applyFont="1" applyBorder="1" applyAlignment="1" applyProtection="1">
      <alignment vertical="top"/>
    </xf>
    <xf numFmtId="0" fontId="66" fillId="0" borderId="139" xfId="0" applyFont="1" applyBorder="1" applyAlignment="1" applyProtection="1">
      <alignment vertical="top"/>
    </xf>
    <xf numFmtId="49" fontId="9" fillId="0" borderId="8" xfId="11" applyNumberFormat="1" applyFont="1" applyFill="1" applyBorder="1" applyAlignment="1" applyProtection="1">
      <alignment horizontal="left" vertical="center" wrapText="1"/>
    </xf>
    <xf numFmtId="0" fontId="27" fillId="0" borderId="1" xfId="0" applyFont="1" applyBorder="1" applyAlignment="1">
      <alignment vertical="center" wrapText="1"/>
    </xf>
    <xf numFmtId="184" fontId="6" fillId="0" borderId="8" xfId="1" applyNumberFormat="1" applyFont="1" applyBorder="1" applyAlignment="1" applyProtection="1">
      <alignment horizontal="center" vertical="center"/>
      <protection hidden="1"/>
    </xf>
    <xf numFmtId="184" fontId="6" fillId="0" borderId="1" xfId="1" applyNumberFormat="1" applyFont="1" applyBorder="1" applyAlignment="1" applyProtection="1">
      <alignment horizontal="center" vertical="center"/>
      <protection hidden="1"/>
    </xf>
    <xf numFmtId="0" fontId="0" fillId="3" borderId="7" xfId="11" applyFont="1" applyFill="1" applyBorder="1" applyAlignment="1" applyProtection="1">
      <alignment horizontal="left" vertical="center" wrapText="1"/>
    </xf>
    <xf numFmtId="0" fontId="6" fillId="0" borderId="6" xfId="11" applyFont="1" applyBorder="1" applyAlignment="1" applyProtection="1">
      <alignment horizontal="center" vertical="center"/>
    </xf>
    <xf numFmtId="0" fontId="6" fillId="0" borderId="4" xfId="11" applyFont="1" applyBorder="1" applyAlignment="1" applyProtection="1">
      <alignment horizontal="center" vertical="center"/>
    </xf>
    <xf numFmtId="0" fontId="6" fillId="0" borderId="5" xfId="11" applyFont="1" applyBorder="1" applyAlignment="1" applyProtection="1">
      <alignment horizontal="center" vertical="center"/>
    </xf>
    <xf numFmtId="0" fontId="11" fillId="0" borderId="46" xfId="11" applyFont="1" applyBorder="1" applyAlignment="1" applyProtection="1">
      <alignment horizontal="center" vertical="center" wrapText="1"/>
    </xf>
    <xf numFmtId="0" fontId="11" fillId="0" borderId="58" xfId="11" applyFont="1" applyBorder="1" applyAlignment="1" applyProtection="1">
      <alignment horizontal="center" vertical="center" wrapText="1"/>
    </xf>
    <xf numFmtId="0" fontId="11" fillId="0" borderId="59" xfId="11" applyFont="1" applyBorder="1" applyAlignment="1" applyProtection="1">
      <alignment horizontal="center" vertical="center" wrapText="1"/>
    </xf>
    <xf numFmtId="0" fontId="6" fillId="0" borderId="46" xfId="11" applyFont="1" applyBorder="1" applyAlignment="1" applyProtection="1">
      <alignment horizontal="center" vertical="center" wrapText="1"/>
    </xf>
    <xf numFmtId="0" fontId="6" fillId="0" borderId="58" xfId="11" applyFont="1" applyBorder="1" applyAlignment="1" applyProtection="1">
      <alignment horizontal="center" vertical="center"/>
    </xf>
    <xf numFmtId="0" fontId="6" fillId="0" borderId="59" xfId="11" applyFont="1" applyBorder="1" applyAlignment="1" applyProtection="1">
      <alignment horizontal="center" vertical="center"/>
    </xf>
    <xf numFmtId="0" fontId="6" fillId="0" borderId="6" xfId="11" applyFont="1" applyBorder="1" applyAlignment="1" applyProtection="1">
      <alignment horizontal="center" vertical="center" wrapText="1"/>
    </xf>
    <xf numFmtId="0" fontId="6" fillId="0" borderId="5" xfId="11" applyFont="1" applyBorder="1" applyAlignment="1" applyProtection="1">
      <alignment horizontal="center" vertical="center" wrapText="1"/>
    </xf>
    <xf numFmtId="0" fontId="6" fillId="0" borderId="41" xfId="11" applyFont="1" applyBorder="1" applyAlignment="1" applyProtection="1">
      <alignment horizontal="center" vertical="center" wrapText="1"/>
    </xf>
    <xf numFmtId="0" fontId="6" fillId="0" borderId="23" xfId="11" applyFont="1" applyBorder="1" applyAlignment="1" applyProtection="1">
      <alignment horizontal="center" vertical="center" wrapText="1"/>
    </xf>
    <xf numFmtId="0" fontId="6" fillId="0" borderId="7" xfId="0" applyFont="1" applyBorder="1" applyAlignment="1" applyProtection="1">
      <alignment horizontal="center" vertical="center"/>
      <protection hidden="1"/>
    </xf>
    <xf numFmtId="0" fontId="6" fillId="0" borderId="7" xfId="0" applyFont="1" applyBorder="1" applyAlignment="1" applyProtection="1">
      <alignment horizontal="center" vertical="center" wrapText="1"/>
      <protection hidden="1"/>
    </xf>
    <xf numFmtId="49" fontId="9" fillId="0" borderId="8" xfId="11" applyNumberFormat="1" applyFont="1" applyBorder="1" applyAlignment="1" applyProtection="1">
      <alignment horizontal="left" vertical="center" wrapText="1"/>
    </xf>
    <xf numFmtId="49" fontId="9" fillId="0" borderId="1" xfId="11" applyNumberFormat="1" applyFont="1" applyBorder="1" applyAlignment="1" applyProtection="1">
      <alignment horizontal="left" vertical="center" wrapText="1"/>
    </xf>
    <xf numFmtId="0" fontId="26" fillId="0" borderId="0" xfId="0" applyFont="1" applyBorder="1" applyAlignment="1" applyProtection="1">
      <alignment horizontal="left" vertical="center" wrapText="1"/>
      <protection hidden="1"/>
    </xf>
    <xf numFmtId="0" fontId="22" fillId="0" borderId="0" xfId="0" applyFont="1" applyBorder="1" applyAlignment="1" applyProtection="1">
      <alignment horizontal="left" vertical="center"/>
      <protection hidden="1"/>
    </xf>
    <xf numFmtId="0" fontId="22" fillId="0" borderId="17" xfId="0" applyFont="1" applyBorder="1" applyAlignment="1" applyProtection="1">
      <alignment horizontal="left" vertical="center"/>
      <protection hidden="1"/>
    </xf>
    <xf numFmtId="49" fontId="9" fillId="0" borderId="8" xfId="11" applyNumberFormat="1" applyFont="1" applyBorder="1" applyAlignment="1" applyProtection="1">
      <alignment vertical="center" wrapText="1"/>
    </xf>
    <xf numFmtId="0" fontId="2" fillId="0" borderId="1" xfId="0" applyFont="1" applyBorder="1" applyAlignment="1">
      <alignment vertical="center" wrapText="1"/>
    </xf>
    <xf numFmtId="0" fontId="6" fillId="0" borderId="3" xfId="11" applyFont="1" applyBorder="1" applyAlignment="1" applyProtection="1">
      <alignment horizontal="center" vertical="center"/>
    </xf>
    <xf numFmtId="0" fontId="6" fillId="0" borderId="20" xfId="11" applyFont="1" applyBorder="1" applyAlignment="1" applyProtection="1">
      <alignment horizontal="center" vertical="center"/>
    </xf>
    <xf numFmtId="0" fontId="6" fillId="0" borderId="18" xfId="11" applyFont="1" applyBorder="1" applyAlignment="1" applyProtection="1">
      <alignment horizontal="center" vertical="center"/>
    </xf>
    <xf numFmtId="0" fontId="6" fillId="0" borderId="24" xfId="11" applyFont="1" applyBorder="1" applyAlignment="1" applyProtection="1">
      <alignment horizontal="center" vertical="center"/>
    </xf>
    <xf numFmtId="49" fontId="9" fillId="0" borderId="1" xfId="11" applyNumberFormat="1" applyFont="1" applyFill="1" applyBorder="1" applyAlignment="1" applyProtection="1">
      <alignment horizontal="left" vertical="center" wrapText="1"/>
    </xf>
    <xf numFmtId="0" fontId="9" fillId="0" borderId="0" xfId="12" applyFont="1" applyFill="1" applyBorder="1" applyAlignment="1" applyProtection="1">
      <alignment horizontal="left" vertical="center"/>
    </xf>
    <xf numFmtId="184" fontId="6" fillId="0" borderId="0" xfId="1" applyNumberFormat="1" applyFont="1" applyFill="1" applyBorder="1" applyAlignment="1" applyProtection="1">
      <alignment horizontal="center" vertical="center"/>
      <protection hidden="1"/>
    </xf>
    <xf numFmtId="49" fontId="9" fillId="0" borderId="0" xfId="14" applyNumberFormat="1" applyFont="1" applyFill="1" applyBorder="1" applyAlignment="1">
      <alignment horizontal="left" vertical="center" wrapText="1"/>
    </xf>
    <xf numFmtId="0" fontId="2" fillId="0" borderId="0" xfId="0" applyFont="1" applyFill="1" applyBorder="1" applyAlignment="1">
      <alignment vertical="center" wrapText="1"/>
    </xf>
    <xf numFmtId="0" fontId="2" fillId="0" borderId="0" xfId="14" applyFill="1" applyBorder="1" applyAlignment="1">
      <alignment horizontal="center" vertical="center"/>
    </xf>
    <xf numFmtId="0" fontId="2" fillId="0" borderId="0" xfId="14" applyFill="1" applyBorder="1" applyAlignment="1">
      <alignment horizontal="center" vertical="center" wrapText="1"/>
    </xf>
    <xf numFmtId="49" fontId="9" fillId="0" borderId="0" xfId="14" applyNumberFormat="1" applyFont="1" applyFill="1" applyBorder="1" applyAlignment="1">
      <alignment vertical="center" wrapText="1"/>
    </xf>
    <xf numFmtId="0" fontId="9" fillId="0" borderId="8" xfId="12" applyFont="1" applyBorder="1" applyAlignment="1" applyProtection="1">
      <alignment horizontal="left" vertical="center" wrapText="1"/>
    </xf>
    <xf numFmtId="0" fontId="9" fillId="0" borderId="2" xfId="12" applyFont="1" applyBorder="1" applyAlignment="1" applyProtection="1">
      <alignment horizontal="left" vertical="center" wrapText="1"/>
    </xf>
    <xf numFmtId="0" fontId="9" fillId="0" borderId="1" xfId="12" applyFont="1" applyBorder="1" applyAlignment="1" applyProtection="1">
      <alignment horizontal="left" vertical="center" wrapText="1"/>
    </xf>
    <xf numFmtId="0" fontId="9" fillId="0" borderId="7" xfId="12" applyFont="1" applyBorder="1" applyAlignment="1" applyProtection="1">
      <alignment horizontal="left" vertical="center" wrapText="1"/>
    </xf>
    <xf numFmtId="0" fontId="9" fillId="0" borderId="46" xfId="5" applyFont="1" applyBorder="1" applyAlignment="1" applyProtection="1">
      <alignment horizontal="left" vertical="center" wrapText="1"/>
      <protection hidden="1"/>
    </xf>
    <xf numFmtId="0" fontId="9" fillId="0" borderId="59" xfId="5" applyFont="1" applyBorder="1" applyAlignment="1" applyProtection="1">
      <alignment horizontal="left" vertical="center" wrapText="1"/>
      <protection hidden="1"/>
    </xf>
    <xf numFmtId="0" fontId="27" fillId="0" borderId="8" xfId="0" applyFont="1" applyBorder="1" applyAlignment="1" applyProtection="1">
      <alignment horizontal="left" vertical="center" wrapText="1"/>
      <protection hidden="1"/>
    </xf>
    <xf numFmtId="0" fontId="27" fillId="0" borderId="2" xfId="0" applyFont="1" applyBorder="1" applyAlignment="1" applyProtection="1">
      <alignment horizontal="left" vertical="center" wrapText="1"/>
      <protection hidden="1"/>
    </xf>
    <xf numFmtId="0" fontId="6" fillId="0" borderId="6" xfId="0" applyFont="1" applyBorder="1" applyAlignment="1" applyProtection="1">
      <alignment horizontal="left" vertical="center" wrapText="1"/>
      <protection hidden="1"/>
    </xf>
    <xf numFmtId="0" fontId="6" fillId="0" borderId="4" xfId="0" applyFont="1" applyBorder="1" applyAlignment="1" applyProtection="1">
      <alignment horizontal="left" vertical="center" wrapText="1"/>
      <protection hidden="1"/>
    </xf>
    <xf numFmtId="0" fontId="6" fillId="0" borderId="5" xfId="0" applyFont="1" applyBorder="1" applyAlignment="1" applyProtection="1">
      <alignment horizontal="left" vertical="center" wrapText="1"/>
      <protection hidden="1"/>
    </xf>
    <xf numFmtId="0" fontId="6" fillId="0" borderId="3" xfId="0" applyFont="1" applyBorder="1" applyAlignment="1" applyProtection="1">
      <alignment horizontal="left" vertical="center" wrapText="1"/>
      <protection hidden="1"/>
    </xf>
    <xf numFmtId="0" fontId="6" fillId="0" borderId="0" xfId="0" applyFont="1" applyBorder="1" applyAlignment="1" applyProtection="1">
      <alignment horizontal="left" vertical="center" wrapText="1"/>
      <protection hidden="1"/>
    </xf>
    <xf numFmtId="0" fontId="6" fillId="0" borderId="20" xfId="0" applyFont="1" applyBorder="1" applyAlignment="1" applyProtection="1">
      <alignment horizontal="left" vertical="center" wrapText="1"/>
      <protection hidden="1"/>
    </xf>
    <xf numFmtId="0" fontId="6" fillId="0" borderId="18" xfId="0" applyFont="1" applyBorder="1" applyAlignment="1" applyProtection="1">
      <alignment horizontal="left" vertical="center" wrapText="1"/>
      <protection hidden="1"/>
    </xf>
    <xf numFmtId="0" fontId="6" fillId="0" borderId="17" xfId="0" applyFont="1" applyBorder="1" applyAlignment="1" applyProtection="1">
      <alignment horizontal="left" vertical="center" wrapText="1"/>
      <protection hidden="1"/>
    </xf>
    <xf numFmtId="0" fontId="6" fillId="0" borderId="24" xfId="0" applyFont="1" applyBorder="1" applyAlignment="1" applyProtection="1">
      <alignment horizontal="left" vertical="center" wrapText="1"/>
      <protection hidden="1"/>
    </xf>
    <xf numFmtId="0" fontId="6" fillId="0" borderId="8" xfId="0" applyFont="1" applyBorder="1" applyAlignment="1" applyProtection="1">
      <alignment horizontal="left" vertical="center" wrapText="1"/>
      <protection hidden="1"/>
    </xf>
    <xf numFmtId="0" fontId="6" fillId="0" borderId="2" xfId="0" applyFont="1" applyBorder="1" applyAlignment="1" applyProtection="1">
      <alignment horizontal="left" vertical="center" wrapText="1"/>
      <protection hidden="1"/>
    </xf>
    <xf numFmtId="0" fontId="9" fillId="0" borderId="46" xfId="12" applyFont="1" applyBorder="1" applyAlignment="1" applyProtection="1">
      <alignment horizontal="left" vertical="center" wrapText="1"/>
    </xf>
    <xf numFmtId="0" fontId="9" fillId="0" borderId="58" xfId="12" applyFont="1" applyBorder="1" applyAlignment="1" applyProtection="1">
      <alignment horizontal="left" vertical="center" wrapText="1"/>
    </xf>
    <xf numFmtId="0" fontId="9" fillId="0" borderId="59" xfId="12" applyFont="1" applyBorder="1" applyAlignment="1" applyProtection="1">
      <alignment horizontal="left" vertical="center" wrapText="1"/>
    </xf>
    <xf numFmtId="0" fontId="27" fillId="0" borderId="7" xfId="0" applyFont="1" applyBorder="1" applyAlignment="1" applyProtection="1">
      <alignment horizontal="left" vertical="center" wrapText="1"/>
      <protection hidden="1"/>
    </xf>
    <xf numFmtId="0" fontId="27" fillId="0" borderId="46" xfId="0" applyFont="1" applyBorder="1" applyAlignment="1" applyProtection="1">
      <alignment horizontal="center" vertical="center"/>
      <protection hidden="1"/>
    </xf>
    <xf numFmtId="0" fontId="27" fillId="0" borderId="59" xfId="0" applyFont="1" applyBorder="1" applyAlignment="1" applyProtection="1">
      <alignment horizontal="center" vertical="center"/>
      <protection hidden="1"/>
    </xf>
    <xf numFmtId="0" fontId="9" fillId="0" borderId="6" xfId="12" applyFont="1" applyBorder="1" applyAlignment="1" applyProtection="1">
      <alignment horizontal="left" vertical="center" wrapText="1"/>
    </xf>
    <xf numFmtId="0" fontId="9" fillId="0" borderId="4" xfId="12" applyFont="1" applyBorder="1" applyAlignment="1" applyProtection="1">
      <alignment horizontal="left" vertical="center" wrapText="1"/>
    </xf>
    <xf numFmtId="0" fontId="9" fillId="0" borderId="5" xfId="12" applyFont="1" applyBorder="1" applyAlignment="1" applyProtection="1">
      <alignment horizontal="left" vertical="center" wrapText="1"/>
    </xf>
    <xf numFmtId="0" fontId="9" fillId="0" borderId="18" xfId="12" applyFont="1" applyBorder="1" applyAlignment="1" applyProtection="1">
      <alignment horizontal="left" vertical="center" wrapText="1"/>
    </xf>
    <xf numFmtId="0" fontId="9" fillId="0" borderId="17" xfId="12" applyFont="1" applyBorder="1" applyAlignment="1" applyProtection="1">
      <alignment horizontal="left" vertical="center" wrapText="1"/>
    </xf>
    <xf numFmtId="0" fontId="9" fillId="0" borderId="24" xfId="12" applyFont="1" applyBorder="1" applyAlignment="1" applyProtection="1">
      <alignment horizontal="left" vertical="center" wrapText="1"/>
    </xf>
    <xf numFmtId="0" fontId="9" fillId="0" borderId="6" xfId="5" applyFont="1" applyBorder="1" applyAlignment="1" applyProtection="1">
      <alignment horizontal="left" vertical="center" wrapText="1"/>
      <protection hidden="1"/>
    </xf>
    <xf numFmtId="0" fontId="9" fillId="0" borderId="4" xfId="5" applyFont="1" applyBorder="1" applyAlignment="1" applyProtection="1">
      <alignment horizontal="left" vertical="center" wrapText="1"/>
      <protection hidden="1"/>
    </xf>
    <xf numFmtId="0" fontId="9" fillId="0" borderId="5" xfId="5" applyFont="1" applyBorder="1" applyAlignment="1" applyProtection="1">
      <alignment horizontal="left" vertical="center" wrapText="1"/>
      <protection hidden="1"/>
    </xf>
    <xf numFmtId="0" fontId="9" fillId="0" borderId="18" xfId="5" applyFont="1" applyBorder="1" applyAlignment="1" applyProtection="1">
      <alignment horizontal="left" vertical="center" wrapText="1"/>
      <protection hidden="1"/>
    </xf>
    <xf numFmtId="0" fontId="9" fillId="0" borderId="17" xfId="5" applyFont="1" applyBorder="1" applyAlignment="1" applyProtection="1">
      <alignment horizontal="left" vertical="center" wrapText="1"/>
      <protection hidden="1"/>
    </xf>
    <xf numFmtId="0" fontId="9" fillId="0" borderId="24" xfId="5" applyFont="1" applyBorder="1" applyAlignment="1" applyProtection="1">
      <alignment horizontal="left" vertical="center" wrapText="1"/>
      <protection hidden="1"/>
    </xf>
    <xf numFmtId="0" fontId="9" fillId="0" borderId="7" xfId="12" applyFont="1" applyBorder="1" applyAlignment="1" applyProtection="1">
      <alignment horizontal="left" vertical="center"/>
    </xf>
    <xf numFmtId="0" fontId="9" fillId="0" borderId="8" xfId="12" applyFont="1" applyBorder="1" applyAlignment="1" applyProtection="1">
      <alignment horizontal="left" vertical="center"/>
    </xf>
    <xf numFmtId="0" fontId="6" fillId="0" borderId="7" xfId="0" applyFont="1" applyBorder="1" applyAlignment="1" applyProtection="1">
      <alignment horizontal="left" vertical="center" wrapText="1"/>
      <protection hidden="1"/>
    </xf>
    <xf numFmtId="0" fontId="9" fillId="0" borderId="7" xfId="5" applyFont="1" applyBorder="1" applyAlignment="1" applyProtection="1">
      <alignment horizontal="left" vertical="center" wrapText="1"/>
      <protection hidden="1"/>
    </xf>
    <xf numFmtId="0" fontId="9" fillId="0" borderId="7" xfId="11" applyFont="1" applyBorder="1" applyAlignment="1" applyProtection="1">
      <alignment horizontal="left" vertical="center" wrapText="1"/>
    </xf>
    <xf numFmtId="0" fontId="9" fillId="0" borderId="7" xfId="11" applyFont="1" applyBorder="1" applyAlignment="1" applyProtection="1">
      <alignment horizontal="left" vertical="center"/>
    </xf>
    <xf numFmtId="0" fontId="6" fillId="0" borderId="46" xfId="0" applyFont="1" applyBorder="1" applyAlignment="1" applyProtection="1">
      <alignment horizontal="center" vertical="center"/>
      <protection hidden="1"/>
    </xf>
    <xf numFmtId="0" fontId="6" fillId="0" borderId="58" xfId="0" applyFont="1" applyBorder="1" applyAlignment="1" applyProtection="1">
      <alignment horizontal="center" vertical="center"/>
      <protection hidden="1"/>
    </xf>
    <xf numFmtId="0" fontId="6" fillId="0" borderId="59"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9" fillId="0" borderId="46" xfId="12" applyFont="1" applyBorder="1" applyAlignment="1" applyProtection="1">
      <alignment vertical="center" wrapText="1"/>
    </xf>
    <xf numFmtId="0" fontId="9" fillId="0" borderId="58" xfId="12" applyFont="1" applyBorder="1" applyAlignment="1" applyProtection="1">
      <alignment vertical="center" wrapText="1"/>
    </xf>
    <xf numFmtId="0" fontId="9" fillId="0" borderId="59" xfId="12" applyFont="1" applyBorder="1" applyAlignment="1" applyProtection="1">
      <alignment vertical="center" wrapText="1"/>
    </xf>
    <xf numFmtId="0" fontId="5" fillId="0" borderId="0" xfId="0" applyFont="1" applyAlignment="1" applyProtection="1">
      <alignment horizontal="center" vertical="center"/>
      <protection hidden="1"/>
    </xf>
    <xf numFmtId="0" fontId="6" fillId="0" borderId="46" xfId="0" applyFont="1" applyBorder="1" applyAlignment="1" applyProtection="1">
      <alignment vertical="center" wrapText="1"/>
      <protection hidden="1"/>
    </xf>
    <xf numFmtId="0" fontId="6" fillId="0" borderId="58" xfId="0" applyFont="1" applyBorder="1" applyAlignment="1" applyProtection="1">
      <alignment vertical="center" wrapText="1"/>
      <protection hidden="1"/>
    </xf>
    <xf numFmtId="0" fontId="6" fillId="0" borderId="59" xfId="0" applyFont="1" applyBorder="1" applyAlignment="1" applyProtection="1">
      <alignment vertical="center" wrapText="1"/>
      <protection hidden="1"/>
    </xf>
    <xf numFmtId="0" fontId="6" fillId="3" borderId="8" xfId="0" applyFont="1" applyFill="1" applyBorder="1" applyAlignment="1" applyProtection="1">
      <alignment horizontal="center" vertical="center"/>
      <protection hidden="1"/>
    </xf>
    <xf numFmtId="0" fontId="6" fillId="3" borderId="2" xfId="0" applyFont="1" applyFill="1" applyBorder="1" applyAlignment="1" applyProtection="1">
      <alignment horizontal="center" vertical="center"/>
      <protection hidden="1"/>
    </xf>
    <xf numFmtId="0" fontId="6" fillId="3" borderId="7" xfId="0" applyFont="1" applyFill="1" applyBorder="1" applyAlignment="1" applyProtection="1">
      <alignment horizontal="center" vertical="center"/>
      <protection hidden="1"/>
    </xf>
    <xf numFmtId="0" fontId="2" fillId="0" borderId="7" xfId="0" applyFont="1" applyBorder="1" applyAlignment="1" applyProtection="1">
      <alignment horizontal="left" vertical="center" wrapText="1"/>
      <protection hidden="1"/>
    </xf>
    <xf numFmtId="0" fontId="2" fillId="0" borderId="8" xfId="0" applyFont="1" applyBorder="1" applyAlignment="1" applyProtection="1">
      <alignment horizontal="left" vertical="center" wrapText="1"/>
      <protection hidden="1"/>
    </xf>
    <xf numFmtId="0" fontId="2" fillId="0" borderId="46" xfId="0" applyFont="1" applyBorder="1" applyAlignment="1" applyProtection="1">
      <alignment horizontal="center" vertical="center"/>
      <protection hidden="1"/>
    </xf>
    <xf numFmtId="0" fontId="2" fillId="0" borderId="58" xfId="0" applyFont="1" applyBorder="1" applyAlignment="1" applyProtection="1">
      <alignment horizontal="center" vertical="center"/>
      <protection hidden="1"/>
    </xf>
    <xf numFmtId="0" fontId="2" fillId="0" borderId="59" xfId="0" applyFont="1" applyBorder="1" applyAlignment="1" applyProtection="1">
      <alignment horizontal="center" vertical="center"/>
      <protection hidden="1"/>
    </xf>
    <xf numFmtId="0" fontId="2" fillId="0" borderId="6" xfId="0" applyFont="1" applyBorder="1" applyAlignment="1" applyProtection="1">
      <alignment horizontal="left" vertical="center" wrapText="1"/>
      <protection hidden="1"/>
    </xf>
    <xf numFmtId="0" fontId="2" fillId="0" borderId="4" xfId="0" applyFont="1" applyBorder="1" applyAlignment="1" applyProtection="1">
      <alignment horizontal="left" vertical="center" wrapText="1"/>
      <protection hidden="1"/>
    </xf>
    <xf numFmtId="0" fontId="2" fillId="0" borderId="5" xfId="0" applyFont="1" applyBorder="1" applyAlignment="1" applyProtection="1">
      <alignment horizontal="left" vertical="center" wrapText="1"/>
      <protection hidden="1"/>
    </xf>
    <xf numFmtId="0" fontId="2" fillId="0" borderId="3" xfId="0" applyFont="1" applyBorder="1" applyAlignment="1" applyProtection="1">
      <alignment horizontal="left" vertical="center" wrapText="1"/>
      <protection hidden="1"/>
    </xf>
    <xf numFmtId="0" fontId="2" fillId="0" borderId="0" xfId="0" applyFont="1" applyBorder="1" applyAlignment="1" applyProtection="1">
      <alignment horizontal="left" vertical="center" wrapText="1"/>
      <protection hidden="1"/>
    </xf>
    <xf numFmtId="0" fontId="2" fillId="0" borderId="20" xfId="0" applyFont="1" applyBorder="1" applyAlignment="1" applyProtection="1">
      <alignment horizontal="left" vertical="center" wrapText="1"/>
      <protection hidden="1"/>
    </xf>
    <xf numFmtId="0" fontId="2" fillId="0" borderId="18" xfId="0" applyFont="1" applyBorder="1" applyAlignment="1" applyProtection="1">
      <alignment horizontal="left" vertical="center" wrapText="1"/>
      <protection hidden="1"/>
    </xf>
    <xf numFmtId="0" fontId="2" fillId="0" borderId="17" xfId="0" applyFont="1" applyBorder="1" applyAlignment="1" applyProtection="1">
      <alignment horizontal="left" vertical="center" wrapText="1"/>
      <protection hidden="1"/>
    </xf>
    <xf numFmtId="0" fontId="2" fillId="0" borderId="24" xfId="0" applyFont="1" applyBorder="1" applyAlignment="1" applyProtection="1">
      <alignment horizontal="left" vertical="center" wrapText="1"/>
      <protection hidden="1"/>
    </xf>
    <xf numFmtId="0" fontId="2" fillId="0" borderId="2" xfId="0" applyFont="1" applyBorder="1" applyAlignment="1" applyProtection="1">
      <alignment horizontal="left" vertical="center" wrapText="1"/>
      <protection hidden="1"/>
    </xf>
    <xf numFmtId="0" fontId="9" fillId="0" borderId="2" xfId="12" applyFont="1" applyBorder="1" applyAlignment="1" applyProtection="1">
      <alignment horizontal="left" vertical="center"/>
    </xf>
    <xf numFmtId="0" fontId="9" fillId="0" borderId="6" xfId="12" applyFont="1" applyBorder="1" applyAlignment="1" applyProtection="1">
      <alignment horizontal="left" vertical="center"/>
    </xf>
    <xf numFmtId="0" fontId="9" fillId="0" borderId="4" xfId="12" applyFont="1" applyBorder="1" applyAlignment="1" applyProtection="1">
      <alignment horizontal="left" vertical="center"/>
    </xf>
    <xf numFmtId="0" fontId="0" fillId="0" borderId="46" xfId="0" applyFont="1" applyBorder="1" applyAlignment="1" applyProtection="1">
      <alignment vertical="center" wrapText="1"/>
      <protection hidden="1"/>
    </xf>
    <xf numFmtId="0" fontId="0" fillId="0" borderId="7" xfId="0" applyFont="1" applyBorder="1" applyAlignment="1" applyProtection="1">
      <alignment horizontal="left" vertical="center" wrapText="1"/>
      <protection hidden="1"/>
    </xf>
    <xf numFmtId="0" fontId="0" fillId="0" borderId="8" xfId="0" applyFont="1" applyBorder="1" applyAlignment="1" applyProtection="1">
      <alignment horizontal="left" vertical="center" wrapText="1"/>
      <protection hidden="1"/>
    </xf>
    <xf numFmtId="0" fontId="9" fillId="0" borderId="8" xfId="5" applyFont="1" applyBorder="1" applyAlignment="1" applyProtection="1">
      <alignment horizontal="left" vertical="center" wrapText="1"/>
      <protection hidden="1"/>
    </xf>
    <xf numFmtId="0" fontId="9" fillId="0" borderId="3" xfId="5" applyFont="1" applyBorder="1" applyAlignment="1" applyProtection="1">
      <alignment horizontal="left" vertical="center" wrapText="1"/>
      <protection hidden="1"/>
    </xf>
    <xf numFmtId="0" fontId="9" fillId="0" borderId="0" xfId="5" applyFont="1" applyBorder="1" applyAlignment="1" applyProtection="1">
      <alignment horizontal="left" vertical="center" wrapText="1"/>
      <protection hidden="1"/>
    </xf>
    <xf numFmtId="0" fontId="9" fillId="0" borderId="20" xfId="5" applyFont="1" applyBorder="1" applyAlignment="1" applyProtection="1">
      <alignment horizontal="left" vertical="center" wrapText="1"/>
      <protection hidden="1"/>
    </xf>
    <xf numFmtId="0" fontId="9" fillId="0" borderId="58" xfId="5" applyFont="1" applyBorder="1" applyAlignment="1" applyProtection="1">
      <alignment horizontal="left" vertical="center" wrapText="1"/>
      <protection hidden="1"/>
    </xf>
    <xf numFmtId="0" fontId="74" fillId="0" borderId="107" xfId="0" applyFont="1" applyBorder="1" applyAlignment="1">
      <alignment horizontal="justify" vertical="center" wrapText="1"/>
    </xf>
    <xf numFmtId="0" fontId="74" fillId="0" borderId="107" xfId="0" applyFont="1" applyBorder="1" applyAlignment="1">
      <alignment horizontal="center" vertical="center" wrapText="1"/>
    </xf>
    <xf numFmtId="0" fontId="74" fillId="0" borderId="107" xfId="0" applyFont="1" applyBorder="1" applyAlignment="1">
      <alignment horizontal="left" vertical="center" wrapText="1"/>
    </xf>
    <xf numFmtId="0" fontId="74" fillId="0" borderId="135" xfId="0" applyFont="1" applyBorder="1" applyAlignment="1">
      <alignment horizontal="justify" vertical="center" wrapText="1"/>
    </xf>
    <xf numFmtId="0" fontId="74" fillId="0" borderId="58" xfId="0" applyFont="1" applyBorder="1" applyAlignment="1">
      <alignment horizontal="justify" vertical="center" wrapText="1"/>
    </xf>
    <xf numFmtId="0" fontId="74" fillId="0" borderId="147" xfId="0" applyFont="1" applyBorder="1" applyAlignment="1">
      <alignment horizontal="justify" vertical="center" wrapText="1"/>
    </xf>
    <xf numFmtId="0" fontId="74" fillId="0" borderId="3" xfId="0" applyFont="1" applyBorder="1" applyAlignment="1">
      <alignment horizontal="justify" vertical="center" wrapText="1"/>
    </xf>
    <xf numFmtId="0" fontId="74" fillId="0" borderId="0" xfId="0" applyFont="1" applyBorder="1" applyAlignment="1">
      <alignment horizontal="justify" vertical="center" wrapText="1"/>
    </xf>
    <xf numFmtId="0" fontId="74" fillId="0" borderId="20" xfId="0" applyFont="1" applyBorder="1" applyAlignment="1">
      <alignment horizontal="justify" vertical="center" wrapText="1"/>
    </xf>
    <xf numFmtId="0" fontId="75" fillId="0" borderId="107" xfId="0" applyFont="1" applyBorder="1" applyAlignment="1">
      <alignment horizontal="justify" vertical="center" wrapText="1"/>
    </xf>
    <xf numFmtId="0" fontId="74" fillId="0" borderId="0" xfId="0" applyFont="1" applyBorder="1" applyAlignment="1">
      <alignment horizontal="left" vertical="top" wrapText="1"/>
    </xf>
    <xf numFmtId="0" fontId="74" fillId="0" borderId="20" xfId="0" applyFont="1" applyBorder="1" applyAlignment="1">
      <alignment horizontal="left" vertical="top" wrapText="1"/>
    </xf>
    <xf numFmtId="0" fontId="72" fillId="0" borderId="0" xfId="0" applyFont="1" applyBorder="1" applyAlignment="1">
      <alignment horizontal="justify" vertical="center" wrapText="1"/>
    </xf>
    <xf numFmtId="0" fontId="74" fillId="0" borderId="147" xfId="0" applyFont="1" applyBorder="1" applyAlignment="1">
      <alignment horizontal="center" vertical="center" wrapText="1"/>
    </xf>
    <xf numFmtId="0" fontId="73" fillId="28" borderId="148" xfId="0" applyFont="1" applyFill="1" applyBorder="1" applyAlignment="1">
      <alignment horizontal="center" vertical="center" wrapText="1"/>
    </xf>
    <xf numFmtId="0" fontId="9" fillId="17" borderId="107" xfId="27" applyNumberFormat="1" applyFont="1" applyFill="1" applyBorder="1" applyAlignment="1" applyProtection="1">
      <alignment horizontal="center" vertical="center"/>
      <protection locked="0"/>
    </xf>
    <xf numFmtId="0" fontId="9" fillId="0" borderId="107" xfId="27" applyNumberFormat="1" applyFont="1" applyFill="1" applyBorder="1" applyAlignment="1" applyProtection="1">
      <alignment horizontal="center" vertical="center"/>
      <protection locked="0"/>
    </xf>
    <xf numFmtId="0" fontId="9" fillId="0" borderId="107" xfId="27" applyNumberFormat="1" applyFont="1" applyFill="1" applyBorder="1" applyAlignment="1" applyProtection="1">
      <alignment horizontal="center" vertical="center" wrapText="1"/>
      <protection locked="0"/>
    </xf>
    <xf numFmtId="200" fontId="9" fillId="18" borderId="107" xfId="27" applyNumberFormat="1" applyFont="1" applyFill="1" applyBorder="1" applyAlignment="1" applyProtection="1">
      <alignment horizontal="center" vertical="center"/>
      <protection locked="0"/>
    </xf>
    <xf numFmtId="201" fontId="9" fillId="8" borderId="107" xfId="27" applyNumberFormat="1" applyFont="1" applyFill="1" applyBorder="1" applyAlignment="1" applyProtection="1">
      <alignment horizontal="center" vertical="center"/>
      <protection locked="0"/>
    </xf>
    <xf numFmtId="0" fontId="9" fillId="8" borderId="107" xfId="27" applyNumberFormat="1" applyFont="1" applyFill="1" applyBorder="1" applyAlignment="1" applyProtection="1">
      <alignment horizontal="center" vertical="center" wrapText="1"/>
      <protection locked="0"/>
    </xf>
    <xf numFmtId="0" fontId="9" fillId="8" borderId="107" xfId="27" applyFont="1" applyFill="1" applyBorder="1" applyAlignment="1" applyProtection="1">
      <alignment horizontal="center" vertical="center"/>
      <protection locked="0"/>
    </xf>
    <xf numFmtId="200" fontId="47" fillId="18" borderId="107" xfId="27" applyNumberFormat="1" applyFont="1" applyFill="1" applyBorder="1" applyAlignment="1" applyProtection="1">
      <alignment horizontal="center" vertical="center" wrapText="1"/>
      <protection locked="0"/>
    </xf>
    <xf numFmtId="0" fontId="47" fillId="18" borderId="107" xfId="27" applyFont="1" applyFill="1" applyBorder="1" applyAlignment="1" applyProtection="1">
      <alignment horizontal="center" vertical="center"/>
      <protection locked="0"/>
    </xf>
    <xf numFmtId="0" fontId="9" fillId="13" borderId="107" xfId="27" applyNumberFormat="1" applyFont="1" applyFill="1" applyBorder="1" applyAlignment="1" applyProtection="1">
      <alignment horizontal="center" vertical="center" wrapText="1"/>
      <protection locked="0"/>
    </xf>
    <xf numFmtId="0" fontId="9" fillId="13" borderId="107" xfId="27" applyNumberFormat="1" applyFont="1" applyFill="1" applyBorder="1" applyAlignment="1" applyProtection="1">
      <alignment horizontal="center" vertical="center"/>
      <protection locked="0"/>
    </xf>
    <xf numFmtId="180" fontId="9" fillId="0" borderId="107" xfId="27" applyNumberFormat="1" applyFont="1" applyFill="1" applyBorder="1" applyAlignment="1" applyProtection="1">
      <alignment horizontal="center" vertical="center" wrapText="1"/>
      <protection locked="0"/>
    </xf>
    <xf numFmtId="180" fontId="9" fillId="0" borderId="107" xfId="27" applyNumberFormat="1" applyFont="1" applyFill="1" applyBorder="1" applyAlignment="1" applyProtection="1">
      <alignment horizontal="center" vertical="center"/>
      <protection locked="0"/>
    </xf>
    <xf numFmtId="199" fontId="9" fillId="17" borderId="107" xfId="27" applyNumberFormat="1" applyFont="1" applyFill="1" applyBorder="1" applyAlignment="1" applyProtection="1">
      <alignment horizontal="center" vertical="center"/>
      <protection locked="0"/>
    </xf>
    <xf numFmtId="0" fontId="9" fillId="8" borderId="107" xfId="27" applyNumberFormat="1" applyFont="1" applyFill="1" applyBorder="1" applyAlignment="1" applyProtection="1">
      <alignment horizontal="center" vertical="center"/>
      <protection locked="0"/>
    </xf>
    <xf numFmtId="0" fontId="9" fillId="8" borderId="107" xfId="28" applyNumberFormat="1" applyFont="1" applyFill="1" applyBorder="1" applyAlignment="1" applyProtection="1">
      <alignment horizontal="center" vertical="center" wrapText="1"/>
      <protection locked="0"/>
    </xf>
    <xf numFmtId="0" fontId="9" fillId="8" borderId="107" xfId="28" applyNumberFormat="1" applyFont="1" applyFill="1" applyBorder="1" applyAlignment="1" applyProtection="1">
      <alignment horizontal="center" vertical="center"/>
      <protection locked="0"/>
    </xf>
    <xf numFmtId="0" fontId="9" fillId="18" borderId="107" xfId="28" applyNumberFormat="1" applyFont="1" applyFill="1" applyBorder="1" applyAlignment="1" applyProtection="1">
      <alignment horizontal="center" vertical="center" wrapText="1"/>
      <protection locked="0"/>
    </xf>
    <xf numFmtId="0" fontId="9" fillId="18" borderId="107" xfId="28" applyNumberFormat="1" applyFont="1" applyFill="1" applyBorder="1" applyAlignment="1" applyProtection="1">
      <alignment horizontal="center" vertical="center"/>
      <protection locked="0"/>
    </xf>
  </cellXfs>
  <cellStyles count="32">
    <cellStyle name="パーセント" xfId="1" builtinId="5"/>
    <cellStyle name="パーセント 2" xfId="19" xr:uid="{00000000-0005-0000-0000-000001000000}"/>
    <cellStyle name="パーセント 3" xfId="23" xr:uid="{00000000-0005-0000-0000-000002000000}"/>
    <cellStyle name="桁区切り" xfId="2" builtinId="6"/>
    <cellStyle name="桁区切り 2" xfId="3" xr:uid="{00000000-0005-0000-0000-000004000000}"/>
    <cellStyle name="桁区切り 2 2" xfId="15" xr:uid="{00000000-0005-0000-0000-000005000000}"/>
    <cellStyle name="桁区切り 3" xfId="20" xr:uid="{00000000-0005-0000-0000-000006000000}"/>
    <cellStyle name="桁区切り 4" xfId="24" xr:uid="{00000000-0005-0000-0000-000007000000}"/>
    <cellStyle name="標準" xfId="0" builtinId="0"/>
    <cellStyle name="標準 2" xfId="18" xr:uid="{00000000-0005-0000-0000-000009000000}"/>
    <cellStyle name="標準 3" xfId="22" xr:uid="{00000000-0005-0000-0000-00000A000000}"/>
    <cellStyle name="標準 3 2" xfId="26" xr:uid="{00000000-0005-0000-0000-00000B000000}"/>
    <cellStyle name="標準 4" xfId="21" xr:uid="{00000000-0005-0000-0000-00000C000000}"/>
    <cellStyle name="標準 6" xfId="29" xr:uid="{00000000-0005-0000-0000-00000D000000}"/>
    <cellStyle name="標準_（作業用）H21【北海道】諸経費動向調査対象工事一覧表" xfId="27" xr:uid="{00000000-0005-0000-0000-00000E000000}"/>
    <cellStyle name="標準_【入力例】発注_建設" xfId="4" xr:uid="{00000000-0005-0000-0000-00000F000000}"/>
    <cellStyle name="標準_【入力例】発注_建設_H20調査票修正一覧071213" xfId="5" xr:uid="{00000000-0005-0000-0000-000010000000}"/>
    <cellStyle name="標準_141028_ＬＥＤ用（案２）" xfId="16" xr:uid="{00000000-0005-0000-0000-000011000000}"/>
    <cellStyle name="標準_20121128_情報化施工調査票（案）齋藤_⑨発注" xfId="6" xr:uid="{00000000-0005-0000-0000-000012000000}"/>
    <cellStyle name="標準_20121128_情報化施工調査票（案）齋藤_⑨発注 2" xfId="31" xr:uid="{F9438E32-7BCA-4C52-8DAE-B084BCC210A9}"/>
    <cellStyle name="標準_20121128_情報化施工調査票（案）齋藤_元請_情報化施工" xfId="7" xr:uid="{00000000-0005-0000-0000-000013000000}"/>
    <cellStyle name="標準_20121128_情報化施工調査票（案）齋藤_元請_情報化施工 2" xfId="17" xr:uid="{00000000-0005-0000-0000-000014000000}"/>
    <cellStyle name="標準_Book1" xfId="8" xr:uid="{00000000-0005-0000-0000-000015000000}"/>
    <cellStyle name="標準_data table" xfId="25" xr:uid="{00000000-0005-0000-0000-000016000000}"/>
    <cellStyle name="標準_H12調査票元請" xfId="9" xr:uid="{00000000-0005-0000-0000-000017000000}"/>
    <cellStyle name="標準_準備：【下水】H20諸経費動向調査対象工事一覧表" xfId="28" xr:uid="{00000000-0005-0000-0000-00001A000000}"/>
    <cellStyle name="標準_追加調査票" xfId="10" xr:uid="{00000000-0005-0000-0000-00001B000000}"/>
    <cellStyle name="標準_発注チェック" xfId="11" xr:uid="{00000000-0005-0000-0000-00001C000000}"/>
    <cellStyle name="標準_発注チェック 2" xfId="14" xr:uid="{00000000-0005-0000-0000-00001D000000}"/>
    <cellStyle name="標準_発注チェック_H20調査票修正一覧071213" xfId="12" xr:uid="{00000000-0005-0000-0000-00001E000000}"/>
    <cellStyle name="標準_発注チェック_H20調査票修正一覧071213 2" xfId="30" xr:uid="{97AEF017-561B-41BB-8A39-D5BB47E6BDD7}"/>
    <cellStyle name="標準_平成16年度コスト調査（中部）（５月）" xfId="13" xr:uid="{00000000-0005-0000-0000-00001F000000}"/>
  </cellStyles>
  <dxfs count="19">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condense val="0"/>
        <extend val="0"/>
        <color auto="1"/>
      </font>
    </dxf>
    <dxf>
      <font>
        <b/>
        <i val="0"/>
        <condense val="0"/>
        <extend val="0"/>
        <color indexed="10"/>
      </font>
    </dxf>
    <dxf>
      <font>
        <condense val="0"/>
        <extend val="0"/>
        <color indexed="10"/>
      </font>
    </dxf>
    <dxf>
      <font>
        <condense val="0"/>
        <extend val="0"/>
        <color auto="1"/>
      </font>
    </dxf>
    <dxf>
      <fill>
        <patternFill>
          <bgColor theme="0" tint="-0.24994659260841701"/>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99CCFF"/>
      <color rgb="FFCCFFCC"/>
      <color rgb="FFFFFFCC"/>
      <color rgb="FFC0C0C0"/>
      <color rgb="FFFFCCFF"/>
      <color rgb="FFFFFF99"/>
      <color rgb="FFFF99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theme" Target="theme/theme1.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金額構成比率（金額チェックの参考）</a:t>
            </a:r>
          </a:p>
        </c:rich>
      </c:tx>
      <c:layout>
        <c:manualLayout>
          <c:xMode val="edge"/>
          <c:yMode val="edge"/>
          <c:x val="0.30677332664094281"/>
          <c:y val="2.5839726332408962E-2"/>
        </c:manualLayout>
      </c:layout>
      <c:overlay val="0"/>
      <c:spPr>
        <a:noFill/>
        <a:ln w="25400">
          <a:noFill/>
        </a:ln>
      </c:spPr>
    </c:title>
    <c:autoTitleDeleted val="0"/>
    <c:plotArea>
      <c:layout>
        <c:manualLayout>
          <c:layoutTarget val="inner"/>
          <c:xMode val="edge"/>
          <c:yMode val="edge"/>
          <c:x val="8.3665447150782266E-2"/>
          <c:y val="0.10411317588240573"/>
          <c:w val="0.71580438117890566"/>
          <c:h val="0.8226226242560456"/>
        </c:manualLayout>
      </c:layout>
      <c:barChart>
        <c:barDir val="col"/>
        <c:grouping val="stacked"/>
        <c:varyColors val="0"/>
        <c:ser>
          <c:idx val="9"/>
          <c:order val="0"/>
          <c:tx>
            <c:v>機械器具等損料</c:v>
          </c:tx>
          <c:spPr>
            <a:solidFill>
              <a:srgbClr val="CCFFFF"/>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(チェック!$E$27,チェック!$G$27)</c:f>
              <c:numCache>
                <c:formatCode>0.0%</c:formatCode>
                <c:ptCount val="2"/>
                <c:pt idx="0">
                  <c:v>0</c:v>
                </c:pt>
                <c:pt idx="1">
                  <c:v>0</c:v>
                </c:pt>
              </c:numCache>
            </c:numRef>
          </c:val>
          <c:extLst>
            <c:ext xmlns:c16="http://schemas.microsoft.com/office/drawing/2014/chart" uri="{C3380CC4-5D6E-409C-BE32-E72D297353CC}">
              <c16:uniqueId val="{00000000-56BC-4552-A2B0-B8C59581E438}"/>
            </c:ext>
          </c:extLst>
        </c:ser>
        <c:ser>
          <c:idx val="8"/>
          <c:order val="1"/>
          <c:tx>
            <c:v>労務費</c:v>
          </c:tx>
          <c:spPr>
            <a:solidFill>
              <a:srgbClr val="FFFF99"/>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(チェック!$E$26,チェック!$G$26)</c:f>
              <c:numCache>
                <c:formatCode>0.0%</c:formatCode>
                <c:ptCount val="2"/>
                <c:pt idx="0">
                  <c:v>0</c:v>
                </c:pt>
                <c:pt idx="1">
                  <c:v>0</c:v>
                </c:pt>
              </c:numCache>
            </c:numRef>
          </c:val>
          <c:extLst>
            <c:ext xmlns:c16="http://schemas.microsoft.com/office/drawing/2014/chart" uri="{C3380CC4-5D6E-409C-BE32-E72D297353CC}">
              <c16:uniqueId val="{00000001-56BC-4552-A2B0-B8C59581E438}"/>
            </c:ext>
          </c:extLst>
        </c:ser>
        <c:ser>
          <c:idx val="1"/>
          <c:order val="2"/>
          <c:tx>
            <c:v>材料費</c:v>
          </c:tx>
          <c:spPr>
            <a:solidFill>
              <a:srgbClr val="CCFFCC"/>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(チェック!$E$24,チェック!$G$24)</c:f>
              <c:numCache>
                <c:formatCode>0.0%</c:formatCode>
                <c:ptCount val="2"/>
                <c:pt idx="0">
                  <c:v>0</c:v>
                </c:pt>
                <c:pt idx="1">
                  <c:v>0</c:v>
                </c:pt>
              </c:numCache>
            </c:numRef>
          </c:val>
          <c:extLst>
            <c:ext xmlns:c16="http://schemas.microsoft.com/office/drawing/2014/chart" uri="{C3380CC4-5D6E-409C-BE32-E72D297353CC}">
              <c16:uniqueId val="{00000002-56BC-4552-A2B0-B8C59581E438}"/>
            </c:ext>
          </c:extLst>
        </c:ser>
        <c:ser>
          <c:idx val="11"/>
          <c:order val="3"/>
          <c:tx>
            <c:v>市場単価</c:v>
          </c:tx>
          <c:spPr>
            <a:solidFill>
              <a:srgbClr val="CC99FF"/>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(チェック!$E$29,チェック!$G$29)</c:f>
              <c:numCache>
                <c:formatCode>#,##0_);[Red]\(#,##0\)</c:formatCode>
                <c:ptCount val="2"/>
                <c:pt idx="0" formatCode="0.0%">
                  <c:v>0</c:v>
                </c:pt>
              </c:numCache>
            </c:numRef>
          </c:val>
          <c:extLst>
            <c:ext xmlns:c16="http://schemas.microsoft.com/office/drawing/2014/chart" uri="{C3380CC4-5D6E-409C-BE32-E72D297353CC}">
              <c16:uniqueId val="{00000003-56BC-4552-A2B0-B8C59581E438}"/>
            </c:ext>
          </c:extLst>
        </c:ser>
        <c:ser>
          <c:idx val="10"/>
          <c:order val="4"/>
          <c:tx>
            <c:v>その他</c:v>
          </c:tx>
          <c:spPr>
            <a:solidFill>
              <a:srgbClr val="99CCFF"/>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(チェック!$E$30,チェック!$G$30)</c:f>
              <c:numCache>
                <c:formatCode>0.0%</c:formatCode>
                <c:ptCount val="2"/>
                <c:pt idx="0">
                  <c:v>0</c:v>
                </c:pt>
                <c:pt idx="1">
                  <c:v>0</c:v>
                </c:pt>
              </c:numCache>
            </c:numRef>
          </c:val>
          <c:extLst>
            <c:ext xmlns:c16="http://schemas.microsoft.com/office/drawing/2014/chart" uri="{C3380CC4-5D6E-409C-BE32-E72D297353CC}">
              <c16:uniqueId val="{00000004-56BC-4552-A2B0-B8C59581E438}"/>
            </c:ext>
          </c:extLst>
        </c:ser>
        <c:ser>
          <c:idx val="0"/>
          <c:order val="5"/>
          <c:tx>
            <c:v>共通仮設費</c:v>
          </c:tx>
          <c:spPr>
            <a:solidFill>
              <a:srgbClr val="FF99CC"/>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(チェック!$E$32,チェック!$G$32)</c:f>
              <c:numCache>
                <c:formatCode>0.0%</c:formatCode>
                <c:ptCount val="2"/>
                <c:pt idx="0">
                  <c:v>0</c:v>
                </c:pt>
                <c:pt idx="1">
                  <c:v>0</c:v>
                </c:pt>
              </c:numCache>
            </c:numRef>
          </c:val>
          <c:extLst>
            <c:ext xmlns:c16="http://schemas.microsoft.com/office/drawing/2014/chart" uri="{C3380CC4-5D6E-409C-BE32-E72D297353CC}">
              <c16:uniqueId val="{00000005-56BC-4552-A2B0-B8C59581E438}"/>
            </c:ext>
          </c:extLst>
        </c:ser>
        <c:ser>
          <c:idx val="3"/>
          <c:order val="6"/>
          <c:tx>
            <c:v>現場管理費</c:v>
          </c:tx>
          <c:spPr>
            <a:solidFill>
              <a:srgbClr val="FFCC99"/>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(チェック!$E$37,チェック!$G$37)</c:f>
              <c:numCache>
                <c:formatCode>0.0%</c:formatCode>
                <c:ptCount val="2"/>
                <c:pt idx="0">
                  <c:v>0</c:v>
                </c:pt>
                <c:pt idx="1">
                  <c:v>0</c:v>
                </c:pt>
              </c:numCache>
            </c:numRef>
          </c:val>
          <c:extLst>
            <c:ext xmlns:c16="http://schemas.microsoft.com/office/drawing/2014/chart" uri="{C3380CC4-5D6E-409C-BE32-E72D297353CC}">
              <c16:uniqueId val="{00000006-56BC-4552-A2B0-B8C59581E438}"/>
            </c:ext>
          </c:extLst>
        </c:ser>
        <c:ser>
          <c:idx val="2"/>
          <c:order val="7"/>
          <c:tx>
            <c:v>補償費</c:v>
          </c:tx>
          <c:spPr>
            <a:solidFill>
              <a:srgbClr val="FFCC00"/>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(チェック!$E$36,チェック!$G$36)</c:f>
              <c:numCache>
                <c:formatCode>0.0%</c:formatCode>
                <c:ptCount val="2"/>
                <c:pt idx="0">
                  <c:v>0</c:v>
                </c:pt>
                <c:pt idx="1">
                  <c:v>0</c:v>
                </c:pt>
              </c:numCache>
            </c:numRef>
          </c:val>
          <c:extLst>
            <c:ext xmlns:c16="http://schemas.microsoft.com/office/drawing/2014/chart" uri="{C3380CC4-5D6E-409C-BE32-E72D297353CC}">
              <c16:uniqueId val="{00000007-56BC-4552-A2B0-B8C59581E438}"/>
            </c:ext>
          </c:extLst>
        </c:ser>
        <c:ser>
          <c:idx val="4"/>
          <c:order val="8"/>
          <c:tx>
            <c:v>機器間接費</c:v>
          </c:tx>
          <c:spPr>
            <a:solidFill>
              <a:srgbClr val="00FF00"/>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(チェック!$E$38,チェック!$G$38)</c:f>
              <c:numCache>
                <c:formatCode>0.0%</c:formatCode>
                <c:ptCount val="2"/>
                <c:pt idx="0">
                  <c:v>0</c:v>
                </c:pt>
                <c:pt idx="1">
                  <c:v>0</c:v>
                </c:pt>
              </c:numCache>
            </c:numRef>
          </c:val>
          <c:extLst>
            <c:ext xmlns:c16="http://schemas.microsoft.com/office/drawing/2014/chart" uri="{C3380CC4-5D6E-409C-BE32-E72D297353CC}">
              <c16:uniqueId val="{00000008-56BC-4552-A2B0-B8C59581E438}"/>
            </c:ext>
          </c:extLst>
        </c:ser>
        <c:ser>
          <c:idx val="7"/>
          <c:order val="9"/>
          <c:tx>
            <c:v>一般管理費等</c:v>
          </c:tx>
          <c:spPr>
            <a:solidFill>
              <a:srgbClr val="FFFF00"/>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(チェック!$E$40,チェック!$G$40)</c:f>
              <c:numCache>
                <c:formatCode>0.0%</c:formatCode>
                <c:ptCount val="2"/>
                <c:pt idx="0">
                  <c:v>0</c:v>
                </c:pt>
                <c:pt idx="1">
                  <c:v>0</c:v>
                </c:pt>
              </c:numCache>
            </c:numRef>
          </c:val>
          <c:extLst>
            <c:ext xmlns:c16="http://schemas.microsoft.com/office/drawing/2014/chart" uri="{C3380CC4-5D6E-409C-BE32-E72D297353CC}">
              <c16:uniqueId val="{00000009-56BC-4552-A2B0-B8C59581E438}"/>
            </c:ext>
          </c:extLst>
        </c:ser>
        <c:ser>
          <c:idx val="5"/>
          <c:order val="10"/>
          <c:tx>
            <c:v>鋼橋等工場製作費</c:v>
          </c:tx>
          <c:spPr>
            <a:solidFill>
              <a:srgbClr val="99CC00"/>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(チェック!$E$41,チェック!$G$41)</c:f>
              <c:numCache>
                <c:formatCode>0.0%</c:formatCode>
                <c:ptCount val="2"/>
                <c:pt idx="0">
                  <c:v>0</c:v>
                </c:pt>
                <c:pt idx="1">
                  <c:v>0</c:v>
                </c:pt>
              </c:numCache>
            </c:numRef>
          </c:val>
          <c:extLst>
            <c:ext xmlns:c16="http://schemas.microsoft.com/office/drawing/2014/chart" uri="{C3380CC4-5D6E-409C-BE32-E72D297353CC}">
              <c16:uniqueId val="{0000000A-56BC-4552-A2B0-B8C59581E438}"/>
            </c:ext>
          </c:extLst>
        </c:ser>
        <c:ser>
          <c:idx val="6"/>
          <c:order val="11"/>
          <c:tx>
            <c:v>別途調査等工事価格</c:v>
          </c:tx>
          <c:spPr>
            <a:solidFill>
              <a:srgbClr val="3366FF"/>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(チェック!$E$42,チェック!$G$42)</c:f>
              <c:numCache>
                <c:formatCode>0.0%</c:formatCode>
                <c:ptCount val="2"/>
                <c:pt idx="0">
                  <c:v>0</c:v>
                </c:pt>
                <c:pt idx="1">
                  <c:v>0</c:v>
                </c:pt>
              </c:numCache>
            </c:numRef>
          </c:val>
          <c:extLst>
            <c:ext xmlns:c16="http://schemas.microsoft.com/office/drawing/2014/chart" uri="{C3380CC4-5D6E-409C-BE32-E72D297353CC}">
              <c16:uniqueId val="{0000000B-56BC-4552-A2B0-B8C59581E438}"/>
            </c:ext>
          </c:extLst>
        </c:ser>
        <c:dLbls>
          <c:showLegendKey val="0"/>
          <c:showVal val="0"/>
          <c:showCatName val="0"/>
          <c:showSerName val="0"/>
          <c:showPercent val="0"/>
          <c:showBubbleSize val="0"/>
        </c:dLbls>
        <c:gapWidth val="200"/>
        <c:overlap val="100"/>
        <c:axId val="134183424"/>
        <c:axId val="255439360"/>
      </c:barChart>
      <c:catAx>
        <c:axId val="13418342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255439360"/>
        <c:crosses val="autoZero"/>
        <c:auto val="1"/>
        <c:lblAlgn val="ctr"/>
        <c:lblOffset val="100"/>
        <c:tickLblSkip val="1"/>
        <c:tickMarkSkip val="1"/>
        <c:noMultiLvlLbl val="0"/>
      </c:catAx>
      <c:valAx>
        <c:axId val="255439360"/>
        <c:scaling>
          <c:orientation val="minMax"/>
          <c:max val="1"/>
        </c:scaling>
        <c:delete val="0"/>
        <c:axPos val="l"/>
        <c:majorGridlines>
          <c:spPr>
            <a:ln w="3175">
              <a:solidFill>
                <a:srgbClr val="000000"/>
              </a:solidFill>
              <a:prstDash val="solid"/>
            </a:ln>
          </c:spPr>
        </c:majorGridlines>
        <c:numFmt formatCode="0.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34183424"/>
        <c:crosses val="autoZero"/>
        <c:crossBetween val="between"/>
      </c:valAx>
      <c:spPr>
        <a:solidFill>
          <a:srgbClr val="C0C0C0"/>
        </a:solidFill>
        <a:ln w="12700">
          <a:solidFill>
            <a:srgbClr val="808080"/>
          </a:solidFill>
          <a:prstDash val="solid"/>
        </a:ln>
      </c:spPr>
    </c:plotArea>
    <c:legend>
      <c:legendPos val="r"/>
      <c:layout>
        <c:manualLayout>
          <c:xMode val="edge"/>
          <c:yMode val="edge"/>
          <c:x val="0.80478192021227613"/>
          <c:y val="0.38688970297042463"/>
          <c:w val="0.18990728480256905"/>
          <c:h val="0.2904886141904187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311" r="0.75000000000000311" t="1"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altLang="en-US"/>
              <a:t>金額構成比率（金額チェックの参考）</a:t>
            </a:r>
          </a:p>
        </c:rich>
      </c:tx>
      <c:overlay val="0"/>
      <c:spPr>
        <a:noFill/>
        <a:ln w="25400">
          <a:noFill/>
        </a:ln>
      </c:spPr>
    </c:title>
    <c:autoTitleDeleted val="0"/>
    <c:plotArea>
      <c:layout/>
      <c:barChart>
        <c:barDir val="col"/>
        <c:grouping val="stacked"/>
        <c:varyColors val="0"/>
        <c:ser>
          <c:idx val="1"/>
          <c:order val="0"/>
          <c:tx>
            <c:v>直接工事費</c:v>
          </c:tx>
          <c:spPr>
            <a:solidFill>
              <a:srgbClr val="993366"/>
            </a:solidFill>
            <a:ln w="12700">
              <a:solidFill>
                <a:srgbClr val="000000"/>
              </a:solidFill>
              <a:prstDash val="solid"/>
            </a:ln>
          </c:spPr>
          <c:invertIfNegative val="0"/>
          <c:cat>
            <c:strRef>
              <c:f>(チェック!$D$18,チェック!$F$18)</c:f>
              <c:strCache>
                <c:ptCount val="2"/>
                <c:pt idx="0">
                  <c:v>発注ファイル
（積算額）</c:v>
                </c:pt>
                <c:pt idx="1">
                  <c:v>元請ファイル
（実績額）</c:v>
                </c:pt>
              </c:strCache>
            </c:strRef>
          </c:cat>
          <c:val>
            <c:numRef>
              <c:f>(チェック!$E$23,チェック!$G$23)</c:f>
              <c:numCache>
                <c:formatCode>0.0%</c:formatCode>
                <c:ptCount val="2"/>
                <c:pt idx="0">
                  <c:v>0</c:v>
                </c:pt>
                <c:pt idx="1">
                  <c:v>0</c:v>
                </c:pt>
              </c:numCache>
            </c:numRef>
          </c:val>
          <c:extLst>
            <c:ext xmlns:c16="http://schemas.microsoft.com/office/drawing/2014/chart" uri="{C3380CC4-5D6E-409C-BE32-E72D297353CC}">
              <c16:uniqueId val="{00000000-A9B8-4F76-BD2C-C686AF1712F7}"/>
            </c:ext>
          </c:extLst>
        </c:ser>
        <c:ser>
          <c:idx val="0"/>
          <c:order val="1"/>
          <c:tx>
            <c:v>共通仮設費</c:v>
          </c:tx>
          <c:spPr>
            <a:solidFill>
              <a:srgbClr val="9999FF"/>
            </a:solidFill>
            <a:ln w="12700">
              <a:solidFill>
                <a:srgbClr val="000000"/>
              </a:solidFill>
              <a:prstDash val="solid"/>
            </a:ln>
          </c:spPr>
          <c:invertIfNegative val="0"/>
          <c:cat>
            <c:strRef>
              <c:f>(チェック!$D$18,チェック!$F$18)</c:f>
              <c:strCache>
                <c:ptCount val="2"/>
                <c:pt idx="0">
                  <c:v>発注ファイル
（積算額）</c:v>
                </c:pt>
                <c:pt idx="1">
                  <c:v>元請ファイル
（実績額）</c:v>
                </c:pt>
              </c:strCache>
            </c:strRef>
          </c:cat>
          <c:val>
            <c:numRef>
              <c:f>(チェック!$E$32,チェック!$G$32)</c:f>
              <c:numCache>
                <c:formatCode>0.0%</c:formatCode>
                <c:ptCount val="2"/>
                <c:pt idx="0">
                  <c:v>0</c:v>
                </c:pt>
                <c:pt idx="1">
                  <c:v>0</c:v>
                </c:pt>
              </c:numCache>
            </c:numRef>
          </c:val>
          <c:extLst>
            <c:ext xmlns:c16="http://schemas.microsoft.com/office/drawing/2014/chart" uri="{C3380CC4-5D6E-409C-BE32-E72D297353CC}">
              <c16:uniqueId val="{00000001-A9B8-4F76-BD2C-C686AF1712F7}"/>
            </c:ext>
          </c:extLst>
        </c:ser>
        <c:ser>
          <c:idx val="2"/>
          <c:order val="2"/>
          <c:tx>
            <c:v>補償費</c:v>
          </c:tx>
          <c:spPr>
            <a:solidFill>
              <a:srgbClr val="FFFFCC"/>
            </a:solidFill>
            <a:ln w="12700">
              <a:solidFill>
                <a:srgbClr val="000000"/>
              </a:solidFill>
              <a:prstDash val="solid"/>
            </a:ln>
          </c:spPr>
          <c:invertIfNegative val="0"/>
          <c:cat>
            <c:strRef>
              <c:f>(チェック!$D$18,チェック!$F$18)</c:f>
              <c:strCache>
                <c:ptCount val="2"/>
                <c:pt idx="0">
                  <c:v>発注ファイル
（積算額）</c:v>
                </c:pt>
                <c:pt idx="1">
                  <c:v>元請ファイル
（実績額）</c:v>
                </c:pt>
              </c:strCache>
            </c:strRef>
          </c:cat>
          <c:val>
            <c:numRef>
              <c:f>(チェック!$E$36,チェック!$G$36)</c:f>
              <c:numCache>
                <c:formatCode>0.0%</c:formatCode>
                <c:ptCount val="2"/>
                <c:pt idx="0">
                  <c:v>0</c:v>
                </c:pt>
                <c:pt idx="1">
                  <c:v>0</c:v>
                </c:pt>
              </c:numCache>
            </c:numRef>
          </c:val>
          <c:extLst>
            <c:ext xmlns:c16="http://schemas.microsoft.com/office/drawing/2014/chart" uri="{C3380CC4-5D6E-409C-BE32-E72D297353CC}">
              <c16:uniqueId val="{00000002-A9B8-4F76-BD2C-C686AF1712F7}"/>
            </c:ext>
          </c:extLst>
        </c:ser>
        <c:ser>
          <c:idx val="3"/>
          <c:order val="3"/>
          <c:tx>
            <c:v>現場管理費</c:v>
          </c:tx>
          <c:spPr>
            <a:solidFill>
              <a:srgbClr val="CCFFFF"/>
            </a:solidFill>
            <a:ln w="12700">
              <a:solidFill>
                <a:srgbClr val="000000"/>
              </a:solidFill>
              <a:prstDash val="solid"/>
            </a:ln>
          </c:spPr>
          <c:invertIfNegative val="0"/>
          <c:cat>
            <c:strRef>
              <c:f>(チェック!$D$18,チェック!$F$18)</c:f>
              <c:strCache>
                <c:ptCount val="2"/>
                <c:pt idx="0">
                  <c:v>発注ファイル
（積算額）</c:v>
                </c:pt>
                <c:pt idx="1">
                  <c:v>元請ファイル
（実績額）</c:v>
                </c:pt>
              </c:strCache>
            </c:strRef>
          </c:cat>
          <c:val>
            <c:numRef>
              <c:f>(チェック!$E$37,チェック!$G$37)</c:f>
              <c:numCache>
                <c:formatCode>0.0%</c:formatCode>
                <c:ptCount val="2"/>
                <c:pt idx="0">
                  <c:v>0</c:v>
                </c:pt>
                <c:pt idx="1">
                  <c:v>0</c:v>
                </c:pt>
              </c:numCache>
            </c:numRef>
          </c:val>
          <c:extLst>
            <c:ext xmlns:c16="http://schemas.microsoft.com/office/drawing/2014/chart" uri="{C3380CC4-5D6E-409C-BE32-E72D297353CC}">
              <c16:uniqueId val="{00000003-A9B8-4F76-BD2C-C686AF1712F7}"/>
            </c:ext>
          </c:extLst>
        </c:ser>
        <c:ser>
          <c:idx val="4"/>
          <c:order val="4"/>
          <c:tx>
            <c:v>技術者間接費</c:v>
          </c:tx>
          <c:spPr>
            <a:solidFill>
              <a:srgbClr val="FFCC00"/>
            </a:solidFill>
            <a:ln w="12700">
              <a:solidFill>
                <a:srgbClr val="000000"/>
              </a:solidFill>
              <a:prstDash val="solid"/>
            </a:ln>
          </c:spPr>
          <c:invertIfNegative val="0"/>
          <c:cat>
            <c:strRef>
              <c:f>(チェック!$D$18,チェック!$F$18)</c:f>
              <c:strCache>
                <c:ptCount val="2"/>
                <c:pt idx="0">
                  <c:v>発注ファイル
（積算額）</c:v>
                </c:pt>
                <c:pt idx="1">
                  <c:v>元請ファイル
（実績額）</c:v>
                </c:pt>
              </c:strCache>
            </c:strRef>
          </c:cat>
          <c:val>
            <c:numRef>
              <c:f>(チェック!$E$38,チェック!$G$38)</c:f>
              <c:numCache>
                <c:formatCode>0.0%</c:formatCode>
                <c:ptCount val="2"/>
                <c:pt idx="0">
                  <c:v>0</c:v>
                </c:pt>
                <c:pt idx="1">
                  <c:v>0</c:v>
                </c:pt>
              </c:numCache>
            </c:numRef>
          </c:val>
          <c:extLst>
            <c:ext xmlns:c16="http://schemas.microsoft.com/office/drawing/2014/chart" uri="{C3380CC4-5D6E-409C-BE32-E72D297353CC}">
              <c16:uniqueId val="{00000004-A9B8-4F76-BD2C-C686AF1712F7}"/>
            </c:ext>
          </c:extLst>
        </c:ser>
        <c:ser>
          <c:idx val="7"/>
          <c:order val="5"/>
          <c:tx>
            <c:v>一般管理費等</c:v>
          </c:tx>
          <c:spPr>
            <a:solidFill>
              <a:srgbClr val="CCCCFF"/>
            </a:solidFill>
            <a:ln w="12700">
              <a:solidFill>
                <a:srgbClr val="000000"/>
              </a:solidFill>
              <a:prstDash val="solid"/>
            </a:ln>
          </c:spPr>
          <c:invertIfNegative val="0"/>
          <c:val>
            <c:numRef>
              <c:f>(チェック!$E$40,チェック!$G$40)</c:f>
              <c:numCache>
                <c:formatCode>0.0%</c:formatCode>
                <c:ptCount val="2"/>
                <c:pt idx="0">
                  <c:v>0</c:v>
                </c:pt>
                <c:pt idx="1">
                  <c:v>0</c:v>
                </c:pt>
              </c:numCache>
            </c:numRef>
          </c:val>
          <c:extLst>
            <c:ext xmlns:c16="http://schemas.microsoft.com/office/drawing/2014/chart" uri="{C3380CC4-5D6E-409C-BE32-E72D297353CC}">
              <c16:uniqueId val="{00000005-A9B8-4F76-BD2C-C686AF1712F7}"/>
            </c:ext>
          </c:extLst>
        </c:ser>
        <c:ser>
          <c:idx val="5"/>
          <c:order val="6"/>
          <c:tx>
            <c:v>鋼橋等工場製作費</c:v>
          </c:tx>
          <c:spPr>
            <a:solidFill>
              <a:srgbClr val="FF8080"/>
            </a:solidFill>
            <a:ln w="12700">
              <a:solidFill>
                <a:srgbClr val="000000"/>
              </a:solidFill>
              <a:prstDash val="solid"/>
            </a:ln>
          </c:spPr>
          <c:invertIfNegative val="0"/>
          <c:cat>
            <c:strRef>
              <c:f>(チェック!$D$18,チェック!$F$18)</c:f>
              <c:strCache>
                <c:ptCount val="2"/>
                <c:pt idx="0">
                  <c:v>発注ファイル
（積算額）</c:v>
                </c:pt>
                <c:pt idx="1">
                  <c:v>元請ファイル
（実績額）</c:v>
                </c:pt>
              </c:strCache>
            </c:strRef>
          </c:cat>
          <c:val>
            <c:numRef>
              <c:f>(チェック!$E$41,チェック!$G$41)</c:f>
              <c:numCache>
                <c:formatCode>0.0%</c:formatCode>
                <c:ptCount val="2"/>
                <c:pt idx="0">
                  <c:v>0</c:v>
                </c:pt>
                <c:pt idx="1">
                  <c:v>0</c:v>
                </c:pt>
              </c:numCache>
            </c:numRef>
          </c:val>
          <c:extLst>
            <c:ext xmlns:c16="http://schemas.microsoft.com/office/drawing/2014/chart" uri="{C3380CC4-5D6E-409C-BE32-E72D297353CC}">
              <c16:uniqueId val="{00000006-A9B8-4F76-BD2C-C686AF1712F7}"/>
            </c:ext>
          </c:extLst>
        </c:ser>
        <c:ser>
          <c:idx val="6"/>
          <c:order val="7"/>
          <c:tx>
            <c:v>別途調査等工事価格</c:v>
          </c:tx>
          <c:spPr>
            <a:solidFill>
              <a:srgbClr val="0066CC"/>
            </a:solidFill>
            <a:ln w="12700">
              <a:solidFill>
                <a:srgbClr val="000000"/>
              </a:solidFill>
              <a:prstDash val="solid"/>
            </a:ln>
          </c:spPr>
          <c:invertIfNegative val="0"/>
          <c:cat>
            <c:strRef>
              <c:f>(チェック!$D$18,チェック!$F$18)</c:f>
              <c:strCache>
                <c:ptCount val="2"/>
                <c:pt idx="0">
                  <c:v>発注ファイル
（積算額）</c:v>
                </c:pt>
                <c:pt idx="1">
                  <c:v>元請ファイル
（実績額）</c:v>
                </c:pt>
              </c:strCache>
            </c:strRef>
          </c:cat>
          <c:val>
            <c:numRef>
              <c:f>(チェック!$E$42,チェック!$G$42)</c:f>
              <c:numCache>
                <c:formatCode>0.0%</c:formatCode>
                <c:ptCount val="2"/>
                <c:pt idx="0">
                  <c:v>0</c:v>
                </c:pt>
                <c:pt idx="1">
                  <c:v>0</c:v>
                </c:pt>
              </c:numCache>
            </c:numRef>
          </c:val>
          <c:extLst>
            <c:ext xmlns:c16="http://schemas.microsoft.com/office/drawing/2014/chart" uri="{C3380CC4-5D6E-409C-BE32-E72D297353CC}">
              <c16:uniqueId val="{00000007-A9B8-4F76-BD2C-C686AF1712F7}"/>
            </c:ext>
          </c:extLst>
        </c:ser>
        <c:dLbls>
          <c:showLegendKey val="0"/>
          <c:showVal val="0"/>
          <c:showCatName val="0"/>
          <c:showSerName val="0"/>
          <c:showPercent val="0"/>
          <c:showBubbleSize val="0"/>
        </c:dLbls>
        <c:gapWidth val="200"/>
        <c:overlap val="100"/>
        <c:axId val="134596608"/>
        <c:axId val="255442240"/>
      </c:barChart>
      <c:catAx>
        <c:axId val="134596608"/>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255442240"/>
        <c:crosses val="autoZero"/>
        <c:auto val="1"/>
        <c:lblAlgn val="ctr"/>
        <c:lblOffset val="100"/>
        <c:tickLblSkip val="2"/>
        <c:tickMarkSkip val="1"/>
        <c:noMultiLvlLbl val="0"/>
      </c:catAx>
      <c:valAx>
        <c:axId val="255442240"/>
        <c:scaling>
          <c:orientation val="minMax"/>
          <c:max val="1"/>
        </c:scaling>
        <c:delete val="0"/>
        <c:axPos val="l"/>
        <c:majorGridlines>
          <c:spPr>
            <a:ln w="3175">
              <a:solidFill>
                <a:srgbClr val="000000"/>
              </a:solidFill>
              <a:prstDash val="solid"/>
            </a:ln>
          </c:spPr>
        </c:majorGridlines>
        <c:numFmt formatCode="0.0%" sourceLinked="1"/>
        <c:majorTickMark val="in"/>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34596608"/>
        <c:crosses val="autoZero"/>
        <c:crossBetween val="between"/>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311" r="0.75000000000000311" t="1" header="0.51200000000000001" footer="0.51200000000000001"/>
    <c:pageSetup paperSize="9" orientation="landscape"/>
  </c:printSettings>
</c:chartSpace>
</file>

<file path=xl/drawings/_rels/drawing11.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drawing1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xdr:col>
      <xdr:colOff>0</xdr:colOff>
      <xdr:row>18</xdr:row>
      <xdr:rowOff>9525</xdr:rowOff>
    </xdr:from>
    <xdr:to>
      <xdr:col>8</xdr:col>
      <xdr:colOff>133350</xdr:colOff>
      <xdr:row>21</xdr:row>
      <xdr:rowOff>76200</xdr:rowOff>
    </xdr:to>
    <xdr:sp macro="" textlink="">
      <xdr:nvSpPr>
        <xdr:cNvPr id="11265" name="AutoShape 1">
          <a:extLst>
            <a:ext uri="{FF2B5EF4-FFF2-40B4-BE49-F238E27FC236}">
              <a16:creationId xmlns:a16="http://schemas.microsoft.com/office/drawing/2014/main" id="{00000000-0008-0000-0000-0000012C0000}"/>
            </a:ext>
          </a:extLst>
        </xdr:cNvPr>
        <xdr:cNvSpPr>
          <a:spLocks noChangeArrowheads="1"/>
        </xdr:cNvSpPr>
      </xdr:nvSpPr>
      <xdr:spPr bwMode="auto">
        <a:xfrm>
          <a:off x="800100" y="2276475"/>
          <a:ext cx="933450" cy="523875"/>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発注用の</a:t>
          </a:r>
        </a:p>
        <a:p>
          <a:pPr algn="ctr" rtl="0">
            <a:defRPr sz="1000"/>
          </a:pPr>
          <a:r>
            <a:rPr lang="ja-JP" altLang="en-US" sz="1000" b="0" i="0" strike="noStrike">
              <a:solidFill>
                <a:srgbClr val="000000"/>
              </a:solidFill>
              <a:latin typeface="ＭＳ Ｐゴシック"/>
              <a:ea typeface="ＭＳ Ｐゴシック"/>
            </a:rPr>
            <a:t>ｼｰﾄ</a:t>
          </a:r>
        </a:p>
      </xdr:txBody>
    </xdr:sp>
    <xdr:clientData/>
  </xdr:twoCellAnchor>
  <xdr:twoCellAnchor>
    <xdr:from>
      <xdr:col>0</xdr:col>
      <xdr:colOff>71441</xdr:colOff>
      <xdr:row>29</xdr:row>
      <xdr:rowOff>0</xdr:rowOff>
    </xdr:from>
    <xdr:to>
      <xdr:col>36</xdr:col>
      <xdr:colOff>142874</xdr:colOff>
      <xdr:row>44</xdr:row>
      <xdr:rowOff>47624</xdr:rowOff>
    </xdr:to>
    <xdr:sp macro="" textlink="">
      <xdr:nvSpPr>
        <xdr:cNvPr id="3" name="正方形/長方形 2">
          <a:extLst>
            <a:ext uri="{FF2B5EF4-FFF2-40B4-BE49-F238E27FC236}">
              <a16:creationId xmlns:a16="http://schemas.microsoft.com/office/drawing/2014/main" id="{00000000-0008-0000-0000-000003000000}"/>
            </a:ext>
          </a:extLst>
        </xdr:cNvPr>
        <xdr:cNvSpPr>
          <a:spLocks noChangeAspect="1"/>
        </xdr:cNvSpPr>
      </xdr:nvSpPr>
      <xdr:spPr bwMode="auto">
        <a:xfrm>
          <a:off x="71441" y="4000500"/>
          <a:ext cx="7177083" cy="2352674"/>
        </a:xfrm>
        <a:prstGeom prst="rect">
          <a:avLst/>
        </a:prstGeom>
        <a:solidFill>
          <a:srgbClr val="FFFFFF"/>
        </a:solidFill>
        <a:ln w="38100" cap="flat" cmpd="sng" algn="ctr">
          <a:solidFill>
            <a:srgbClr val="FF0000"/>
          </a:solidFill>
          <a:prstDash val="solid"/>
          <a:round/>
          <a:headEnd type="none" w="med" len="med"/>
          <a:tailEnd type="none" w="med" len="med"/>
        </a:ln>
        <a:effectLst/>
      </xdr:spPr>
      <xdr:txBody>
        <a:bodyPr vertOverflow="clip" wrap="square" lIns="91440" tIns="45720" rIns="91440" bIns="45720" rtlCol="0" anchor="ctr" upright="1"/>
        <a:lstStyle/>
        <a:p>
          <a:pPr algn="ctr"/>
          <a:r>
            <a:rPr kumimoji="1" lang="ja-JP" altLang="en-US" sz="1100" b="1"/>
            <a:t>＜調査票入力に関する問合せ先＞</a:t>
          </a:r>
          <a:endParaRPr kumimoji="1" lang="en-US" altLang="ja-JP" sz="1100" b="1"/>
        </a:p>
        <a:p>
          <a:pPr algn="ctr"/>
          <a:endParaRPr kumimoji="1" lang="en-US" altLang="ja-JP" sz="1100"/>
        </a:p>
        <a:p>
          <a:pPr algn="l"/>
          <a:r>
            <a:rPr kumimoji="1" lang="en-US" altLang="ja-JP" sz="1100"/>
            <a:t>	</a:t>
          </a:r>
          <a:r>
            <a:rPr kumimoji="1" lang="ja-JP" altLang="en-US" sz="1100" b="1"/>
            <a:t>一般財団法人　国土技術研究センター</a:t>
          </a:r>
          <a:endParaRPr kumimoji="1" lang="en-US" altLang="ja-JP" sz="1100" b="1"/>
        </a:p>
        <a:p>
          <a:pPr algn="l"/>
          <a:r>
            <a:rPr kumimoji="1" lang="en-US" altLang="ja-JP" sz="1100" b="1"/>
            <a:t>		</a:t>
          </a:r>
          <a:r>
            <a:rPr kumimoji="1" lang="ja-JP" altLang="en-US" sz="1100" b="1"/>
            <a:t>技術・調達政策グループ</a:t>
          </a:r>
          <a:endParaRPr kumimoji="1" lang="en-US" altLang="ja-JP" sz="1100" b="1"/>
        </a:p>
        <a:p>
          <a:pPr algn="l"/>
          <a:r>
            <a:rPr kumimoji="1" lang="en-US" altLang="ja-JP" sz="1100" b="1"/>
            <a:t>	</a:t>
          </a:r>
          <a:r>
            <a:rPr kumimoji="1" lang="ja-JP" altLang="en-US" sz="1100" b="1"/>
            <a:t>〒</a:t>
          </a:r>
          <a:r>
            <a:rPr kumimoji="1" lang="en-US" altLang="ja-JP" sz="1100" b="1"/>
            <a:t>105-0001</a:t>
          </a:r>
          <a:r>
            <a:rPr kumimoji="1" lang="ja-JP" altLang="en-US" sz="1100" b="1"/>
            <a:t>　東京都港区虎ノ門</a:t>
          </a:r>
          <a:r>
            <a:rPr kumimoji="1" lang="en-US" altLang="ja-JP" sz="1100" b="1"/>
            <a:t>3-12-1</a:t>
          </a:r>
          <a:r>
            <a:rPr kumimoji="1" lang="ja-JP" altLang="en-US" sz="1100" b="1"/>
            <a:t>（ニッセイ虎ノ門ビル</a:t>
          </a:r>
          <a:r>
            <a:rPr kumimoji="1" lang="en-US" altLang="ja-JP" sz="1100" b="1"/>
            <a:t>9</a:t>
          </a:r>
          <a:r>
            <a:rPr kumimoji="1" lang="ja-JP" altLang="en-US" sz="1100" b="1"/>
            <a:t>階</a:t>
          </a:r>
          <a:r>
            <a:rPr kumimoji="1" lang="en-US" altLang="ja-JP" sz="1100"/>
            <a:t>)</a:t>
          </a:r>
        </a:p>
        <a:p>
          <a:pPr algn="l"/>
          <a:endParaRPr kumimoji="1" lang="en-US" altLang="ja-JP" sz="1100"/>
        </a:p>
        <a:p>
          <a:pPr algn="ctr"/>
          <a:r>
            <a:rPr kumimoji="1" lang="en-US" altLang="ja-JP" sz="1600" b="1"/>
            <a:t>TEL</a:t>
          </a:r>
          <a:r>
            <a:rPr kumimoji="1" lang="ja-JP" altLang="en-US" sz="1600" b="1"/>
            <a:t> 　</a:t>
          </a:r>
          <a:r>
            <a:rPr kumimoji="1" lang="en-US" altLang="ja-JP" sz="1600" b="1"/>
            <a:t>03-4519-5004</a:t>
          </a:r>
        </a:p>
        <a:p>
          <a:pPr algn="ctr"/>
          <a:r>
            <a:rPr kumimoji="1" lang="en-US" altLang="ja-JP" sz="1600" b="1"/>
            <a:t>FAX</a:t>
          </a:r>
          <a:r>
            <a:rPr kumimoji="1" lang="ja-JP" altLang="en-US" sz="1600" b="1"/>
            <a:t>　</a:t>
          </a:r>
          <a:r>
            <a:rPr kumimoji="1" lang="en-US" altLang="ja-JP" sz="1600" b="1"/>
            <a:t>03-4519-5015</a:t>
          </a:r>
        </a:p>
        <a:p>
          <a:pPr algn="ctr"/>
          <a:endParaRPr kumimoji="1" lang="en-US" altLang="ja-JP" sz="1100"/>
        </a:p>
        <a:p>
          <a:r>
            <a:rPr kumimoji="1" lang="ja-JP" altLang="ja-JP" sz="1100">
              <a:effectLst/>
              <a:latin typeface="+mn-lt"/>
              <a:ea typeface="+mn-ea"/>
              <a:cs typeface="+mn-cs"/>
            </a:rPr>
            <a:t>注</a:t>
          </a:r>
          <a:r>
            <a:rPr kumimoji="1" lang="en-US" altLang="ja-JP" sz="1100">
              <a:effectLst/>
              <a:latin typeface="+mn-lt"/>
              <a:ea typeface="+mn-ea"/>
              <a:cs typeface="+mn-cs"/>
            </a:rPr>
            <a:t>)</a:t>
          </a:r>
          <a:r>
            <a:rPr kumimoji="1" lang="ja-JP" altLang="ja-JP" sz="1100">
              <a:effectLst/>
              <a:latin typeface="+mn-lt"/>
              <a:ea typeface="+mn-ea"/>
              <a:cs typeface="+mn-cs"/>
            </a:rPr>
            <a:t>：問合せは平日</a:t>
          </a:r>
          <a:r>
            <a:rPr kumimoji="1" lang="en-US" altLang="ja-JP" sz="1100">
              <a:effectLst/>
              <a:latin typeface="+mn-lt"/>
              <a:ea typeface="+mn-ea"/>
              <a:cs typeface="+mn-cs"/>
            </a:rPr>
            <a:t>(</a:t>
          </a:r>
          <a:r>
            <a:rPr kumimoji="1" lang="ja-JP" altLang="ja-JP" sz="1100">
              <a:effectLst/>
              <a:latin typeface="+mn-lt"/>
              <a:ea typeface="+mn-ea"/>
              <a:cs typeface="+mn-cs"/>
            </a:rPr>
            <a:t>祝日を除く月曜日～金曜日</a:t>
          </a:r>
          <a:r>
            <a:rPr kumimoji="1" lang="en-US" altLang="ja-JP" sz="1100">
              <a:effectLst/>
              <a:latin typeface="+mn-lt"/>
              <a:ea typeface="+mn-ea"/>
              <a:cs typeface="+mn-cs"/>
            </a:rPr>
            <a:t>)</a:t>
          </a:r>
          <a:r>
            <a:rPr kumimoji="1" lang="ja-JP" altLang="ja-JP" sz="1100">
              <a:effectLst/>
              <a:latin typeface="+mn-lt"/>
              <a:ea typeface="+mn-ea"/>
              <a:cs typeface="+mn-cs"/>
            </a:rPr>
            <a:t>の午前９時３０分から１２時、午後１時から午後６時の間にお願いします</a:t>
          </a:r>
          <a:endParaRPr lang="ja-JP" altLang="ja-JP" sz="1000">
            <a:effectLst/>
          </a:endParaRPr>
        </a:p>
      </xdr:txBody>
    </xdr:sp>
    <xdr:clientData/>
  </xdr:twoCellAnchor>
  <xdr:twoCellAnchor>
    <xdr:from>
      <xdr:col>2</xdr:col>
      <xdr:colOff>19050</xdr:colOff>
      <xdr:row>0</xdr:row>
      <xdr:rowOff>9525</xdr:rowOff>
    </xdr:from>
    <xdr:to>
      <xdr:col>4</xdr:col>
      <xdr:colOff>57150</xdr:colOff>
      <xdr:row>2</xdr:row>
      <xdr:rowOff>19050</xdr:rowOff>
    </xdr:to>
    <xdr:sp macro="" textlink="">
      <xdr:nvSpPr>
        <xdr:cNvPr id="2" name="正方形/長方形 1" hidden="1">
          <a:extLst>
            <a:ext uri="{FF2B5EF4-FFF2-40B4-BE49-F238E27FC236}">
              <a16:creationId xmlns:a16="http://schemas.microsoft.com/office/drawing/2014/main" id="{00000000-0008-0000-0000-000002000000}"/>
            </a:ext>
          </a:extLst>
        </xdr:cNvPr>
        <xdr:cNvSpPr/>
      </xdr:nvSpPr>
      <xdr:spPr bwMode="auto">
        <a:xfrm>
          <a:off x="419100" y="9525"/>
          <a:ext cx="438150" cy="219075"/>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76200</xdr:colOff>
      <xdr:row>22</xdr:row>
      <xdr:rowOff>141410</xdr:rowOff>
    </xdr:from>
    <xdr:to>
      <xdr:col>7</xdr:col>
      <xdr:colOff>114300</xdr:colOff>
      <xdr:row>24</xdr:row>
      <xdr:rowOff>3318</xdr:rowOff>
    </xdr:to>
    <xdr:sp macro="" textlink="">
      <xdr:nvSpPr>
        <xdr:cNvPr id="5" name="正方形/長方形 4" hidden="1">
          <a:extLst>
            <a:ext uri="{FF2B5EF4-FFF2-40B4-BE49-F238E27FC236}">
              <a16:creationId xmlns:a16="http://schemas.microsoft.com/office/drawing/2014/main" id="{00000000-0008-0000-0000-000005000000}"/>
            </a:ext>
          </a:extLst>
        </xdr:cNvPr>
        <xdr:cNvSpPr/>
      </xdr:nvSpPr>
      <xdr:spPr bwMode="auto">
        <a:xfrm>
          <a:off x="1065335" y="3079506"/>
          <a:ext cx="433753" cy="169639"/>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190499</xdr:colOff>
      <xdr:row>24</xdr:row>
      <xdr:rowOff>0</xdr:rowOff>
    </xdr:from>
    <xdr:to>
      <xdr:col>8</xdr:col>
      <xdr:colOff>183172</xdr:colOff>
      <xdr:row>25</xdr:row>
      <xdr:rowOff>14654</xdr:rowOff>
    </xdr:to>
    <xdr:sp macro="" textlink="">
      <xdr:nvSpPr>
        <xdr:cNvPr id="6" name="正方形/長方形 5" hidden="1">
          <a:extLst>
            <a:ext uri="{FF2B5EF4-FFF2-40B4-BE49-F238E27FC236}">
              <a16:creationId xmlns:a16="http://schemas.microsoft.com/office/drawing/2014/main" id="{00000000-0008-0000-0000-000006000000}"/>
            </a:ext>
          </a:extLst>
        </xdr:cNvPr>
        <xdr:cNvSpPr/>
      </xdr:nvSpPr>
      <xdr:spPr bwMode="auto">
        <a:xfrm>
          <a:off x="388326" y="3245827"/>
          <a:ext cx="1377461" cy="168519"/>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0</xdr:col>
      <xdr:colOff>161924</xdr:colOff>
      <xdr:row>41</xdr:row>
      <xdr:rowOff>123824</xdr:rowOff>
    </xdr:from>
    <xdr:to>
      <xdr:col>36</xdr:col>
      <xdr:colOff>43962</xdr:colOff>
      <xdr:row>43</xdr:row>
      <xdr:rowOff>21980</xdr:rowOff>
    </xdr:to>
    <xdr:sp macro="" textlink="">
      <xdr:nvSpPr>
        <xdr:cNvPr id="7" name="正方形/長方形 6" hidden="1">
          <a:extLst>
            <a:ext uri="{FF2B5EF4-FFF2-40B4-BE49-F238E27FC236}">
              <a16:creationId xmlns:a16="http://schemas.microsoft.com/office/drawing/2014/main" id="{00000000-0008-0000-0000-000007000000}"/>
            </a:ext>
          </a:extLst>
        </xdr:cNvPr>
        <xdr:cNvSpPr/>
      </xdr:nvSpPr>
      <xdr:spPr bwMode="auto">
        <a:xfrm>
          <a:off x="161924" y="6000016"/>
          <a:ext cx="6908557" cy="205887"/>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19049</xdr:colOff>
      <xdr:row>52</xdr:row>
      <xdr:rowOff>209551</xdr:rowOff>
    </xdr:from>
    <xdr:to>
      <xdr:col>10</xdr:col>
      <xdr:colOff>2771774</xdr:colOff>
      <xdr:row>56</xdr:row>
      <xdr:rowOff>95251</xdr:rowOff>
    </xdr:to>
    <xdr:sp macro="" textlink="">
      <xdr:nvSpPr>
        <xdr:cNvPr id="2" name="正方形/長方形 1" hidden="1">
          <a:extLst>
            <a:ext uri="{FF2B5EF4-FFF2-40B4-BE49-F238E27FC236}">
              <a16:creationId xmlns:a16="http://schemas.microsoft.com/office/drawing/2014/main" id="{00000000-0008-0000-0F00-000002000000}"/>
            </a:ext>
          </a:extLst>
        </xdr:cNvPr>
        <xdr:cNvSpPr/>
      </xdr:nvSpPr>
      <xdr:spPr bwMode="auto">
        <a:xfrm>
          <a:off x="152399" y="4686301"/>
          <a:ext cx="7610475" cy="990600"/>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19</xdr:col>
      <xdr:colOff>17318</xdr:colOff>
      <xdr:row>12</xdr:row>
      <xdr:rowOff>103908</xdr:rowOff>
    </xdr:from>
    <xdr:to>
      <xdr:col>36</xdr:col>
      <xdr:colOff>34635</xdr:colOff>
      <xdr:row>77</xdr:row>
      <xdr:rowOff>106966</xdr:rowOff>
    </xdr:to>
    <xdr:grpSp>
      <xdr:nvGrpSpPr>
        <xdr:cNvPr id="22" name="グループ化 21">
          <a:extLst>
            <a:ext uri="{FF2B5EF4-FFF2-40B4-BE49-F238E27FC236}">
              <a16:creationId xmlns:a16="http://schemas.microsoft.com/office/drawing/2014/main" id="{00000000-0008-0000-1000-000016000000}"/>
            </a:ext>
          </a:extLst>
        </xdr:cNvPr>
        <xdr:cNvGrpSpPr/>
      </xdr:nvGrpSpPr>
      <xdr:grpSpPr>
        <a:xfrm>
          <a:off x="12133118" y="1913658"/>
          <a:ext cx="11675917" cy="13233283"/>
          <a:chOff x="9473045" y="415635"/>
          <a:chExt cx="11793681" cy="13369638"/>
        </a:xfrm>
      </xdr:grpSpPr>
      <xdr:sp macro="" textlink="">
        <xdr:nvSpPr>
          <xdr:cNvPr id="21" name="テキスト ボックス 20">
            <a:extLst>
              <a:ext uri="{FF2B5EF4-FFF2-40B4-BE49-F238E27FC236}">
                <a16:creationId xmlns:a16="http://schemas.microsoft.com/office/drawing/2014/main" id="{00000000-0008-0000-1000-000015000000}"/>
              </a:ext>
            </a:extLst>
          </xdr:cNvPr>
          <xdr:cNvSpPr txBox="1"/>
        </xdr:nvSpPr>
        <xdr:spPr>
          <a:xfrm>
            <a:off x="9473045" y="415635"/>
            <a:ext cx="11793681" cy="13369638"/>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3600" b="1">
                <a:solidFill>
                  <a:srgbClr val="FF0000"/>
                </a:solidFill>
              </a:rPr>
              <a:t>貼付方法</a:t>
            </a:r>
          </a:p>
        </xdr:txBody>
      </xdr:sp>
      <xdr:grpSp>
        <xdr:nvGrpSpPr>
          <xdr:cNvPr id="20" name="グループ化 19">
            <a:extLst>
              <a:ext uri="{FF2B5EF4-FFF2-40B4-BE49-F238E27FC236}">
                <a16:creationId xmlns:a16="http://schemas.microsoft.com/office/drawing/2014/main" id="{00000000-0008-0000-1000-000014000000}"/>
              </a:ext>
            </a:extLst>
          </xdr:cNvPr>
          <xdr:cNvGrpSpPr/>
        </xdr:nvGrpSpPr>
        <xdr:grpSpPr>
          <a:xfrm>
            <a:off x="9875439" y="1335408"/>
            <a:ext cx="10962663" cy="11990933"/>
            <a:chOff x="9836473" y="363425"/>
            <a:chExt cx="14561815" cy="14562250"/>
          </a:xfrm>
        </xdr:grpSpPr>
        <xdr:grpSp>
          <xdr:nvGrpSpPr>
            <xdr:cNvPr id="4" name="グループ化 3">
              <a:extLst>
                <a:ext uri="{FF2B5EF4-FFF2-40B4-BE49-F238E27FC236}">
                  <a16:creationId xmlns:a16="http://schemas.microsoft.com/office/drawing/2014/main" id="{00000000-0008-0000-1000-000004000000}"/>
                </a:ext>
              </a:extLst>
            </xdr:cNvPr>
            <xdr:cNvGrpSpPr/>
          </xdr:nvGrpSpPr>
          <xdr:grpSpPr>
            <a:xfrm>
              <a:off x="13755731" y="363425"/>
              <a:ext cx="8152384" cy="5146534"/>
              <a:chOff x="9659471" y="605116"/>
              <a:chExt cx="8072300" cy="5144622"/>
            </a:xfrm>
          </xdr:grpSpPr>
          <xdr:pic>
            <xdr:nvPicPr>
              <xdr:cNvPr id="2" name="図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59471" y="952500"/>
                <a:ext cx="5051612" cy="479723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3" name="吹き出し: 四角形 2">
                <a:extLst>
                  <a:ext uri="{FF2B5EF4-FFF2-40B4-BE49-F238E27FC236}">
                    <a16:creationId xmlns:a16="http://schemas.microsoft.com/office/drawing/2014/main" id="{00000000-0008-0000-1000-000003000000}"/>
                  </a:ext>
                </a:extLst>
              </xdr:cNvPr>
              <xdr:cNvSpPr/>
            </xdr:nvSpPr>
            <xdr:spPr bwMode="auto">
              <a:xfrm>
                <a:off x="14242676" y="605116"/>
                <a:ext cx="3489095" cy="739589"/>
              </a:xfrm>
              <a:prstGeom prst="wedgeRectCallout">
                <a:avLst>
                  <a:gd name="adj1" fmla="val -46213"/>
                  <a:gd name="adj2" fmla="val 87889"/>
                </a:avLst>
              </a:prstGeom>
              <a:solidFill>
                <a:schemeClr val="bg1"/>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solidFill>
                      <a:srgbClr val="FF0000"/>
                    </a:solidFill>
                  </a:rPr>
                  <a:t>元請調査票の「まとめ」シートの赤枠を全て選択し、コピーする。</a:t>
                </a:r>
              </a:p>
            </xdr:txBody>
          </xdr:sp>
        </xdr:grpSp>
        <xdr:grpSp>
          <xdr:nvGrpSpPr>
            <xdr:cNvPr id="8" name="グループ化 7">
              <a:extLst>
                <a:ext uri="{FF2B5EF4-FFF2-40B4-BE49-F238E27FC236}">
                  <a16:creationId xmlns:a16="http://schemas.microsoft.com/office/drawing/2014/main" id="{00000000-0008-0000-1000-000008000000}"/>
                </a:ext>
              </a:extLst>
            </xdr:cNvPr>
            <xdr:cNvGrpSpPr/>
          </xdr:nvGrpSpPr>
          <xdr:grpSpPr>
            <a:xfrm>
              <a:off x="9836473" y="6830494"/>
              <a:ext cx="7056786" cy="6732979"/>
              <a:chOff x="9858121" y="6449495"/>
              <a:chExt cx="7080440" cy="6942961"/>
            </a:xfrm>
          </xdr:grpSpPr>
          <xdr:pic>
            <xdr:nvPicPr>
              <xdr:cNvPr id="6" name="図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58121" y="6449495"/>
                <a:ext cx="6141536" cy="69429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7" name="吹き出し: 四角形 6">
                <a:extLst>
                  <a:ext uri="{FF2B5EF4-FFF2-40B4-BE49-F238E27FC236}">
                    <a16:creationId xmlns:a16="http://schemas.microsoft.com/office/drawing/2014/main" id="{00000000-0008-0000-1000-000007000000}"/>
                  </a:ext>
                </a:extLst>
              </xdr:cNvPr>
              <xdr:cNvSpPr/>
            </xdr:nvSpPr>
            <xdr:spPr bwMode="auto">
              <a:xfrm>
                <a:off x="12874538" y="7879773"/>
                <a:ext cx="4064023" cy="1368137"/>
              </a:xfrm>
              <a:prstGeom prst="wedgeRectCallout">
                <a:avLst>
                  <a:gd name="adj1" fmla="val -35075"/>
                  <a:gd name="adj2" fmla="val 104114"/>
                </a:avLst>
              </a:prstGeom>
              <a:solidFill>
                <a:schemeClr val="bg1"/>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solidFill>
                      <a:srgbClr val="FF0000"/>
                    </a:solidFill>
                  </a:rPr>
                  <a:t>発注調査票の「元請調査票」シートのセル</a:t>
                </a:r>
                <a:r>
                  <a:rPr kumimoji="1" lang="en-US" altLang="ja-JP" sz="1600" b="1">
                    <a:solidFill>
                      <a:srgbClr val="FF0000"/>
                    </a:solidFill>
                    <a:latin typeface="+mj-ea"/>
                    <a:ea typeface="+mj-ea"/>
                  </a:rPr>
                  <a:t>B8</a:t>
                </a:r>
                <a:r>
                  <a:rPr kumimoji="1" lang="ja-JP" altLang="en-US" sz="1400" b="1">
                    <a:solidFill>
                      <a:srgbClr val="FF0000"/>
                    </a:solidFill>
                  </a:rPr>
                  <a:t>で、右クリックし、「形式を選択して貼り付け」の「値」で貼り付けする。</a:t>
                </a:r>
              </a:p>
            </xdr:txBody>
          </xdr:sp>
          <xdr:sp macro="" textlink="">
            <xdr:nvSpPr>
              <xdr:cNvPr id="5" name="正方形/長方形 4">
                <a:extLst>
                  <a:ext uri="{FF2B5EF4-FFF2-40B4-BE49-F238E27FC236}">
                    <a16:creationId xmlns:a16="http://schemas.microsoft.com/office/drawing/2014/main" id="{00000000-0008-0000-1000-000005000000}"/>
                  </a:ext>
                </a:extLst>
              </xdr:cNvPr>
              <xdr:cNvSpPr/>
            </xdr:nvSpPr>
            <xdr:spPr bwMode="auto">
              <a:xfrm>
                <a:off x="10862575" y="8935162"/>
                <a:ext cx="1811278" cy="285241"/>
              </a:xfrm>
              <a:prstGeom prst="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1000-000009000000}"/>
                  </a:ext>
                </a:extLst>
              </xdr:cNvPr>
              <xdr:cNvSpPr/>
            </xdr:nvSpPr>
            <xdr:spPr bwMode="auto">
              <a:xfrm>
                <a:off x="12940757" y="9975274"/>
                <a:ext cx="498151" cy="782374"/>
              </a:xfrm>
              <a:prstGeom prst="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sp macro="" textlink="">
          <xdr:nvSpPr>
            <xdr:cNvPr id="11" name="矢印: 下 10">
              <a:extLst>
                <a:ext uri="{FF2B5EF4-FFF2-40B4-BE49-F238E27FC236}">
                  <a16:creationId xmlns:a16="http://schemas.microsoft.com/office/drawing/2014/main" id="{00000000-0008-0000-1000-00000B000000}"/>
                </a:ext>
                <a:ext uri="{C183D7F6-B498-43B3-948B-1728B52AA6E4}">
                  <adec:decorative xmlns:adec="http://schemas.microsoft.com/office/drawing/2017/decorative" val="0"/>
                </a:ext>
              </a:extLst>
            </xdr:cNvPr>
            <xdr:cNvSpPr/>
          </xdr:nvSpPr>
          <xdr:spPr bwMode="auto">
            <a:xfrm>
              <a:off x="13681364" y="5771284"/>
              <a:ext cx="1415761" cy="850756"/>
            </a:xfrm>
            <a:prstGeom prst="downArrow">
              <a:avLst/>
            </a:prstGeom>
            <a:ln>
              <a:solidFill>
                <a:schemeClr val="accent6"/>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ctr"/>
              <a:r>
                <a:rPr kumimoji="1" lang="ja-JP" altLang="en-US" sz="1200">
                  <a:solidFill>
                    <a:schemeClr val="accent6"/>
                  </a:solidFill>
                </a:rPr>
                <a:t>方法①</a:t>
              </a:r>
            </a:p>
          </xdr:txBody>
        </xdr:sp>
        <xdr:sp macro="" textlink="">
          <xdr:nvSpPr>
            <xdr:cNvPr id="14" name="矢印: 下 13">
              <a:extLst>
                <a:ext uri="{FF2B5EF4-FFF2-40B4-BE49-F238E27FC236}">
                  <a16:creationId xmlns:a16="http://schemas.microsoft.com/office/drawing/2014/main" id="{00000000-0008-0000-1000-00000E000000}"/>
                </a:ext>
                <a:ext uri="{C183D7F6-B498-43B3-948B-1728B52AA6E4}">
                  <adec:decorative xmlns:adec="http://schemas.microsoft.com/office/drawing/2017/decorative" val="0"/>
                </a:ext>
              </a:extLst>
            </xdr:cNvPr>
            <xdr:cNvSpPr/>
          </xdr:nvSpPr>
          <xdr:spPr bwMode="auto">
            <a:xfrm>
              <a:off x="17601768" y="5771283"/>
              <a:ext cx="1415761" cy="850756"/>
            </a:xfrm>
            <a:prstGeom prst="downArrow">
              <a:avLst/>
            </a:prstGeom>
            <a:ln w="28575">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wrap="square" lIns="18288" tIns="0" rIns="0" bIns="0" rtlCol="0" anchor="ctr" upright="1"/>
            <a:lstStyle/>
            <a:p>
              <a:pPr algn="ctr"/>
              <a:r>
                <a:rPr kumimoji="1" lang="ja-JP" altLang="en-US" sz="1200">
                  <a:solidFill>
                    <a:schemeClr val="accent5"/>
                  </a:solidFill>
                </a:rPr>
                <a:t>方法②</a:t>
              </a:r>
            </a:p>
          </xdr:txBody>
        </xdr:sp>
        <xdr:grpSp>
          <xdr:nvGrpSpPr>
            <xdr:cNvPr id="13" name="グループ化 12">
              <a:extLst>
                <a:ext uri="{FF2B5EF4-FFF2-40B4-BE49-F238E27FC236}">
                  <a16:creationId xmlns:a16="http://schemas.microsoft.com/office/drawing/2014/main" id="{00000000-0008-0000-1000-00000D000000}"/>
                </a:ext>
              </a:extLst>
            </xdr:cNvPr>
            <xdr:cNvGrpSpPr/>
          </xdr:nvGrpSpPr>
          <xdr:grpSpPr>
            <a:xfrm>
              <a:off x="17668875" y="6834188"/>
              <a:ext cx="6729413" cy="8091487"/>
              <a:chOff x="17668875" y="6834188"/>
              <a:chExt cx="6729413" cy="8091487"/>
            </a:xfrm>
          </xdr:grpSpPr>
          <xdr:pic>
            <xdr:nvPicPr>
              <xdr:cNvPr id="15" name="図 14">
                <a:extLst>
                  <a:ext uri="{FF2B5EF4-FFF2-40B4-BE49-F238E27FC236}">
                    <a16:creationId xmlns:a16="http://schemas.microsoft.com/office/drawing/2014/main" id="{00000000-0008-0000-10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668875" y="6834188"/>
                <a:ext cx="6729413" cy="809148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16" name="吹き出し: 四角形 15">
                <a:extLst>
                  <a:ext uri="{FF2B5EF4-FFF2-40B4-BE49-F238E27FC236}">
                    <a16:creationId xmlns:a16="http://schemas.microsoft.com/office/drawing/2014/main" id="{00000000-0008-0000-1000-000010000000}"/>
                  </a:ext>
                </a:extLst>
              </xdr:cNvPr>
              <xdr:cNvSpPr/>
            </xdr:nvSpPr>
            <xdr:spPr bwMode="auto">
              <a:xfrm>
                <a:off x="20645869" y="8465994"/>
                <a:ext cx="3585639" cy="1316183"/>
              </a:xfrm>
              <a:prstGeom prst="wedgeRectCallout">
                <a:avLst>
                  <a:gd name="adj1" fmla="val -98075"/>
                  <a:gd name="adj2" fmla="val -3481"/>
                </a:avLst>
              </a:prstGeom>
              <a:solidFill>
                <a:schemeClr val="bg1"/>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solidFill>
                      <a:srgbClr val="FF0000"/>
                    </a:solidFill>
                  </a:rPr>
                  <a:t>発注調査票の「元請調査票」シートのセル</a:t>
                </a:r>
                <a:r>
                  <a:rPr kumimoji="1" lang="en-US" altLang="ja-JP" sz="1600" b="1">
                    <a:solidFill>
                      <a:srgbClr val="FF0000"/>
                    </a:solidFill>
                    <a:latin typeface="+mj-ea"/>
                    <a:ea typeface="+mj-ea"/>
                  </a:rPr>
                  <a:t>B8</a:t>
                </a:r>
                <a:r>
                  <a:rPr kumimoji="1" lang="ja-JP" altLang="en-US" sz="1400" b="1">
                    <a:solidFill>
                      <a:srgbClr val="FF0000"/>
                    </a:solidFill>
                  </a:rPr>
                  <a:t>を選択し、「ホーム」の「貼り付け」にある「Ｖ」から「値」で貼り付けする。</a:t>
                </a:r>
              </a:p>
            </xdr:txBody>
          </xdr:sp>
          <xdr:sp macro="" textlink="">
            <xdr:nvSpPr>
              <xdr:cNvPr id="17" name="正方形/長方形 16">
                <a:extLst>
                  <a:ext uri="{FF2B5EF4-FFF2-40B4-BE49-F238E27FC236}">
                    <a16:creationId xmlns:a16="http://schemas.microsoft.com/office/drawing/2014/main" id="{00000000-0008-0000-1000-000011000000}"/>
                  </a:ext>
                </a:extLst>
              </xdr:cNvPr>
              <xdr:cNvSpPr/>
            </xdr:nvSpPr>
            <xdr:spPr bwMode="auto">
              <a:xfrm>
                <a:off x="19017529" y="6896534"/>
                <a:ext cx="638403" cy="322984"/>
              </a:xfrm>
              <a:prstGeom prst="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1000-000012000000}"/>
                  </a:ext>
                </a:extLst>
              </xdr:cNvPr>
              <xdr:cNvSpPr/>
            </xdr:nvSpPr>
            <xdr:spPr bwMode="auto">
              <a:xfrm>
                <a:off x="18401003" y="7694839"/>
                <a:ext cx="477982" cy="156792"/>
              </a:xfrm>
              <a:prstGeom prst="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1000-000013000000}"/>
                  </a:ext>
                </a:extLst>
              </xdr:cNvPr>
              <xdr:cNvSpPr/>
            </xdr:nvSpPr>
            <xdr:spPr bwMode="auto">
              <a:xfrm>
                <a:off x="18326965" y="8955665"/>
                <a:ext cx="621291" cy="712210"/>
              </a:xfrm>
              <a:prstGeom prst="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grpSp>
    </xdr:grpSp>
    <xdr:clientData/>
  </xdr:twoCellAnchor>
  <xdr:twoCellAnchor>
    <xdr:from>
      <xdr:col>4</xdr:col>
      <xdr:colOff>11206</xdr:colOff>
      <xdr:row>91</xdr:row>
      <xdr:rowOff>2</xdr:rowOff>
    </xdr:from>
    <xdr:to>
      <xdr:col>6</xdr:col>
      <xdr:colOff>1815353</xdr:colOff>
      <xdr:row>91</xdr:row>
      <xdr:rowOff>145677</xdr:rowOff>
    </xdr:to>
    <xdr:sp macro="" textlink="">
      <xdr:nvSpPr>
        <xdr:cNvPr id="23" name="正方形/長方形 22" hidden="1">
          <a:extLst>
            <a:ext uri="{FF2B5EF4-FFF2-40B4-BE49-F238E27FC236}">
              <a16:creationId xmlns:a16="http://schemas.microsoft.com/office/drawing/2014/main" id="{00000000-0008-0000-1000-000017000000}"/>
            </a:ext>
          </a:extLst>
        </xdr:cNvPr>
        <xdr:cNvSpPr/>
      </xdr:nvSpPr>
      <xdr:spPr bwMode="auto">
        <a:xfrm>
          <a:off x="1255059" y="17032943"/>
          <a:ext cx="2644588" cy="145675"/>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0</xdr:colOff>
      <xdr:row>131</xdr:row>
      <xdr:rowOff>0</xdr:rowOff>
    </xdr:from>
    <xdr:to>
      <xdr:col>7</xdr:col>
      <xdr:colOff>11207</xdr:colOff>
      <xdr:row>132</xdr:row>
      <xdr:rowOff>22412</xdr:rowOff>
    </xdr:to>
    <xdr:sp macro="" textlink="">
      <xdr:nvSpPr>
        <xdr:cNvPr id="24" name="正方形/長方形 23" hidden="1">
          <a:extLst>
            <a:ext uri="{FF2B5EF4-FFF2-40B4-BE49-F238E27FC236}">
              <a16:creationId xmlns:a16="http://schemas.microsoft.com/office/drawing/2014/main" id="{00000000-0008-0000-1000-000018000000}"/>
            </a:ext>
          </a:extLst>
        </xdr:cNvPr>
        <xdr:cNvSpPr/>
      </xdr:nvSpPr>
      <xdr:spPr bwMode="auto">
        <a:xfrm>
          <a:off x="930088" y="24888265"/>
          <a:ext cx="3003178" cy="190500"/>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0</xdr:colOff>
      <xdr:row>168</xdr:row>
      <xdr:rowOff>0</xdr:rowOff>
    </xdr:from>
    <xdr:to>
      <xdr:col>6</xdr:col>
      <xdr:colOff>1826559</xdr:colOff>
      <xdr:row>169</xdr:row>
      <xdr:rowOff>22411</xdr:rowOff>
    </xdr:to>
    <xdr:sp macro="" textlink="">
      <xdr:nvSpPr>
        <xdr:cNvPr id="25" name="正方形/長方形 24" hidden="1">
          <a:extLst>
            <a:ext uri="{FF2B5EF4-FFF2-40B4-BE49-F238E27FC236}">
              <a16:creationId xmlns:a16="http://schemas.microsoft.com/office/drawing/2014/main" id="{00000000-0008-0000-1000-000019000000}"/>
            </a:ext>
          </a:extLst>
        </xdr:cNvPr>
        <xdr:cNvSpPr/>
      </xdr:nvSpPr>
      <xdr:spPr bwMode="auto">
        <a:xfrm>
          <a:off x="930088" y="31488529"/>
          <a:ext cx="2980765" cy="190500"/>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22412</xdr:colOff>
      <xdr:row>58</xdr:row>
      <xdr:rowOff>11206</xdr:rowOff>
    </xdr:from>
    <xdr:to>
      <xdr:col>6</xdr:col>
      <xdr:colOff>1826559</xdr:colOff>
      <xdr:row>59</xdr:row>
      <xdr:rowOff>11206</xdr:rowOff>
    </xdr:to>
    <xdr:sp macro="" textlink="">
      <xdr:nvSpPr>
        <xdr:cNvPr id="26" name="正方形/長方形 25" hidden="1">
          <a:extLst>
            <a:ext uri="{FF2B5EF4-FFF2-40B4-BE49-F238E27FC236}">
              <a16:creationId xmlns:a16="http://schemas.microsoft.com/office/drawing/2014/main" id="{00000000-0008-0000-1000-00001A000000}"/>
            </a:ext>
          </a:extLst>
        </xdr:cNvPr>
        <xdr:cNvSpPr/>
      </xdr:nvSpPr>
      <xdr:spPr bwMode="auto">
        <a:xfrm>
          <a:off x="1624853" y="9547412"/>
          <a:ext cx="2286000" cy="291353"/>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336176</xdr:colOff>
      <xdr:row>74</xdr:row>
      <xdr:rowOff>1</xdr:rowOff>
    </xdr:from>
    <xdr:to>
      <xdr:col>6</xdr:col>
      <xdr:colOff>1815353</xdr:colOff>
      <xdr:row>76</xdr:row>
      <xdr:rowOff>1</xdr:rowOff>
    </xdr:to>
    <xdr:sp macro="" textlink="">
      <xdr:nvSpPr>
        <xdr:cNvPr id="27" name="正方形/長方形 26" hidden="1">
          <a:extLst>
            <a:ext uri="{FF2B5EF4-FFF2-40B4-BE49-F238E27FC236}">
              <a16:creationId xmlns:a16="http://schemas.microsoft.com/office/drawing/2014/main" id="{00000000-0008-0000-1000-00001B000000}"/>
            </a:ext>
          </a:extLst>
        </xdr:cNvPr>
        <xdr:cNvSpPr/>
      </xdr:nvSpPr>
      <xdr:spPr bwMode="auto">
        <a:xfrm>
          <a:off x="1580029" y="13940119"/>
          <a:ext cx="2319618" cy="336176"/>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0</xdr:colOff>
      <xdr:row>73</xdr:row>
      <xdr:rowOff>11206</xdr:rowOff>
    </xdr:from>
    <xdr:to>
      <xdr:col>6</xdr:col>
      <xdr:colOff>1815353</xdr:colOff>
      <xdr:row>74</xdr:row>
      <xdr:rowOff>0</xdr:rowOff>
    </xdr:to>
    <xdr:sp macro="" textlink="">
      <xdr:nvSpPr>
        <xdr:cNvPr id="28" name="正方形/長方形 27" hidden="1">
          <a:extLst>
            <a:ext uri="{FF2B5EF4-FFF2-40B4-BE49-F238E27FC236}">
              <a16:creationId xmlns:a16="http://schemas.microsoft.com/office/drawing/2014/main" id="{00000000-0008-0000-1000-00001C000000}"/>
            </a:ext>
          </a:extLst>
        </xdr:cNvPr>
        <xdr:cNvSpPr/>
      </xdr:nvSpPr>
      <xdr:spPr bwMode="auto">
        <a:xfrm>
          <a:off x="1602441" y="13659971"/>
          <a:ext cx="2297206" cy="280147"/>
        </a:xfrm>
        <a:prstGeom prst="rect">
          <a:avLst/>
        </a:prstGeom>
        <a:solidFill>
          <a:srgbClr val="0070C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11206</xdr:colOff>
      <xdr:row>85</xdr:row>
      <xdr:rowOff>11206</xdr:rowOff>
    </xdr:from>
    <xdr:to>
      <xdr:col>6</xdr:col>
      <xdr:colOff>1815353</xdr:colOff>
      <xdr:row>89</xdr:row>
      <xdr:rowOff>156882</xdr:rowOff>
    </xdr:to>
    <xdr:sp macro="" textlink="">
      <xdr:nvSpPr>
        <xdr:cNvPr id="29" name="正方形/長方形 28" hidden="1">
          <a:extLst>
            <a:ext uri="{FF2B5EF4-FFF2-40B4-BE49-F238E27FC236}">
              <a16:creationId xmlns:a16="http://schemas.microsoft.com/office/drawing/2014/main" id="{00000000-0008-0000-1000-00001D000000}"/>
            </a:ext>
          </a:extLst>
        </xdr:cNvPr>
        <xdr:cNvSpPr/>
      </xdr:nvSpPr>
      <xdr:spPr bwMode="auto">
        <a:xfrm>
          <a:off x="1255059" y="16203706"/>
          <a:ext cx="2644588" cy="963705"/>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9525</xdr:colOff>
      <xdr:row>111</xdr:row>
      <xdr:rowOff>280147</xdr:rowOff>
    </xdr:from>
    <xdr:to>
      <xdr:col>6</xdr:col>
      <xdr:colOff>1837420</xdr:colOff>
      <xdr:row>112</xdr:row>
      <xdr:rowOff>255494</xdr:rowOff>
    </xdr:to>
    <xdr:sp macro="" textlink="">
      <xdr:nvSpPr>
        <xdr:cNvPr id="30" name="正方形/長方形 29" hidden="1">
          <a:extLst>
            <a:ext uri="{FF2B5EF4-FFF2-40B4-BE49-F238E27FC236}">
              <a16:creationId xmlns:a16="http://schemas.microsoft.com/office/drawing/2014/main" id="{00000000-0008-0000-1000-00001E000000}"/>
            </a:ext>
          </a:extLst>
        </xdr:cNvPr>
        <xdr:cNvSpPr/>
      </xdr:nvSpPr>
      <xdr:spPr bwMode="auto">
        <a:xfrm>
          <a:off x="1611966" y="20943794"/>
          <a:ext cx="2309748" cy="266700"/>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0</xdr:colOff>
      <xdr:row>110</xdr:row>
      <xdr:rowOff>0</xdr:rowOff>
    </xdr:from>
    <xdr:to>
      <xdr:col>7</xdr:col>
      <xdr:colOff>0</xdr:colOff>
      <xdr:row>111</xdr:row>
      <xdr:rowOff>261097</xdr:rowOff>
    </xdr:to>
    <xdr:sp macro="" textlink="">
      <xdr:nvSpPr>
        <xdr:cNvPr id="31" name="正方形/長方形 30" hidden="1">
          <a:extLst>
            <a:ext uri="{FF2B5EF4-FFF2-40B4-BE49-F238E27FC236}">
              <a16:creationId xmlns:a16="http://schemas.microsoft.com/office/drawing/2014/main" id="{00000000-0008-0000-1000-00001F000000}"/>
            </a:ext>
          </a:extLst>
        </xdr:cNvPr>
        <xdr:cNvSpPr/>
      </xdr:nvSpPr>
      <xdr:spPr bwMode="auto">
        <a:xfrm>
          <a:off x="1602441" y="20372294"/>
          <a:ext cx="2319618" cy="552450"/>
        </a:xfrm>
        <a:prstGeom prst="rect">
          <a:avLst/>
        </a:prstGeom>
        <a:solidFill>
          <a:srgbClr val="0070C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6162</xdr:colOff>
      <xdr:row>118</xdr:row>
      <xdr:rowOff>155201</xdr:rowOff>
    </xdr:from>
    <xdr:to>
      <xdr:col>6</xdr:col>
      <xdr:colOff>1796863</xdr:colOff>
      <xdr:row>120</xdr:row>
      <xdr:rowOff>149037</xdr:rowOff>
    </xdr:to>
    <xdr:sp macro="" textlink="">
      <xdr:nvSpPr>
        <xdr:cNvPr id="32" name="正方形/長方形 31" hidden="1">
          <a:extLst>
            <a:ext uri="{FF2B5EF4-FFF2-40B4-BE49-F238E27FC236}">
              <a16:creationId xmlns:a16="http://schemas.microsoft.com/office/drawing/2014/main" id="{00000000-0008-0000-1000-000020000000}"/>
            </a:ext>
          </a:extLst>
        </xdr:cNvPr>
        <xdr:cNvSpPr/>
      </xdr:nvSpPr>
      <xdr:spPr bwMode="auto">
        <a:xfrm>
          <a:off x="1250015" y="23362583"/>
          <a:ext cx="2631142" cy="330013"/>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180975</xdr:colOff>
      <xdr:row>17</xdr:row>
      <xdr:rowOff>28575</xdr:rowOff>
    </xdr:from>
    <xdr:to>
      <xdr:col>16</xdr:col>
      <xdr:colOff>2143125</xdr:colOff>
      <xdr:row>35</xdr:row>
      <xdr:rowOff>323850</xdr:rowOff>
    </xdr:to>
    <xdr:graphicFrame macro="">
      <xdr:nvGraphicFramePr>
        <xdr:cNvPr id="15301" name="Chart 73">
          <a:extLst>
            <a:ext uri="{FF2B5EF4-FFF2-40B4-BE49-F238E27FC236}">
              <a16:creationId xmlns:a16="http://schemas.microsoft.com/office/drawing/2014/main" id="{00000000-0008-0000-1100-0000C53B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0</xdr:colOff>
      <xdr:row>48</xdr:row>
      <xdr:rowOff>28575</xdr:rowOff>
    </xdr:from>
    <xdr:to>
      <xdr:col>9</xdr:col>
      <xdr:colOff>0</xdr:colOff>
      <xdr:row>49</xdr:row>
      <xdr:rowOff>142875</xdr:rowOff>
    </xdr:to>
    <xdr:sp macro="" textlink="">
      <xdr:nvSpPr>
        <xdr:cNvPr id="453727" name="Line 2">
          <a:extLst>
            <a:ext uri="{FF2B5EF4-FFF2-40B4-BE49-F238E27FC236}">
              <a16:creationId xmlns:a16="http://schemas.microsoft.com/office/drawing/2014/main" id="{00000000-0008-0000-1200-00005FEC0600}"/>
            </a:ext>
          </a:extLst>
        </xdr:cNvPr>
        <xdr:cNvSpPr>
          <a:spLocks noChangeShapeType="1"/>
        </xdr:cNvSpPr>
      </xdr:nvSpPr>
      <xdr:spPr bwMode="auto">
        <a:xfrm>
          <a:off x="10048875" y="18792825"/>
          <a:ext cx="0"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453728" name="Line 3">
          <a:extLst>
            <a:ext uri="{FF2B5EF4-FFF2-40B4-BE49-F238E27FC236}">
              <a16:creationId xmlns:a16="http://schemas.microsoft.com/office/drawing/2014/main" id="{00000000-0008-0000-1200-000060EC0600}"/>
            </a:ext>
          </a:extLst>
        </xdr:cNvPr>
        <xdr:cNvSpPr>
          <a:spLocks noChangeShapeType="1"/>
        </xdr:cNvSpPr>
      </xdr:nvSpPr>
      <xdr:spPr bwMode="auto">
        <a:xfrm>
          <a:off x="10048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16</xdr:row>
      <xdr:rowOff>0</xdr:rowOff>
    </xdr:from>
    <xdr:to>
      <xdr:col>9</xdr:col>
      <xdr:colOff>0</xdr:colOff>
      <xdr:row>17</xdr:row>
      <xdr:rowOff>0</xdr:rowOff>
    </xdr:to>
    <xdr:sp macro="" textlink="">
      <xdr:nvSpPr>
        <xdr:cNvPr id="453729" name="Line 4">
          <a:extLst>
            <a:ext uri="{FF2B5EF4-FFF2-40B4-BE49-F238E27FC236}">
              <a16:creationId xmlns:a16="http://schemas.microsoft.com/office/drawing/2014/main" id="{00000000-0008-0000-1200-000061EC0600}"/>
            </a:ext>
          </a:extLst>
        </xdr:cNvPr>
        <xdr:cNvSpPr>
          <a:spLocks noChangeShapeType="1"/>
        </xdr:cNvSpPr>
      </xdr:nvSpPr>
      <xdr:spPr bwMode="auto">
        <a:xfrm>
          <a:off x="10048875" y="6267450"/>
          <a:ext cx="0" cy="390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17</xdr:row>
      <xdr:rowOff>0</xdr:rowOff>
    </xdr:from>
    <xdr:to>
      <xdr:col>9</xdr:col>
      <xdr:colOff>0</xdr:colOff>
      <xdr:row>18</xdr:row>
      <xdr:rowOff>0</xdr:rowOff>
    </xdr:to>
    <xdr:sp macro="" textlink="">
      <xdr:nvSpPr>
        <xdr:cNvPr id="453730" name="Line 5">
          <a:extLst>
            <a:ext uri="{FF2B5EF4-FFF2-40B4-BE49-F238E27FC236}">
              <a16:creationId xmlns:a16="http://schemas.microsoft.com/office/drawing/2014/main" id="{00000000-0008-0000-1200-000062EC0600}"/>
            </a:ext>
          </a:extLst>
        </xdr:cNvPr>
        <xdr:cNvSpPr>
          <a:spLocks noChangeShapeType="1"/>
        </xdr:cNvSpPr>
      </xdr:nvSpPr>
      <xdr:spPr bwMode="auto">
        <a:xfrm>
          <a:off x="10048875" y="6657975"/>
          <a:ext cx="0" cy="390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graphicFrame macro="">
      <xdr:nvGraphicFramePr>
        <xdr:cNvPr id="453731" name="Chart 6">
          <a:extLst>
            <a:ext uri="{FF2B5EF4-FFF2-40B4-BE49-F238E27FC236}">
              <a16:creationId xmlns:a16="http://schemas.microsoft.com/office/drawing/2014/main" id="{00000000-0008-0000-1200-000063EC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783771</xdr:colOff>
      <xdr:row>20</xdr:row>
      <xdr:rowOff>28575</xdr:rowOff>
    </xdr:from>
    <xdr:to>
      <xdr:col>4</xdr:col>
      <xdr:colOff>1095374</xdr:colOff>
      <xdr:row>21</xdr:row>
      <xdr:rowOff>4783</xdr:rowOff>
    </xdr:to>
    <xdr:sp macro="" textlink="">
      <xdr:nvSpPr>
        <xdr:cNvPr id="2" name="正方形/長方形 1" hidden="1">
          <a:extLst>
            <a:ext uri="{FF2B5EF4-FFF2-40B4-BE49-F238E27FC236}">
              <a16:creationId xmlns:a16="http://schemas.microsoft.com/office/drawing/2014/main" id="{00000000-0008-0000-0100-000002000000}"/>
            </a:ext>
          </a:extLst>
        </xdr:cNvPr>
        <xdr:cNvSpPr/>
      </xdr:nvSpPr>
      <xdr:spPr bwMode="auto">
        <a:xfrm>
          <a:off x="3369128" y="3560989"/>
          <a:ext cx="311603" cy="166708"/>
        </a:xfrm>
        <a:prstGeom prst="rect">
          <a:avLst/>
        </a:prstGeom>
        <a:solidFill>
          <a:srgbClr val="FFC00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783771</xdr:colOff>
      <xdr:row>23</xdr:row>
      <xdr:rowOff>19050</xdr:rowOff>
    </xdr:from>
    <xdr:to>
      <xdr:col>4</xdr:col>
      <xdr:colOff>1095374</xdr:colOff>
      <xdr:row>23</xdr:row>
      <xdr:rowOff>185758</xdr:rowOff>
    </xdr:to>
    <xdr:sp macro="" textlink="">
      <xdr:nvSpPr>
        <xdr:cNvPr id="3" name="正方形/長方形 2" hidden="1">
          <a:extLst>
            <a:ext uri="{FF2B5EF4-FFF2-40B4-BE49-F238E27FC236}">
              <a16:creationId xmlns:a16="http://schemas.microsoft.com/office/drawing/2014/main" id="{00000000-0008-0000-0100-000003000000}"/>
            </a:ext>
          </a:extLst>
        </xdr:cNvPr>
        <xdr:cNvSpPr/>
      </xdr:nvSpPr>
      <xdr:spPr bwMode="auto">
        <a:xfrm>
          <a:off x="3365046" y="4067175"/>
          <a:ext cx="311603" cy="166708"/>
        </a:xfrm>
        <a:prstGeom prst="rect">
          <a:avLst/>
        </a:prstGeom>
        <a:solidFill>
          <a:srgbClr val="FFC00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783771</xdr:colOff>
      <xdr:row>26</xdr:row>
      <xdr:rowOff>19050</xdr:rowOff>
    </xdr:from>
    <xdr:to>
      <xdr:col>4</xdr:col>
      <xdr:colOff>1095374</xdr:colOff>
      <xdr:row>26</xdr:row>
      <xdr:rowOff>185758</xdr:rowOff>
    </xdr:to>
    <xdr:sp macro="" textlink="">
      <xdr:nvSpPr>
        <xdr:cNvPr id="4" name="正方形/長方形 3" hidden="1">
          <a:extLst>
            <a:ext uri="{FF2B5EF4-FFF2-40B4-BE49-F238E27FC236}">
              <a16:creationId xmlns:a16="http://schemas.microsoft.com/office/drawing/2014/main" id="{00000000-0008-0000-0100-000004000000}"/>
            </a:ext>
          </a:extLst>
        </xdr:cNvPr>
        <xdr:cNvSpPr/>
      </xdr:nvSpPr>
      <xdr:spPr bwMode="auto">
        <a:xfrm>
          <a:off x="3365046" y="4619625"/>
          <a:ext cx="311603" cy="166708"/>
        </a:xfrm>
        <a:prstGeom prst="rect">
          <a:avLst/>
        </a:prstGeom>
        <a:solidFill>
          <a:srgbClr val="FFC00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22412</xdr:colOff>
      <xdr:row>31</xdr:row>
      <xdr:rowOff>11206</xdr:rowOff>
    </xdr:from>
    <xdr:to>
      <xdr:col>6</xdr:col>
      <xdr:colOff>0</xdr:colOff>
      <xdr:row>32</xdr:row>
      <xdr:rowOff>358588</xdr:rowOff>
    </xdr:to>
    <xdr:sp macro="" textlink="">
      <xdr:nvSpPr>
        <xdr:cNvPr id="3" name="正方形/長方形 2" hidden="1">
          <a:extLst>
            <a:ext uri="{FF2B5EF4-FFF2-40B4-BE49-F238E27FC236}">
              <a16:creationId xmlns:a16="http://schemas.microsoft.com/office/drawing/2014/main" id="{00000000-0008-0000-0200-000003000000}"/>
            </a:ext>
          </a:extLst>
        </xdr:cNvPr>
        <xdr:cNvSpPr/>
      </xdr:nvSpPr>
      <xdr:spPr bwMode="auto">
        <a:xfrm>
          <a:off x="504265" y="8729382"/>
          <a:ext cx="6051176" cy="717177"/>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11206</xdr:colOff>
      <xdr:row>93</xdr:row>
      <xdr:rowOff>0</xdr:rowOff>
    </xdr:from>
    <xdr:to>
      <xdr:col>6</xdr:col>
      <xdr:colOff>0</xdr:colOff>
      <xdr:row>98</xdr:row>
      <xdr:rowOff>342901</xdr:rowOff>
    </xdr:to>
    <xdr:sp macro="" textlink="">
      <xdr:nvSpPr>
        <xdr:cNvPr id="6" name="正方形/長方形 5" hidden="1">
          <a:extLst>
            <a:ext uri="{FF2B5EF4-FFF2-40B4-BE49-F238E27FC236}">
              <a16:creationId xmlns:a16="http://schemas.microsoft.com/office/drawing/2014/main" id="{00000000-0008-0000-0200-000006000000}"/>
            </a:ext>
          </a:extLst>
        </xdr:cNvPr>
        <xdr:cNvSpPr/>
      </xdr:nvSpPr>
      <xdr:spPr bwMode="auto">
        <a:xfrm>
          <a:off x="212912" y="23857324"/>
          <a:ext cx="6342529" cy="510989"/>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280146</xdr:colOff>
      <xdr:row>41</xdr:row>
      <xdr:rowOff>324972</xdr:rowOff>
    </xdr:from>
    <xdr:to>
      <xdr:col>5</xdr:col>
      <xdr:colOff>3384175</xdr:colOff>
      <xdr:row>43</xdr:row>
      <xdr:rowOff>1</xdr:rowOff>
    </xdr:to>
    <xdr:sp macro="" textlink="">
      <xdr:nvSpPr>
        <xdr:cNvPr id="7" name="正方形/長方形 6" hidden="1">
          <a:extLst>
            <a:ext uri="{FF2B5EF4-FFF2-40B4-BE49-F238E27FC236}">
              <a16:creationId xmlns:a16="http://schemas.microsoft.com/office/drawing/2014/main" id="{00000000-0008-0000-0200-000007000000}"/>
            </a:ext>
          </a:extLst>
        </xdr:cNvPr>
        <xdr:cNvSpPr/>
      </xdr:nvSpPr>
      <xdr:spPr bwMode="auto">
        <a:xfrm>
          <a:off x="481852" y="12337678"/>
          <a:ext cx="6062382" cy="347382"/>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15</xdr:col>
          <xdr:colOff>428625</xdr:colOff>
          <xdr:row>9</xdr:row>
          <xdr:rowOff>228600</xdr:rowOff>
        </xdr:from>
        <xdr:to>
          <xdr:col>27</xdr:col>
          <xdr:colOff>323850</xdr:colOff>
          <xdr:row>61</xdr:row>
          <xdr:rowOff>333375</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9696450" y="2085975"/>
              <a:ext cx="8124825" cy="12858750"/>
              <a:chOff x="9885382" y="848591"/>
              <a:chExt cx="9751261" cy="13086460"/>
            </a:xfrm>
          </xdr:grpSpPr>
          <xdr:sp macro="" textlink="">
            <xdr:nvSpPr>
              <xdr:cNvPr id="33837" name="Object 45" hidden="1">
                <a:extLst>
                  <a:ext uri="{63B3BB69-23CF-44E3-9099-C40C66FF867C}">
                    <a14:compatExt spid="_x0000_s33837"/>
                  </a:ext>
                  <a:ext uri="{FF2B5EF4-FFF2-40B4-BE49-F238E27FC236}">
                    <a16:creationId xmlns:a16="http://schemas.microsoft.com/office/drawing/2014/main" id="{00000000-0008-0000-0200-00002D840000}"/>
                  </a:ext>
                </a:extLst>
              </xdr:cNvPr>
              <xdr:cNvSpPr/>
            </xdr:nvSpPr>
            <xdr:spPr bwMode="auto">
              <a:xfrm>
                <a:off x="9885382" y="848591"/>
                <a:ext cx="9751261" cy="120007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38" name="Object 46" hidden="1">
                <a:extLst>
                  <a:ext uri="{63B3BB69-23CF-44E3-9099-C40C66FF867C}">
                    <a14:compatExt spid="_x0000_s33838"/>
                  </a:ext>
                  <a:ext uri="{FF2B5EF4-FFF2-40B4-BE49-F238E27FC236}">
                    <a16:creationId xmlns:a16="http://schemas.microsoft.com/office/drawing/2014/main" id="{00000000-0008-0000-0200-00002E840000}"/>
                  </a:ext>
                </a:extLst>
              </xdr:cNvPr>
              <xdr:cNvSpPr/>
            </xdr:nvSpPr>
            <xdr:spPr bwMode="auto">
              <a:xfrm>
                <a:off x="9885382" y="12597324"/>
                <a:ext cx="9659807" cy="13377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xdr:col>
      <xdr:colOff>11206</xdr:colOff>
      <xdr:row>35</xdr:row>
      <xdr:rowOff>1</xdr:rowOff>
    </xdr:from>
    <xdr:to>
      <xdr:col>5</xdr:col>
      <xdr:colOff>3384176</xdr:colOff>
      <xdr:row>36</xdr:row>
      <xdr:rowOff>11206</xdr:rowOff>
    </xdr:to>
    <xdr:sp macro="" textlink="">
      <xdr:nvSpPr>
        <xdr:cNvPr id="10" name="正方形/長方形 9" hidden="1">
          <a:extLst>
            <a:ext uri="{FF2B5EF4-FFF2-40B4-BE49-F238E27FC236}">
              <a16:creationId xmlns:a16="http://schemas.microsoft.com/office/drawing/2014/main" id="{00000000-0008-0000-0200-00000A000000}"/>
            </a:ext>
          </a:extLst>
        </xdr:cNvPr>
        <xdr:cNvSpPr/>
      </xdr:nvSpPr>
      <xdr:spPr bwMode="auto">
        <a:xfrm>
          <a:off x="493059" y="9793942"/>
          <a:ext cx="6051176" cy="347382"/>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15</xdr:col>
      <xdr:colOff>414619</xdr:colOff>
      <xdr:row>9</xdr:row>
      <xdr:rowOff>179293</xdr:rowOff>
    </xdr:from>
    <xdr:to>
      <xdr:col>27</xdr:col>
      <xdr:colOff>257737</xdr:colOff>
      <xdr:row>61</xdr:row>
      <xdr:rowOff>11206</xdr:rowOff>
    </xdr:to>
    <xdr:sp macro="" textlink="">
      <xdr:nvSpPr>
        <xdr:cNvPr id="11" name="正方形/長方形 10" hidden="1">
          <a:extLst>
            <a:ext uri="{FF2B5EF4-FFF2-40B4-BE49-F238E27FC236}">
              <a16:creationId xmlns:a16="http://schemas.microsoft.com/office/drawing/2014/main" id="{00000000-0008-0000-0200-00000B000000}"/>
            </a:ext>
          </a:extLst>
        </xdr:cNvPr>
        <xdr:cNvSpPr/>
      </xdr:nvSpPr>
      <xdr:spPr bwMode="auto">
        <a:xfrm>
          <a:off x="9681884" y="2028264"/>
          <a:ext cx="8045824" cy="12954001"/>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276225</xdr:colOff>
      <xdr:row>346</xdr:row>
      <xdr:rowOff>85725</xdr:rowOff>
    </xdr:from>
    <xdr:to>
      <xdr:col>5</xdr:col>
      <xdr:colOff>276225</xdr:colOff>
      <xdr:row>386</xdr:row>
      <xdr:rowOff>152400</xdr:rowOff>
    </xdr:to>
    <xdr:sp macro="" textlink="">
      <xdr:nvSpPr>
        <xdr:cNvPr id="504833" name="Line 1">
          <a:extLst>
            <a:ext uri="{FF2B5EF4-FFF2-40B4-BE49-F238E27FC236}">
              <a16:creationId xmlns:a16="http://schemas.microsoft.com/office/drawing/2014/main" id="{00000000-0008-0000-0300-000001B40700}"/>
            </a:ext>
          </a:extLst>
        </xdr:cNvPr>
        <xdr:cNvSpPr>
          <a:spLocks noChangeShapeType="1"/>
        </xdr:cNvSpPr>
      </xdr:nvSpPr>
      <xdr:spPr bwMode="auto">
        <a:xfrm>
          <a:off x="7381875" y="57711975"/>
          <a:ext cx="0" cy="7953375"/>
        </a:xfrm>
        <a:prstGeom prst="line">
          <a:avLst/>
        </a:prstGeom>
        <a:noFill/>
        <a:ln w="38100">
          <a:solidFill>
            <a:srgbClr val="FF0000"/>
          </a:solidFill>
          <a:round/>
          <a:headEnd/>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276225</xdr:colOff>
      <xdr:row>282</xdr:row>
      <xdr:rowOff>9525</xdr:rowOff>
    </xdr:from>
    <xdr:to>
      <xdr:col>5</xdr:col>
      <xdr:colOff>276225</xdr:colOff>
      <xdr:row>332</xdr:row>
      <xdr:rowOff>85725</xdr:rowOff>
    </xdr:to>
    <xdr:sp macro="" textlink="">
      <xdr:nvSpPr>
        <xdr:cNvPr id="504835" name="Line 3">
          <a:extLst>
            <a:ext uri="{FF2B5EF4-FFF2-40B4-BE49-F238E27FC236}">
              <a16:creationId xmlns:a16="http://schemas.microsoft.com/office/drawing/2014/main" id="{00000000-0008-0000-0300-000003B40700}"/>
            </a:ext>
          </a:extLst>
        </xdr:cNvPr>
        <xdr:cNvSpPr>
          <a:spLocks noChangeShapeType="1"/>
        </xdr:cNvSpPr>
      </xdr:nvSpPr>
      <xdr:spPr bwMode="auto">
        <a:xfrm flipV="1">
          <a:off x="7381875" y="49749075"/>
          <a:ext cx="0" cy="7962900"/>
        </a:xfrm>
        <a:prstGeom prst="line">
          <a:avLst/>
        </a:prstGeom>
        <a:noFill/>
        <a:ln w="38100">
          <a:solidFill>
            <a:srgbClr val="FF0000"/>
          </a:solidFill>
          <a:round/>
          <a:headEnd/>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38100</xdr:colOff>
      <xdr:row>335</xdr:row>
      <xdr:rowOff>152400</xdr:rowOff>
    </xdr:from>
    <xdr:to>
      <xdr:col>8</xdr:col>
      <xdr:colOff>419100</xdr:colOff>
      <xdr:row>344</xdr:row>
      <xdr:rowOff>38100</xdr:rowOff>
    </xdr:to>
    <xdr:sp macro="" textlink="">
      <xdr:nvSpPr>
        <xdr:cNvPr id="504836" name="Text Box 4">
          <a:extLst>
            <a:ext uri="{FF2B5EF4-FFF2-40B4-BE49-F238E27FC236}">
              <a16:creationId xmlns:a16="http://schemas.microsoft.com/office/drawing/2014/main" id="{00000000-0008-0000-0300-000004B40700}"/>
            </a:ext>
          </a:extLst>
        </xdr:cNvPr>
        <xdr:cNvSpPr txBox="1">
          <a:spLocks noChangeArrowheads="1"/>
        </xdr:cNvSpPr>
      </xdr:nvSpPr>
      <xdr:spPr bwMode="auto">
        <a:xfrm>
          <a:off x="6457950" y="56578500"/>
          <a:ext cx="3124200" cy="914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0" bIns="0" anchor="t" upright="1"/>
        <a:lstStyle/>
        <a:p>
          <a:pPr algn="l" rtl="0">
            <a:lnSpc>
              <a:spcPts val="2000"/>
            </a:lnSpc>
            <a:defRPr sz="1000"/>
          </a:pPr>
          <a:r>
            <a:rPr lang="ja-JP" altLang="en-US" sz="1800" b="1" i="0" u="none" strike="noStrike" baseline="0">
              <a:solidFill>
                <a:srgbClr val="FF0000"/>
              </a:solidFill>
              <a:latin typeface="ＭＳ Ｐゴシック"/>
              <a:ea typeface="ＭＳ Ｐゴシック"/>
            </a:rPr>
            <a:t>政令市、中核市、特例市は毎年情報を確認・更新する。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238125</xdr:colOff>
      <xdr:row>139</xdr:row>
      <xdr:rowOff>285750</xdr:rowOff>
    </xdr:from>
    <xdr:to>
      <xdr:col>2</xdr:col>
      <xdr:colOff>238125</xdr:colOff>
      <xdr:row>141</xdr:row>
      <xdr:rowOff>47625</xdr:rowOff>
    </xdr:to>
    <xdr:sp macro="" textlink="">
      <xdr:nvSpPr>
        <xdr:cNvPr id="8" name="Line 18">
          <a:extLst>
            <a:ext uri="{FF2B5EF4-FFF2-40B4-BE49-F238E27FC236}">
              <a16:creationId xmlns:a16="http://schemas.microsoft.com/office/drawing/2014/main" id="{00000000-0008-0000-0500-000008000000}"/>
            </a:ext>
          </a:extLst>
        </xdr:cNvPr>
        <xdr:cNvSpPr>
          <a:spLocks noChangeShapeType="1"/>
        </xdr:cNvSpPr>
      </xdr:nvSpPr>
      <xdr:spPr bwMode="auto">
        <a:xfrm flipV="1">
          <a:off x="1466850" y="38157150"/>
          <a:ext cx="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459442</xdr:colOff>
      <xdr:row>28</xdr:row>
      <xdr:rowOff>1</xdr:rowOff>
    </xdr:from>
    <xdr:to>
      <xdr:col>9</xdr:col>
      <xdr:colOff>1228724</xdr:colOff>
      <xdr:row>29</xdr:row>
      <xdr:rowOff>11207</xdr:rowOff>
    </xdr:to>
    <xdr:sp macro="" textlink="">
      <xdr:nvSpPr>
        <xdr:cNvPr id="3" name="正方形/長方形 2" hidden="1">
          <a:extLst>
            <a:ext uri="{FF2B5EF4-FFF2-40B4-BE49-F238E27FC236}">
              <a16:creationId xmlns:a16="http://schemas.microsoft.com/office/drawing/2014/main" id="{00000000-0008-0000-0500-000003000000}"/>
            </a:ext>
          </a:extLst>
        </xdr:cNvPr>
        <xdr:cNvSpPr/>
      </xdr:nvSpPr>
      <xdr:spPr bwMode="auto">
        <a:xfrm>
          <a:off x="2440642" y="6981826"/>
          <a:ext cx="4893607" cy="373156"/>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11206</xdr:colOff>
      <xdr:row>44</xdr:row>
      <xdr:rowOff>11207</xdr:rowOff>
    </xdr:from>
    <xdr:to>
      <xdr:col>9</xdr:col>
      <xdr:colOff>1226373</xdr:colOff>
      <xdr:row>44</xdr:row>
      <xdr:rowOff>257736</xdr:rowOff>
    </xdr:to>
    <xdr:sp macro="" textlink="">
      <xdr:nvSpPr>
        <xdr:cNvPr id="4" name="正方形/長方形 3" hidden="1">
          <a:extLst>
            <a:ext uri="{FF2B5EF4-FFF2-40B4-BE49-F238E27FC236}">
              <a16:creationId xmlns:a16="http://schemas.microsoft.com/office/drawing/2014/main" id="{00000000-0008-0000-0500-000004000000}"/>
            </a:ext>
          </a:extLst>
        </xdr:cNvPr>
        <xdr:cNvSpPr/>
      </xdr:nvSpPr>
      <xdr:spPr bwMode="auto">
        <a:xfrm>
          <a:off x="1230406" y="11279282"/>
          <a:ext cx="6101492" cy="246529"/>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0</xdr:colOff>
      <xdr:row>37</xdr:row>
      <xdr:rowOff>1</xdr:rowOff>
    </xdr:from>
    <xdr:to>
      <xdr:col>9</xdr:col>
      <xdr:colOff>1227128</xdr:colOff>
      <xdr:row>38</xdr:row>
      <xdr:rowOff>11206</xdr:rowOff>
    </xdr:to>
    <xdr:sp macro="" textlink="">
      <xdr:nvSpPr>
        <xdr:cNvPr id="5" name="正方形/長方形 4" hidden="1">
          <a:extLst>
            <a:ext uri="{FF2B5EF4-FFF2-40B4-BE49-F238E27FC236}">
              <a16:creationId xmlns:a16="http://schemas.microsoft.com/office/drawing/2014/main" id="{00000000-0008-0000-0500-000005000000}"/>
            </a:ext>
          </a:extLst>
        </xdr:cNvPr>
        <xdr:cNvSpPr/>
      </xdr:nvSpPr>
      <xdr:spPr bwMode="auto">
        <a:xfrm>
          <a:off x="1619250" y="9324976"/>
          <a:ext cx="5713403" cy="258855"/>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0</xdr:colOff>
      <xdr:row>39</xdr:row>
      <xdr:rowOff>235324</xdr:rowOff>
    </xdr:from>
    <xdr:to>
      <xdr:col>9</xdr:col>
      <xdr:colOff>1227128</xdr:colOff>
      <xdr:row>41</xdr:row>
      <xdr:rowOff>0</xdr:rowOff>
    </xdr:to>
    <xdr:sp macro="" textlink="">
      <xdr:nvSpPr>
        <xdr:cNvPr id="6" name="正方形/長方形 5" hidden="1">
          <a:extLst>
            <a:ext uri="{FF2B5EF4-FFF2-40B4-BE49-F238E27FC236}">
              <a16:creationId xmlns:a16="http://schemas.microsoft.com/office/drawing/2014/main" id="{00000000-0008-0000-0500-000006000000}"/>
            </a:ext>
          </a:extLst>
        </xdr:cNvPr>
        <xdr:cNvSpPr/>
      </xdr:nvSpPr>
      <xdr:spPr bwMode="auto">
        <a:xfrm>
          <a:off x="1619250" y="10055599"/>
          <a:ext cx="5713403" cy="259976"/>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268942</xdr:colOff>
      <xdr:row>4</xdr:row>
      <xdr:rowOff>0</xdr:rowOff>
    </xdr:from>
    <xdr:to>
      <xdr:col>17</xdr:col>
      <xdr:colOff>0</xdr:colOff>
      <xdr:row>14</xdr:row>
      <xdr:rowOff>0</xdr:rowOff>
    </xdr:to>
    <xdr:sp macro="" textlink="">
      <xdr:nvSpPr>
        <xdr:cNvPr id="2" name="正方形/長方形 1" hidden="1">
          <a:extLst>
            <a:ext uri="{FF2B5EF4-FFF2-40B4-BE49-F238E27FC236}">
              <a16:creationId xmlns:a16="http://schemas.microsoft.com/office/drawing/2014/main" id="{00000000-0008-0000-0600-000002000000}"/>
            </a:ext>
          </a:extLst>
        </xdr:cNvPr>
        <xdr:cNvSpPr/>
      </xdr:nvSpPr>
      <xdr:spPr bwMode="auto">
        <a:xfrm>
          <a:off x="537883" y="1030941"/>
          <a:ext cx="6510617" cy="1905000"/>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xdr:col>
      <xdr:colOff>1027579</xdr:colOff>
      <xdr:row>5</xdr:row>
      <xdr:rowOff>117662</xdr:rowOff>
    </xdr:from>
    <xdr:ext cx="2050177" cy="32573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6462432" y="1563221"/>
          <a:ext cx="2050177" cy="3257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ja-JP" altLang="en-US" sz="1400" b="1"/>
            <a:t>図１　施工箇所分散の例</a:t>
          </a:r>
        </a:p>
      </xdr:txBody>
    </xdr:sp>
    <xdr:clientData/>
  </xdr:oneCellAnchor>
  <xdr:twoCellAnchor editAs="oneCell">
    <xdr:from>
      <xdr:col>6</xdr:col>
      <xdr:colOff>609600</xdr:colOff>
      <xdr:row>6</xdr:row>
      <xdr:rowOff>333375</xdr:rowOff>
    </xdr:from>
    <xdr:to>
      <xdr:col>9</xdr:col>
      <xdr:colOff>110378</xdr:colOff>
      <xdr:row>24</xdr:row>
      <xdr:rowOff>71437</xdr:rowOff>
    </xdr:to>
    <xdr:pic>
      <xdr:nvPicPr>
        <xdr:cNvPr id="492559" name="Picture 2" descr="aaa">
          <a:extLst>
            <a:ext uri="{FF2B5EF4-FFF2-40B4-BE49-F238E27FC236}">
              <a16:creationId xmlns:a16="http://schemas.microsoft.com/office/drawing/2014/main" id="{00000000-0008-0000-0700-00000F840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67325" y="1933575"/>
          <a:ext cx="4476750" cy="291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161925</xdr:colOff>
      <xdr:row>43</xdr:row>
      <xdr:rowOff>0</xdr:rowOff>
    </xdr:from>
    <xdr:to>
      <xdr:col>3</xdr:col>
      <xdr:colOff>161925</xdr:colOff>
      <xdr:row>43</xdr:row>
      <xdr:rowOff>0</xdr:rowOff>
    </xdr:to>
    <xdr:sp macro="" textlink="">
      <xdr:nvSpPr>
        <xdr:cNvPr id="4483" name="Line 1">
          <a:extLst>
            <a:ext uri="{FF2B5EF4-FFF2-40B4-BE49-F238E27FC236}">
              <a16:creationId xmlns:a16="http://schemas.microsoft.com/office/drawing/2014/main" id="{00000000-0008-0000-0800-000083110000}"/>
            </a:ext>
          </a:extLst>
        </xdr:cNvPr>
        <xdr:cNvSpPr>
          <a:spLocks noChangeShapeType="1"/>
        </xdr:cNvSpPr>
      </xdr:nvSpPr>
      <xdr:spPr bwMode="auto">
        <a:xfrm flipH="1">
          <a:off x="847725" y="818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161925</xdr:colOff>
      <xdr:row>53</xdr:row>
      <xdr:rowOff>0</xdr:rowOff>
    </xdr:from>
    <xdr:to>
      <xdr:col>3</xdr:col>
      <xdr:colOff>161925</xdr:colOff>
      <xdr:row>53</xdr:row>
      <xdr:rowOff>0</xdr:rowOff>
    </xdr:to>
    <xdr:sp macro="" textlink="">
      <xdr:nvSpPr>
        <xdr:cNvPr id="4484" name="Line 1">
          <a:extLst>
            <a:ext uri="{FF2B5EF4-FFF2-40B4-BE49-F238E27FC236}">
              <a16:creationId xmlns:a16="http://schemas.microsoft.com/office/drawing/2014/main" id="{00000000-0008-0000-0800-000084110000}"/>
            </a:ext>
          </a:extLst>
        </xdr:cNvPr>
        <xdr:cNvSpPr>
          <a:spLocks noChangeShapeType="1"/>
        </xdr:cNvSpPr>
      </xdr:nvSpPr>
      <xdr:spPr bwMode="auto">
        <a:xfrm flipH="1">
          <a:off x="847725" y="9553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370417</xdr:colOff>
      <xdr:row>7</xdr:row>
      <xdr:rowOff>116416</xdr:rowOff>
    </xdr:from>
    <xdr:to>
      <xdr:col>27</xdr:col>
      <xdr:colOff>355600</xdr:colOff>
      <xdr:row>15</xdr:row>
      <xdr:rowOff>149225</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11609917" y="1697566"/>
          <a:ext cx="8081433" cy="1709209"/>
          <a:chOff x="13223564" y="1696445"/>
          <a:chExt cx="8053418" cy="1500780"/>
        </a:xfrm>
      </xdr:grpSpPr>
      <xdr:grpSp>
        <xdr:nvGrpSpPr>
          <xdr:cNvPr id="4" name="グループ化 3">
            <a:extLst>
              <a:ext uri="{FF2B5EF4-FFF2-40B4-BE49-F238E27FC236}">
                <a16:creationId xmlns:a16="http://schemas.microsoft.com/office/drawing/2014/main" id="{00000000-0008-0000-0800-000004000000}"/>
              </a:ext>
            </a:extLst>
          </xdr:cNvPr>
          <xdr:cNvGrpSpPr/>
        </xdr:nvGrpSpPr>
        <xdr:grpSpPr>
          <a:xfrm>
            <a:off x="13223564" y="1696445"/>
            <a:ext cx="8053418" cy="1500780"/>
            <a:chOff x="6555441" y="5233147"/>
            <a:chExt cx="8134349" cy="1704975"/>
          </a:xfrm>
        </xdr:grpSpPr>
        <xdr:pic>
          <xdr:nvPicPr>
            <xdr:cNvPr id="5" name="Picture 3">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974540" y="5814172"/>
              <a:ext cx="7048500" cy="695325"/>
            </a:xfrm>
            <a:prstGeom prst="rect">
              <a:avLst/>
            </a:prstGeom>
            <a:noFill/>
            <a:ln>
              <a:solidFill>
                <a:schemeClr val="tx1"/>
              </a:solidFill>
            </a:ln>
          </xdr:spPr>
        </xdr:pic>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6564965" y="5233147"/>
              <a:ext cx="8124825" cy="17049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7" name="正方形/長方形 6">
              <a:extLst>
                <a:ext uri="{FF2B5EF4-FFF2-40B4-BE49-F238E27FC236}">
                  <a16:creationId xmlns:a16="http://schemas.microsoft.com/office/drawing/2014/main" id="{00000000-0008-0000-0800-000007000000}"/>
                </a:ext>
              </a:extLst>
            </xdr:cNvPr>
            <xdr:cNvSpPr/>
          </xdr:nvSpPr>
          <xdr:spPr>
            <a:xfrm>
              <a:off x="6555441" y="5233147"/>
              <a:ext cx="1381124" cy="561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2400">
                  <a:solidFill>
                    <a:srgbClr val="FF0000"/>
                  </a:solidFill>
                </a:rPr>
                <a:t>入力例</a:t>
              </a:r>
              <a:endParaRPr kumimoji="1" lang="ja-JP" altLang="en-US" sz="1100">
                <a:solidFill>
                  <a:srgbClr val="FF0000"/>
                </a:solidFill>
              </a:endParaRPr>
            </a:p>
          </xdr:txBody>
        </xdr:sp>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7858684" y="5373780"/>
              <a:ext cx="4762500"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センサス番号がない場合は下記の入力をしてください。</a:t>
              </a:r>
            </a:p>
          </xdr:txBody>
        </xdr:sp>
      </xdr:grpSp>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13884088" y="2644589"/>
            <a:ext cx="3606354" cy="155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ja-JP" altLang="en-US" sz="900"/>
              <a:t>交通量調査基本区間番号（センサス番号）</a:t>
            </a:r>
            <a:r>
              <a:rPr kumimoji="1" lang="en-US" altLang="ja-JP" sz="900"/>
              <a:t>11</a:t>
            </a:r>
            <a:r>
              <a:rPr kumimoji="1" lang="ja-JP" altLang="en-US" sz="900"/>
              <a:t>桁</a:t>
            </a:r>
          </a:p>
        </xdr:txBody>
      </xdr:sp>
    </xdr:grpSp>
    <xdr:clientData/>
  </xdr:twoCellAnchor>
  <xdr:twoCellAnchor>
    <xdr:from>
      <xdr:col>2</xdr:col>
      <xdr:colOff>11206</xdr:colOff>
      <xdr:row>51</xdr:row>
      <xdr:rowOff>0</xdr:rowOff>
    </xdr:from>
    <xdr:to>
      <xdr:col>9</xdr:col>
      <xdr:colOff>190500</xdr:colOff>
      <xdr:row>79</xdr:row>
      <xdr:rowOff>11206</xdr:rowOff>
    </xdr:to>
    <xdr:sp macro="" textlink="">
      <xdr:nvSpPr>
        <xdr:cNvPr id="11" name="正方形/長方形 10" hidden="1">
          <a:extLst>
            <a:ext uri="{FF2B5EF4-FFF2-40B4-BE49-F238E27FC236}">
              <a16:creationId xmlns:a16="http://schemas.microsoft.com/office/drawing/2014/main" id="{00000000-0008-0000-0800-00000B000000}"/>
            </a:ext>
          </a:extLst>
        </xdr:cNvPr>
        <xdr:cNvSpPr/>
      </xdr:nvSpPr>
      <xdr:spPr bwMode="auto">
        <a:xfrm>
          <a:off x="549576" y="11090413"/>
          <a:ext cx="7294054" cy="4492097"/>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11</xdr:row>
      <xdr:rowOff>11206</xdr:rowOff>
    </xdr:from>
    <xdr:to>
      <xdr:col>6</xdr:col>
      <xdr:colOff>2498912</xdr:colOff>
      <xdr:row>17</xdr:row>
      <xdr:rowOff>212913</xdr:rowOff>
    </xdr:to>
    <xdr:sp macro="" textlink="">
      <xdr:nvSpPr>
        <xdr:cNvPr id="2" name="正方形/長方形 1" hidden="1">
          <a:extLst>
            <a:ext uri="{FF2B5EF4-FFF2-40B4-BE49-F238E27FC236}">
              <a16:creationId xmlns:a16="http://schemas.microsoft.com/office/drawing/2014/main" id="{00000000-0008-0000-0D00-000002000000}"/>
            </a:ext>
          </a:extLst>
        </xdr:cNvPr>
        <xdr:cNvSpPr/>
      </xdr:nvSpPr>
      <xdr:spPr bwMode="auto">
        <a:xfrm>
          <a:off x="336177" y="2241177"/>
          <a:ext cx="9278470" cy="1546412"/>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1580029</xdr:colOff>
      <xdr:row>20</xdr:row>
      <xdr:rowOff>11205</xdr:rowOff>
    </xdr:from>
    <xdr:to>
      <xdr:col>4</xdr:col>
      <xdr:colOff>3104029</xdr:colOff>
      <xdr:row>35</xdr:row>
      <xdr:rowOff>190499</xdr:rowOff>
    </xdr:to>
    <xdr:sp macro="" textlink="">
      <xdr:nvSpPr>
        <xdr:cNvPr id="3" name="正方形/長方形 2" hidden="1">
          <a:extLst>
            <a:ext uri="{FF2B5EF4-FFF2-40B4-BE49-F238E27FC236}">
              <a16:creationId xmlns:a16="http://schemas.microsoft.com/office/drawing/2014/main" id="{00000000-0008-0000-0D00-000003000000}"/>
            </a:ext>
          </a:extLst>
        </xdr:cNvPr>
        <xdr:cNvSpPr/>
      </xdr:nvSpPr>
      <xdr:spPr bwMode="auto">
        <a:xfrm>
          <a:off x="3518647" y="4258234"/>
          <a:ext cx="3126441" cy="3541059"/>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1580029</xdr:colOff>
      <xdr:row>41</xdr:row>
      <xdr:rowOff>224116</xdr:rowOff>
    </xdr:from>
    <xdr:to>
      <xdr:col>4</xdr:col>
      <xdr:colOff>3104029</xdr:colOff>
      <xdr:row>66</xdr:row>
      <xdr:rowOff>201706</xdr:rowOff>
    </xdr:to>
    <xdr:sp macro="" textlink="">
      <xdr:nvSpPr>
        <xdr:cNvPr id="4" name="正方形/長方形 3" hidden="1">
          <a:extLst>
            <a:ext uri="{FF2B5EF4-FFF2-40B4-BE49-F238E27FC236}">
              <a16:creationId xmlns:a16="http://schemas.microsoft.com/office/drawing/2014/main" id="{00000000-0008-0000-0D00-000004000000}"/>
            </a:ext>
          </a:extLst>
        </xdr:cNvPr>
        <xdr:cNvSpPr/>
      </xdr:nvSpPr>
      <xdr:spPr bwMode="auto">
        <a:xfrm>
          <a:off x="3518647" y="9177616"/>
          <a:ext cx="3126441" cy="5580531"/>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1k-tokyo04\S150\10_M&#25216;&#34899;&#37096;\H31&#26989;&#21209;(2019)\01_&#38306;&#20418;&#27861;&#20154;\01_&#22269;&#22303;c\S15019000_&#35576;&#32076;&#36027;&#21205;&#21521;&#35519;&#26619;\05-&#35519;&#26619;&#31080;&#25913;&#20462;\191003_2019&#35519;&#26619;&#31080;\01_&#24314;&#35373;\2019&#35519;&#26619;&#31080;&#65288;&#26696;&#65289;\02_&#21463;&#27880;\&#9322;&#20803;&#35531;_191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003471/Desktop/&#9320;&#30330;&#27880;_201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r1k-tokyo02\s150\H28&#26989;&#21209;\01_&#38306;&#20418;&#27861;&#20154;\01_&#22269;&#22303;C\S15016000_&#35576;&#32076;&#36027;&#21205;&#21521;&#35519;&#26619;\04-&#35519;&#26619;&#31080;&#25913;&#20462;\02_&#25913;&#20462;&#35519;&#26619;&#31080;\H28&#35519;&#26619;&#31080;&#12304;02_&#28207;&#28286;&#12305;\01_H28&#38291;&#25509;&#24037;&#20107;&#36027;&#31561;&#35576;&#32076;&#36027;&#21205;&#21521;&#35519;&#26619;\02_&#20837;&#21147;&#12471;&#12473;&#12486;&#12512;\&#9319;&#30330;&#27880;(&#28207;&#2828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r1k-tokyo02\s150\H28&#26989;&#21209;\01_&#38306;&#20418;&#27861;&#20154;\01_&#22269;&#22303;C\S15016000_&#35576;&#32076;&#36027;&#21205;&#21521;&#35519;&#26619;\04-&#35519;&#26619;&#31080;&#25913;&#20462;\02_&#25913;&#20462;&#35519;&#26619;&#31080;\H28&#35519;&#26619;&#31080;&#12304;02_&#28207;&#28286;&#12305;\01_H28&#38291;&#25509;&#24037;&#20107;&#36027;&#31561;&#35576;&#32076;&#36027;&#21205;&#21521;&#35519;&#26619;\02_&#20837;&#21147;&#12471;&#12473;&#12486;&#12512;\&#9321;&#20803;&#35531;(&#28207;&#28286;).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r1k-tokyo02\s150\Users\003471\Desktop\&#9320;&#30330;&#27880;(KKS&#22793;&#26356;&#2446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r1k-tokyo02\s150\20150303_&#30906;&#35469;&#12471;&#12540;&#12488;&#35519;&#25972;\&#30330;&#27880;&#65288;&#19979;&#27700;&#65289;.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ice-fs01\&#25216;&#34899;&#12539;&#35519;&#36948;&#25919;&#31574;&#12464;&#12523;&#12540;&#12503;\K2\&#21463;&#35351;&#20107;&#26989;&#38306;&#36899;\5301_&#35576;&#32076;&#36027;&#21450;&#12403;&#24037;&#20107;&#12467;&#12473;&#12488;&#65288;&#20849;&#26377;&#65289;\2015&#24180;&#24230;\&#9679;H27&#35519;&#26619;&#31080;&#12539;&#12510;&#12491;&#12517;&#12450;&#12523;&#12539;&#12481;&#12455;&#12483;&#12463;&#12522;&#12473;&#12488;\01_&#24314;&#35373;\&#24314;&#35373;&#65288;151103&#29256;&#65289;&#12304;&#23436;&#25104;&#29256;&#12305;\01_&#35519;&#26619;&#31080;\&#9320;&#30330;&#2788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快適トイレ"/>
      <sheetName val="25_確認"/>
      <sheetName val="まとめ"/>
      <sheetName val="form"/>
      <sheetName val="Sheet1"/>
      <sheetName val="table"/>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3">
          <cell r="B3" t="str">
            <v>101：東北地方整備局</v>
          </cell>
        </row>
        <row r="86">
          <cell r="B86" t="str">
            <v>本社一律方式で、請負金額に割り掛ける</v>
          </cell>
        </row>
        <row r="87">
          <cell r="B87" t="str">
            <v>支店別一律方式で、請負金額に割り掛ける</v>
          </cell>
        </row>
        <row r="88">
          <cell r="B88" t="str">
            <v>本社一律方式で、当初積算された工事原価に割り掛ける</v>
          </cell>
        </row>
        <row r="89">
          <cell r="B89" t="str">
            <v>支店別一律方式で、当初積算された工事原価に割り掛ける</v>
          </cell>
        </row>
        <row r="90">
          <cell r="B90" t="str">
            <v>その他の方法（具体的な説明を加える）</v>
          </cell>
        </row>
        <row r="93">
          <cell r="B93" t="str">
            <v>前払金の有無を考慮せずに本支店経費を算出している場合</v>
          </cell>
        </row>
        <row r="94">
          <cell r="B94" t="str">
            <v>前払金の有無を考慮して本支店経費を算出している場合</v>
          </cell>
        </row>
        <row r="117">
          <cell r="B117" t="str">
            <v>毎週</v>
          </cell>
        </row>
        <row r="118">
          <cell r="B118" t="str">
            <v>月３回</v>
          </cell>
        </row>
        <row r="119">
          <cell r="B119" t="str">
            <v>月２回</v>
          </cell>
        </row>
        <row r="120">
          <cell r="B120" t="str">
            <v>月１回</v>
          </cell>
        </row>
        <row r="121">
          <cell r="B121" t="str">
            <v>なし</v>
          </cell>
        </row>
        <row r="124">
          <cell r="B124" t="str">
            <v>適当であった</v>
          </cell>
        </row>
        <row r="125">
          <cell r="B125" t="str">
            <v>十分余裕があった</v>
          </cell>
        </row>
        <row r="126">
          <cell r="B126" t="str">
            <v>まったく余裕がなかった</v>
          </cell>
        </row>
        <row r="130">
          <cell r="B130" t="str">
            <v>有</v>
          </cell>
        </row>
        <row r="131">
          <cell r="B131" t="str">
            <v>無</v>
          </cell>
        </row>
        <row r="134">
          <cell r="B134" t="str">
            <v>昼間施工</v>
          </cell>
        </row>
        <row r="135">
          <cell r="B135" t="str">
            <v>夜間施工</v>
          </cell>
        </row>
        <row r="136">
          <cell r="B136" t="str">
            <v>昼夜間施工</v>
          </cell>
        </row>
        <row r="139">
          <cell r="B139" t="str">
            <v>路上</v>
          </cell>
        </row>
        <row r="140">
          <cell r="B140" t="str">
            <v>その他</v>
          </cell>
        </row>
        <row r="143">
          <cell r="B143" t="str">
            <v>日々運搬回送</v>
          </cell>
        </row>
        <row r="144">
          <cell r="B144" t="str">
            <v>保管場所あり</v>
          </cell>
        </row>
        <row r="147">
          <cell r="B147" t="str">
            <v>Yes</v>
          </cell>
        </row>
        <row r="148">
          <cell r="B148" t="str">
            <v>No</v>
          </cell>
        </row>
        <row r="175">
          <cell r="B175" t="str">
            <v>技術職員</v>
          </cell>
        </row>
        <row r="176">
          <cell r="B176" t="str">
            <v>事務職員</v>
          </cell>
        </row>
        <row r="177">
          <cell r="B177" t="str">
            <v>その他</v>
          </cell>
        </row>
        <row r="180">
          <cell r="B180" t="str">
            <v>YES</v>
          </cell>
        </row>
        <row r="181">
          <cell r="B181" t="str">
            <v>NO</v>
          </cell>
        </row>
        <row r="187">
          <cell r="B187" t="str">
            <v>水力発電施設、ずい道等新設事業</v>
          </cell>
          <cell r="C187">
            <v>0.19</v>
          </cell>
          <cell r="D187">
            <v>62</v>
          </cell>
        </row>
        <row r="188">
          <cell r="B188" t="str">
            <v>道路新設事業</v>
          </cell>
          <cell r="C188">
            <v>0.19</v>
          </cell>
          <cell r="D188">
            <v>11</v>
          </cell>
        </row>
        <row r="189">
          <cell r="B189" t="str">
            <v>舗装工事業</v>
          </cell>
          <cell r="C189">
            <v>0.17</v>
          </cell>
          <cell r="D189">
            <v>9</v>
          </cell>
        </row>
        <row r="190">
          <cell r="B190" t="str">
            <v>鉄道又は軌道新設事業</v>
          </cell>
          <cell r="C190">
            <v>0.24</v>
          </cell>
          <cell r="D190">
            <v>9</v>
          </cell>
        </row>
        <row r="191">
          <cell r="B191" t="str">
            <v>建築事業（既設建築物設備工事業を除く）</v>
          </cell>
          <cell r="C191">
            <v>0.23</v>
          </cell>
          <cell r="D191">
            <v>9.5</v>
          </cell>
        </row>
        <row r="192">
          <cell r="B192" t="str">
            <v>既設建築物設備工事業</v>
          </cell>
          <cell r="C192">
            <v>0.23</v>
          </cell>
          <cell r="D192">
            <v>12</v>
          </cell>
        </row>
        <row r="193">
          <cell r="B193" t="str">
            <v>機械装置の組立て又は据付けの事業（組立て又は取付けに関するもの）</v>
          </cell>
          <cell r="C193">
            <v>0.38</v>
          </cell>
          <cell r="D193">
            <v>6.5</v>
          </cell>
        </row>
        <row r="194">
          <cell r="B194" t="str">
            <v>機械装置の組立て又は据付けの事業（その他のもの）</v>
          </cell>
          <cell r="C194">
            <v>0.21</v>
          </cell>
          <cell r="D194">
            <v>6.5</v>
          </cell>
        </row>
        <row r="195">
          <cell r="B195" t="str">
            <v>その他の建設事業</v>
          </cell>
          <cell r="C195">
            <v>0.24</v>
          </cell>
          <cell r="D195">
            <v>15</v>
          </cell>
        </row>
        <row r="198">
          <cell r="B198" t="str">
            <v>1：支払い賃金合計×保険料率</v>
          </cell>
        </row>
        <row r="199">
          <cell r="B199" t="str">
            <v>2：（工事請負金×労務比率）×保険料率</v>
          </cell>
        </row>
        <row r="246">
          <cell r="B246" t="str">
            <v>最小限の安全対策</v>
          </cell>
        </row>
        <row r="247">
          <cell r="B247" t="str">
            <v>通常の安全対策</v>
          </cell>
        </row>
        <row r="248">
          <cell r="B248" t="str">
            <v>安全対策以上の対応</v>
          </cell>
        </row>
        <row r="324">
          <cell r="B324" t="str">
            <v>○</v>
          </cell>
        </row>
        <row r="325">
          <cell r="B325" t="str">
            <v>×</v>
          </cell>
        </row>
        <row r="329">
          <cell r="B329" t="str">
            <v>○</v>
          </cell>
        </row>
        <row r="330">
          <cell r="B330" t="str">
            <v>×</v>
          </cell>
        </row>
        <row r="422">
          <cell r="B422" t="str">
            <v>ICT土工</v>
          </cell>
        </row>
        <row r="423">
          <cell r="B423" t="str">
            <v>ICT舗装工</v>
          </cell>
        </row>
        <row r="424">
          <cell r="B424" t="str">
            <v>ICT河川浚渫</v>
          </cell>
        </row>
        <row r="425">
          <cell r="B425" t="str">
            <v>ICT作業土工（床掘）</v>
          </cell>
        </row>
        <row r="426">
          <cell r="B426" t="str">
            <v>ICT付帯構造物設置工</v>
          </cell>
        </row>
        <row r="427">
          <cell r="B427" t="str">
            <v>ICT法面工</v>
          </cell>
        </row>
        <row r="428">
          <cell r="B428" t="str">
            <v>ICT地盤改良工</v>
          </cell>
        </row>
        <row r="429">
          <cell r="B429" t="str">
            <v>その他</v>
          </cell>
        </row>
        <row r="432">
          <cell r="B432" t="str">
            <v>空中写真測量（無人航空機）</v>
          </cell>
        </row>
        <row r="433">
          <cell r="B433" t="str">
            <v>地上型レーザースキャナー</v>
          </cell>
        </row>
        <row r="434">
          <cell r="B434" t="str">
            <v>トータルステーション等光波方式</v>
          </cell>
        </row>
        <row r="435">
          <cell r="B435" t="str">
            <v>トータルステーション（ノンプリズム方式）</v>
          </cell>
        </row>
        <row r="436">
          <cell r="B436" t="str">
            <v>ＲＴＫ－ＧＮＳＳ</v>
          </cell>
        </row>
        <row r="437">
          <cell r="B437" t="str">
            <v>無人航空機搭載型レーザースキャナー</v>
          </cell>
        </row>
        <row r="438">
          <cell r="B438" t="str">
            <v>地上移動体搭載型レーザースキャナー</v>
          </cell>
        </row>
        <row r="439">
          <cell r="B439" t="str">
            <v>音響測探機器</v>
          </cell>
        </row>
        <row r="440">
          <cell r="B440" t="str">
            <v>その他の３次元計測技術</v>
          </cell>
        </row>
        <row r="443">
          <cell r="B443" t="str">
            <v>掘削(ICT)</v>
          </cell>
        </row>
        <row r="444">
          <cell r="B444" t="str">
            <v>路体(築堤)盛土(ICT)</v>
          </cell>
        </row>
        <row r="445">
          <cell r="B445" t="str">
            <v>路床盛土(ICT)</v>
          </cell>
        </row>
        <row r="446">
          <cell r="B446" t="str">
            <v>法面整形(ICT)</v>
          </cell>
        </row>
        <row r="447">
          <cell r="B447" t="str">
            <v>不陸整正(ICT)</v>
          </cell>
        </row>
        <row r="448">
          <cell r="B448" t="str">
            <v>下層路盤(車道・路肩部)(ICT)</v>
          </cell>
        </row>
        <row r="449">
          <cell r="B449" t="str">
            <v>上層路盤(車道・路肩部)(ICT)</v>
          </cell>
        </row>
        <row r="450">
          <cell r="B450" t="str">
            <v>浚渫船運転費(ICT)</v>
          </cell>
        </row>
        <row r="451">
          <cell r="B451" t="str">
            <v>安定処理(ICT)</v>
          </cell>
        </row>
        <row r="452">
          <cell r="B452" t="str">
            <v>中層混合処理(ICT)</v>
          </cell>
        </row>
        <row r="453">
          <cell r="B453" t="str">
            <v>その他</v>
          </cell>
        </row>
        <row r="456">
          <cell r="B456" t="str">
            <v>3D-MGバックホウ</v>
          </cell>
        </row>
        <row r="457">
          <cell r="B457" t="str">
            <v>3D-MCバックホウ</v>
          </cell>
        </row>
        <row r="458">
          <cell r="B458" t="str">
            <v>3D-MGブルドーザ</v>
          </cell>
        </row>
        <row r="459">
          <cell r="B459" t="str">
            <v>3D-MCブルドーザ</v>
          </cell>
        </row>
        <row r="460">
          <cell r="B460" t="str">
            <v>3D-MCモータグレーダ</v>
          </cell>
        </row>
        <row r="461">
          <cell r="B461" t="str">
            <v>その他</v>
          </cell>
        </row>
        <row r="464">
          <cell r="B464" t="str">
            <v>音響測探機器</v>
          </cell>
        </row>
        <row r="465">
          <cell r="B465" t="str">
            <v>施工履歴データ</v>
          </cell>
        </row>
        <row r="466">
          <cell r="B466" t="str">
            <v>その他の３次元計測技術</v>
          </cell>
        </row>
        <row r="469">
          <cell r="B469" t="str">
            <v>空中写真測量（無人航空機）</v>
          </cell>
        </row>
        <row r="470">
          <cell r="B470" t="str">
            <v>地上型レーザースキャナー</v>
          </cell>
        </row>
        <row r="471">
          <cell r="B471" t="str">
            <v>トータルステーション等光波方式</v>
          </cell>
        </row>
        <row r="472">
          <cell r="B472" t="str">
            <v>トータルステーション（ノンプリズム方式）</v>
          </cell>
        </row>
        <row r="473">
          <cell r="B473" t="str">
            <v>ＲＴＫ－ＧＮＳＳ</v>
          </cell>
        </row>
        <row r="474">
          <cell r="B474" t="str">
            <v>無人航空機搭載型レーザースキャナー</v>
          </cell>
        </row>
        <row r="475">
          <cell r="B475" t="str">
            <v>地上移動体搭載型レーザースキャナー</v>
          </cell>
        </row>
        <row r="476">
          <cell r="B476" t="str">
            <v>その他の３次元計測技術</v>
          </cell>
        </row>
      </sheetData>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事費"/>
      <sheetName val="工期"/>
      <sheetName val="施工分散"/>
      <sheetName val="施工環境"/>
      <sheetName val="二次製品"/>
      <sheetName val="二次製品（LED照明）"/>
      <sheetName val="準備費"/>
      <sheetName val="積算方式"/>
      <sheetName val="ICT"/>
      <sheetName val="感染対策"/>
      <sheetName val="確認"/>
      <sheetName val="元請調査票データ"/>
      <sheetName val="チェック"/>
      <sheetName val="要確認一覧表"/>
      <sheetName val="Table"/>
      <sheetName val="KKS"/>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A5" t="str">
            <v>一般土木工事</v>
          </cell>
        </row>
        <row r="6">
          <cell r="A6" t="str">
            <v>ｱｽﾌｧﾙﾄ舗装工事</v>
          </cell>
        </row>
        <row r="7">
          <cell r="A7" t="str">
            <v>鋼橋上部工事</v>
          </cell>
        </row>
        <row r="8">
          <cell r="A8" t="str">
            <v>造園工事</v>
          </cell>
        </row>
        <row r="9">
          <cell r="A9" t="str">
            <v>セメント・コンクリート舗装工事</v>
          </cell>
        </row>
        <row r="10">
          <cell r="A10" t="str">
            <v>ＰＣ工事</v>
          </cell>
        </row>
        <row r="11">
          <cell r="A11" t="str">
            <v>法面処理工事</v>
          </cell>
        </row>
        <row r="12">
          <cell r="A12" t="str">
            <v>塗装工事</v>
          </cell>
        </row>
        <row r="13">
          <cell r="A13" t="str">
            <v>維持修繕工事</v>
          </cell>
        </row>
        <row r="14">
          <cell r="A14" t="str">
            <v>河川しゅんせつ工事</v>
          </cell>
        </row>
        <row r="15">
          <cell r="A15" t="str">
            <v>グラウト工事</v>
          </cell>
        </row>
        <row r="16">
          <cell r="A16" t="str">
            <v>杭打工事</v>
          </cell>
        </row>
        <row r="17">
          <cell r="A17" t="str">
            <v>さく井工事</v>
          </cell>
        </row>
        <row r="18">
          <cell r="A18" t="str">
            <v>電気設備工事</v>
          </cell>
        </row>
        <row r="19">
          <cell r="A19" t="str">
            <v>通信設備工事</v>
          </cell>
        </row>
        <row r="20">
          <cell r="A20" t="str">
            <v>受変電設備工事</v>
          </cell>
        </row>
        <row r="21">
          <cell r="A21" t="str">
            <v>暖冷房衛生設備工事</v>
          </cell>
        </row>
        <row r="22">
          <cell r="A22" t="str">
            <v>機械設備工事</v>
          </cell>
        </row>
        <row r="23">
          <cell r="A23" t="str">
            <v>建築工事</v>
          </cell>
        </row>
        <row r="24">
          <cell r="A24" t="str">
            <v>木造建築工事</v>
          </cell>
        </row>
        <row r="25">
          <cell r="A25" t="str">
            <v>プレハブ建築工事</v>
          </cell>
        </row>
        <row r="26">
          <cell r="A26" t="str">
            <v>港湾土木工事</v>
          </cell>
        </row>
        <row r="27">
          <cell r="A27" t="str">
            <v>農林土木工事</v>
          </cell>
        </row>
        <row r="28">
          <cell r="A28" t="str">
            <v>農林建築工事</v>
          </cell>
        </row>
        <row r="29">
          <cell r="A29" t="str">
            <v>その他</v>
          </cell>
        </row>
        <row r="33">
          <cell r="A33" t="str">
            <v>Ⅰ</v>
          </cell>
        </row>
        <row r="34">
          <cell r="A34" t="str">
            <v>Ⅱ</v>
          </cell>
        </row>
        <row r="35">
          <cell r="A35" t="str">
            <v>Ⅲ</v>
          </cell>
        </row>
        <row r="36">
          <cell r="A36" t="str">
            <v>Ⅳ</v>
          </cell>
        </row>
        <row r="37">
          <cell r="A37" t="str">
            <v>Ⅴ</v>
          </cell>
        </row>
        <row r="38">
          <cell r="A38" t="str">
            <v>Ⅵ</v>
          </cell>
        </row>
        <row r="39">
          <cell r="A39" t="str">
            <v>その他</v>
          </cell>
        </row>
        <row r="43">
          <cell r="A43" t="str">
            <v>一般競争入札（政府調達協定対象金額以上）</v>
          </cell>
        </row>
        <row r="44">
          <cell r="A44" t="str">
            <v>一般競争入札（政府調達協定対象金額未満）</v>
          </cell>
        </row>
        <row r="45">
          <cell r="A45" t="str">
            <v xml:space="preserve">工事希望型競争入札 </v>
          </cell>
        </row>
        <row r="46">
          <cell r="A46" t="str">
            <v xml:space="preserve">指名競争入札 </v>
          </cell>
        </row>
        <row r="47">
          <cell r="A47" t="str">
            <v>随意契約</v>
          </cell>
        </row>
        <row r="48">
          <cell r="A48" t="str">
            <v>その他</v>
          </cell>
        </row>
        <row r="52">
          <cell r="A52" t="str">
            <v>5％以下</v>
          </cell>
        </row>
        <row r="53">
          <cell r="A53" t="str">
            <v>5％を超え15％以下</v>
          </cell>
        </row>
        <row r="54">
          <cell r="A54" t="str">
            <v>15％を超え25％以下</v>
          </cell>
        </row>
        <row r="55">
          <cell r="A55" t="str">
            <v>25％を超え35％以下</v>
          </cell>
        </row>
        <row r="56">
          <cell r="A56" t="str">
            <v>35％を超えるもの</v>
          </cell>
        </row>
        <row r="60">
          <cell r="A60" t="str">
            <v>総合評価　標準Ⅰ型</v>
          </cell>
        </row>
        <row r="61">
          <cell r="A61" t="str">
            <v>総合評価　標準Ⅱ型</v>
          </cell>
        </row>
        <row r="62">
          <cell r="A62" t="str">
            <v>総合評価　簡易型</v>
          </cell>
        </row>
        <row r="63">
          <cell r="A63" t="str">
            <v>総合評価　技術提案評価型Ｓ型（WTO以外）</v>
          </cell>
        </row>
        <row r="64">
          <cell r="A64" t="str">
            <v>総合評価　技術提案評価型Ｓ型（WTO）</v>
          </cell>
        </row>
        <row r="65">
          <cell r="A65" t="str">
            <v>総合評価　技術提案評価型Ａ型</v>
          </cell>
        </row>
        <row r="66">
          <cell r="A66" t="str">
            <v>総合評価　施工能力評価型Ⅰ型</v>
          </cell>
        </row>
        <row r="67">
          <cell r="A67" t="str">
            <v>総合評価　施工能力評価型Ⅱ型</v>
          </cell>
        </row>
        <row r="68">
          <cell r="A68" t="str">
            <v>総合評価　施工能力評価型Ⅰ型（同時提出型）</v>
          </cell>
        </row>
        <row r="69">
          <cell r="A69" t="str">
            <v>総合評価　施工能力評価型Ⅱ型（同時提出型）</v>
          </cell>
        </row>
        <row r="70">
          <cell r="A70" t="str">
            <v>その他（価格評価等）</v>
          </cell>
        </row>
        <row r="74">
          <cell r="B74" t="str">
            <v>101：東北地方整備局</v>
          </cell>
        </row>
        <row r="75">
          <cell r="B75" t="str">
            <v>102：関東地方整備局</v>
          </cell>
        </row>
        <row r="76">
          <cell r="B76" t="str">
            <v>103：北陸地方整備局</v>
          </cell>
        </row>
        <row r="77">
          <cell r="B77" t="str">
            <v>104：中部地方整備局</v>
          </cell>
        </row>
        <row r="78">
          <cell r="B78" t="str">
            <v>105：近畿地方整備局</v>
          </cell>
        </row>
        <row r="79">
          <cell r="B79" t="str">
            <v>106：中国地方整備局</v>
          </cell>
        </row>
        <row r="80">
          <cell r="B80" t="str">
            <v>107：四国地方整備局</v>
          </cell>
        </row>
        <row r="81">
          <cell r="B81" t="str">
            <v>108：九州地方整備局</v>
          </cell>
        </row>
        <row r="82">
          <cell r="B82" t="str">
            <v>109：北海道開発局</v>
          </cell>
        </row>
        <row r="83">
          <cell r="B83" t="str">
            <v>110：沖縄総合事務局</v>
          </cell>
        </row>
        <row r="84">
          <cell r="B84" t="str">
            <v>999：その他</v>
          </cell>
        </row>
        <row r="165">
          <cell r="A165" t="str">
            <v>有り</v>
          </cell>
        </row>
        <row r="166">
          <cell r="A166" t="str">
            <v>無し</v>
          </cell>
        </row>
        <row r="170">
          <cell r="A170" t="str">
            <v>単品スライド</v>
          </cell>
        </row>
        <row r="171">
          <cell r="A171" t="str">
            <v>単品スライド・全体スライド併用</v>
          </cell>
        </row>
        <row r="172">
          <cell r="A172" t="str">
            <v>単品スライド・インフレスライド併用</v>
          </cell>
        </row>
        <row r="173">
          <cell r="A173" t="str">
            <v>全体スライド</v>
          </cell>
        </row>
        <row r="174">
          <cell r="A174" t="str">
            <v>インフレスライド</v>
          </cell>
        </row>
        <row r="178">
          <cell r="A178" t="str">
            <v>総価契約単価合意方式【個別】</v>
          </cell>
        </row>
        <row r="179">
          <cell r="A179" t="str">
            <v>総価契約単価合意方式【包括】</v>
          </cell>
        </row>
        <row r="195">
          <cell r="A195" t="str">
            <v>012：河川工事</v>
          </cell>
        </row>
        <row r="196">
          <cell r="A196" t="str">
            <v>013：河川工事</v>
          </cell>
        </row>
        <row r="197">
          <cell r="A197" t="str">
            <v>023：河川・道路構造物工事</v>
          </cell>
        </row>
        <row r="198">
          <cell r="A198" t="str">
            <v>024：河川・道路構造物工事</v>
          </cell>
        </row>
        <row r="199">
          <cell r="A199" t="str">
            <v>025：河川・道路構造物工事</v>
          </cell>
        </row>
        <row r="200">
          <cell r="A200" t="str">
            <v>026：河川・道路構造物工事</v>
          </cell>
        </row>
        <row r="201">
          <cell r="A201" t="str">
            <v>027：河川・道路構造物工事</v>
          </cell>
        </row>
        <row r="202">
          <cell r="A202" t="str">
            <v>032：海岸工事</v>
          </cell>
        </row>
        <row r="203">
          <cell r="A203" t="str">
            <v>033：海岸工事</v>
          </cell>
        </row>
        <row r="204">
          <cell r="A204" t="str">
            <v>042：道路改良工事</v>
          </cell>
        </row>
        <row r="205">
          <cell r="A205" t="str">
            <v>043：道路改良工事</v>
          </cell>
        </row>
        <row r="206">
          <cell r="A206" t="str">
            <v>083：鋼橋架設工事</v>
          </cell>
        </row>
        <row r="207">
          <cell r="A207" t="str">
            <v>085：鋼橋架設工事</v>
          </cell>
        </row>
        <row r="208">
          <cell r="A208" t="str">
            <v>082：鋼橋架設工事</v>
          </cell>
        </row>
        <row r="209">
          <cell r="A209" t="str">
            <v>086：鋼橋架設工事</v>
          </cell>
        </row>
        <row r="210">
          <cell r="A210" t="str">
            <v>051：ＰＣ橋工事</v>
          </cell>
        </row>
        <row r="211">
          <cell r="A211" t="str">
            <v>052：ＰＣ橋工事</v>
          </cell>
        </row>
        <row r="212">
          <cell r="A212" t="str">
            <v>055：橋梁保全工事</v>
          </cell>
        </row>
        <row r="213">
          <cell r="A213" t="str">
            <v>062：舗装工事（新設）</v>
          </cell>
        </row>
        <row r="214">
          <cell r="A214" t="str">
            <v>063：舗装工事（修繕工事）</v>
          </cell>
        </row>
        <row r="215">
          <cell r="A215" t="str">
            <v>101：共同溝等工事（１）</v>
          </cell>
        </row>
        <row r="216">
          <cell r="A216" t="str">
            <v>102：共同溝等工事（２）</v>
          </cell>
        </row>
        <row r="217">
          <cell r="A217" t="str">
            <v>111：トンネル工事</v>
          </cell>
        </row>
        <row r="218">
          <cell r="A218" t="str">
            <v>112：トンネル工事</v>
          </cell>
        </row>
        <row r="219">
          <cell r="A219" t="str">
            <v>071：砂防・地すべり等工事</v>
          </cell>
        </row>
        <row r="220">
          <cell r="A220" t="str">
            <v>072：砂防・地すべり等工事</v>
          </cell>
        </row>
        <row r="221">
          <cell r="A221" t="str">
            <v>073：砂防・地すべり等工事</v>
          </cell>
        </row>
        <row r="222">
          <cell r="A222" t="str">
            <v>131：道路維持工事</v>
          </cell>
        </row>
        <row r="223">
          <cell r="A223" t="str">
            <v>132：道路維持工事</v>
          </cell>
        </row>
        <row r="224">
          <cell r="A224" t="str">
            <v>133：道路維持工事</v>
          </cell>
        </row>
        <row r="225">
          <cell r="A225" t="str">
            <v>134：道路維持工事</v>
          </cell>
        </row>
        <row r="226">
          <cell r="A226" t="str">
            <v>135：道路維持工事</v>
          </cell>
        </row>
        <row r="227">
          <cell r="A227" t="str">
            <v>191：電気通信設備工事(道路維持工事)</v>
          </cell>
        </row>
        <row r="228">
          <cell r="A228" t="str">
            <v>141：河川維持工事</v>
          </cell>
        </row>
        <row r="229">
          <cell r="A229" t="str">
            <v>142：河川維持工事</v>
          </cell>
        </row>
        <row r="230">
          <cell r="A230" t="str">
            <v>143：河川維持工事</v>
          </cell>
        </row>
        <row r="231">
          <cell r="A231" t="str">
            <v>144：河川維持工事</v>
          </cell>
        </row>
        <row r="232">
          <cell r="A232" t="str">
            <v>145：河川維持工事</v>
          </cell>
        </row>
        <row r="233">
          <cell r="A233" t="str">
            <v>146：河川維持工事</v>
          </cell>
        </row>
        <row r="234">
          <cell r="A234" t="str">
            <v>192：電気通信設備工事(河川維持工事)</v>
          </cell>
        </row>
        <row r="235">
          <cell r="A235" t="str">
            <v>091：公園工事</v>
          </cell>
        </row>
        <row r="236">
          <cell r="A236" t="str">
            <v>151：コンクリートダム工事(建)</v>
          </cell>
        </row>
        <row r="237">
          <cell r="A237" t="str">
            <v>161：フィルダム工事(建)</v>
          </cell>
        </row>
        <row r="238">
          <cell r="A238" t="str">
            <v>171：電線共同溝工事</v>
          </cell>
        </row>
        <row r="239">
          <cell r="A239" t="str">
            <v>181：情報ボックス工事</v>
          </cell>
        </row>
        <row r="240">
          <cell r="A240" t="str">
            <v>198：光ケーブル工事(道路維持工事)</v>
          </cell>
        </row>
        <row r="241">
          <cell r="A241" t="str">
            <v>199：光ケーブル工事(河川維持工事)</v>
          </cell>
        </row>
        <row r="242">
          <cell r="A242" t="str">
            <v>121：下水道工事（１）</v>
          </cell>
        </row>
        <row r="243">
          <cell r="A243" t="str">
            <v>601：下水道工事（２）「函渠、管渠等（開削）」　</v>
          </cell>
        </row>
        <row r="244">
          <cell r="A244" t="str">
            <v>602：下水道工事（２）「側溝、水路等」　</v>
          </cell>
        </row>
        <row r="245">
          <cell r="A245" t="str">
            <v>603：下水道工事（２）「推進（口径≦500mm）」</v>
          </cell>
        </row>
        <row r="246">
          <cell r="A246" t="str">
            <v>604：下水道工事（２）「推進（500mm&lt;口径&lt;800mm）」</v>
          </cell>
        </row>
        <row r="247">
          <cell r="A247" t="str">
            <v>123：下水道工事（３）</v>
          </cell>
        </row>
        <row r="248">
          <cell r="A248" t="str">
            <v>611：下水道工事（４）管更生「製管工法（機械製管）」</v>
          </cell>
        </row>
        <row r="249">
          <cell r="A249" t="str">
            <v>612：下水道工事（４）管更生「製管工法（人力製管）」</v>
          </cell>
        </row>
        <row r="250">
          <cell r="A250" t="str">
            <v>613：下水道工事（４）管更生「反転工法」</v>
          </cell>
        </row>
        <row r="251">
          <cell r="A251" t="str">
            <v>614：下水道工事（４）管更生「形成工法」</v>
          </cell>
        </row>
        <row r="252">
          <cell r="A252" t="str">
            <v>615：下水道工事（４）管更生「その他工法」</v>
          </cell>
        </row>
        <row r="256">
          <cell r="A256" t="str">
            <v>1：一般道路</v>
          </cell>
        </row>
        <row r="257">
          <cell r="A257" t="str">
            <v>2：自動車専用道路</v>
          </cell>
        </row>
        <row r="258">
          <cell r="A258" t="str">
            <v>3：一般道路且つ鉄道等に近接又は交差する場所</v>
          </cell>
        </row>
        <row r="259">
          <cell r="A259" t="str">
            <v>4：自動車専用道路且つ鉄道等に近接又は交差する場所</v>
          </cell>
        </row>
        <row r="260">
          <cell r="A260" t="str">
            <v>5：上記以外の場所</v>
          </cell>
        </row>
        <row r="400">
          <cell r="A400" t="str">
            <v>令和2年度</v>
          </cell>
          <cell r="B400" t="str">
            <v>令和元年度</v>
          </cell>
          <cell r="C400" t="str">
            <v>平成31年度</v>
          </cell>
          <cell r="D400" t="str">
            <v>平成30年度</v>
          </cell>
          <cell r="E400" t="str">
            <v>平成29年度</v>
          </cell>
          <cell r="F400" t="str">
            <v>平成28年度以前</v>
          </cell>
        </row>
        <row r="402">
          <cell r="D402" t="str">
            <v>1：大都市（1）（×2.0）</v>
          </cell>
          <cell r="E402" t="str">
            <v>1：大都市（1）（×2.0）</v>
          </cell>
          <cell r="F402" t="str">
            <v>1：市街地（2.0%）</v>
          </cell>
        </row>
        <row r="403">
          <cell r="D403" t="str">
            <v>2：大都市（2）（×1.5）</v>
          </cell>
          <cell r="E403" t="str">
            <v>2：大都市（2）（×1.5）</v>
          </cell>
          <cell r="F403" t="str">
            <v>2：山間僻地及び離島（1.0%）</v>
          </cell>
        </row>
        <row r="404">
          <cell r="D404" t="str">
            <v>3：市街地（DID補正）（1）（×1.3）</v>
          </cell>
          <cell r="E404" t="str">
            <v>3：市街地（DID補正）（1）（×1.3）</v>
          </cell>
          <cell r="F404" t="str">
            <v>3：地方部（一般交通等の影響を受ける場合）（1.5%）</v>
          </cell>
        </row>
        <row r="405">
          <cell r="D405" t="str">
            <v>4：一般交通影響有り（1）（×1.3）</v>
          </cell>
          <cell r="E405" t="str">
            <v>4：一般交通影響有り（1）（×1.3）</v>
          </cell>
          <cell r="F405" t="str">
            <v>4：大都市（1）（×2.0）</v>
          </cell>
        </row>
        <row r="406">
          <cell r="D406" t="str">
            <v>5：一般交通影響有り（2）（×1.2）</v>
          </cell>
          <cell r="E406" t="str">
            <v>5：一般交通影響有り（2）（×1.2）</v>
          </cell>
          <cell r="F406" t="str">
            <v>5：大都市（2）（×1.5）</v>
          </cell>
        </row>
        <row r="407">
          <cell r="D407" t="str">
            <v>6：市街地（DID補正）（2）（×1.2）</v>
          </cell>
          <cell r="E407" t="str">
            <v>6：市街地（DID補正）（2）（×1.2）</v>
          </cell>
          <cell r="F407" t="str">
            <v>6：市街地（×1.3）</v>
          </cell>
        </row>
        <row r="408">
          <cell r="D408" t="str">
            <v>7：山間僻地及び離島（×1.3）</v>
          </cell>
          <cell r="E408" t="str">
            <v>7：山間僻地及び離島（×1.3）</v>
          </cell>
          <cell r="F408" t="str">
            <v>7：補正無し</v>
          </cell>
        </row>
        <row r="409">
          <cell r="D409" t="str">
            <v>8：補正無し</v>
          </cell>
          <cell r="E409" t="str">
            <v>8：補正無し</v>
          </cell>
        </row>
        <row r="507">
          <cell r="A507" t="str">
            <v>山間僻地</v>
          </cell>
        </row>
        <row r="508">
          <cell r="A508" t="str">
            <v>離島</v>
          </cell>
        </row>
        <row r="512">
          <cell r="A512" t="str">
            <v>1：補正有り(×1.5)</v>
          </cell>
        </row>
        <row r="513">
          <cell r="A513" t="str">
            <v>2：補正無し</v>
          </cell>
        </row>
        <row r="522">
          <cell r="A522" t="str">
            <v>1：補正有り（×1.02）※H29設定　4週8休以上</v>
          </cell>
        </row>
        <row r="523">
          <cell r="A523" t="str">
            <v>2：補正有り（×1.01）※H30設定　4週6休</v>
          </cell>
        </row>
        <row r="524">
          <cell r="A524" t="str">
            <v>3：補正有り（×1.03）※H30設定　4週7休</v>
          </cell>
        </row>
        <row r="525">
          <cell r="A525" t="str">
            <v>4：補正有り（×1.04）※H30設定　4週8休以上</v>
          </cell>
        </row>
        <row r="526">
          <cell r="A526" t="str">
            <v>5：補正無し</v>
          </cell>
        </row>
        <row r="530">
          <cell r="A530" t="str">
            <v>1：補正有り</v>
          </cell>
        </row>
        <row r="531">
          <cell r="A531" t="str">
            <v>2：補正無し</v>
          </cell>
        </row>
        <row r="536">
          <cell r="A536" t="str">
            <v>1：補正有り(×1.1)</v>
          </cell>
        </row>
        <row r="537">
          <cell r="A537" t="str">
            <v>2：補正有り(×1.4)</v>
          </cell>
        </row>
        <row r="538">
          <cell r="A538" t="str">
            <v>3：補正無し</v>
          </cell>
        </row>
        <row r="542">
          <cell r="A542" t="str">
            <v>1：補正有り(×1.1)</v>
          </cell>
        </row>
        <row r="543">
          <cell r="A543" t="str">
            <v>2：補正無し</v>
          </cell>
        </row>
        <row r="547">
          <cell r="A547" t="str">
            <v>1：補正有り(×1.2)</v>
          </cell>
        </row>
        <row r="548">
          <cell r="A548" t="str">
            <v>2：補正無し</v>
          </cell>
        </row>
        <row r="559">
          <cell r="A559" t="str">
            <v>1：係数「0.95」・宿舎のみ使用</v>
          </cell>
        </row>
        <row r="560">
          <cell r="A560" t="str">
            <v>2：係数「0.95」・事務所のみ使用</v>
          </cell>
        </row>
        <row r="561">
          <cell r="A561" t="str">
            <v>3：係数「0.95」・倉庫のみ使用</v>
          </cell>
        </row>
        <row r="562">
          <cell r="A562" t="str">
            <v>4：係数「0.90」・宿舎と事務所を使用</v>
          </cell>
        </row>
        <row r="563">
          <cell r="A563" t="str">
            <v>5：係数「0.90」・宿舎と倉庫を使用</v>
          </cell>
        </row>
        <row r="564">
          <cell r="A564" t="str">
            <v>6：係数「0.90」・事務所と倉庫を使用</v>
          </cell>
        </row>
        <row r="565">
          <cell r="A565" t="str">
            <v>7：係数「0.85」・宿舎、事務所、倉庫を使用</v>
          </cell>
        </row>
        <row r="569">
          <cell r="A569" t="str">
            <v>1：補正有り</v>
          </cell>
        </row>
        <row r="570">
          <cell r="A570" t="str">
            <v>2：補正無し</v>
          </cell>
        </row>
        <row r="581">
          <cell r="A581" t="str">
            <v>○</v>
          </cell>
        </row>
        <row r="588">
          <cell r="A588" t="str">
            <v>機器の製作及び据付け工事</v>
          </cell>
        </row>
        <row r="589">
          <cell r="A589" t="str">
            <v>機器の支給品がある工事</v>
          </cell>
        </row>
        <row r="590">
          <cell r="A590" t="str">
            <v>機器の製作のみの工事</v>
          </cell>
        </row>
        <row r="591">
          <cell r="A591" t="str">
            <v>上記が複合した工事</v>
          </cell>
        </row>
        <row r="592">
          <cell r="A592" t="str">
            <v>機器単体費の計上無し(機器の支給品がある工事は除く)</v>
          </cell>
        </row>
        <row r="596">
          <cell r="A596">
            <v>1</v>
          </cell>
        </row>
        <row r="597">
          <cell r="A597">
            <v>2</v>
          </cell>
        </row>
        <row r="598">
          <cell r="A598">
            <v>5</v>
          </cell>
        </row>
        <row r="599">
          <cell r="A599">
            <v>7</v>
          </cell>
        </row>
        <row r="600">
          <cell r="A600">
            <v>8</v>
          </cell>
        </row>
        <row r="601">
          <cell r="A601">
            <v>9</v>
          </cell>
        </row>
        <row r="602">
          <cell r="A602" t="str">
            <v>Ｔ</v>
          </cell>
        </row>
        <row r="606">
          <cell r="A606" t="str">
            <v>有り</v>
          </cell>
        </row>
        <row r="607">
          <cell r="A607" t="str">
            <v>無し</v>
          </cell>
        </row>
        <row r="613">
          <cell r="A613" t="str">
            <v>Yes</v>
          </cell>
        </row>
        <row r="614">
          <cell r="A614" t="str">
            <v>No</v>
          </cell>
        </row>
        <row r="618">
          <cell r="A618" t="str">
            <v>発注者指定方式</v>
          </cell>
        </row>
        <row r="619">
          <cell r="A619" t="str">
            <v>任意着手方式</v>
          </cell>
        </row>
        <row r="620">
          <cell r="A620" t="str">
            <v>フレックス方式</v>
          </cell>
        </row>
        <row r="624">
          <cell r="A624" t="str">
            <v>降雨</v>
          </cell>
        </row>
        <row r="625">
          <cell r="A625" t="str">
            <v>降雪</v>
          </cell>
        </row>
        <row r="626">
          <cell r="A626" t="str">
            <v>風</v>
          </cell>
        </row>
        <row r="627">
          <cell r="A627" t="str">
            <v>波浪</v>
          </cell>
        </row>
        <row r="628">
          <cell r="A628" t="str">
            <v>その他</v>
          </cell>
        </row>
        <row r="634">
          <cell r="A634" t="str">
            <v>有</v>
          </cell>
        </row>
        <row r="635">
          <cell r="A635" t="str">
            <v>無</v>
          </cell>
        </row>
        <row r="639">
          <cell r="A639" t="str">
            <v>昼間施工</v>
          </cell>
        </row>
        <row r="640">
          <cell r="A640" t="str">
            <v>夜間施工</v>
          </cell>
        </row>
        <row r="641">
          <cell r="A641" t="str">
            <v>昼夜間施工</v>
          </cell>
        </row>
        <row r="645">
          <cell r="A645" t="str">
            <v>路上</v>
          </cell>
        </row>
        <row r="646">
          <cell r="A646" t="str">
            <v>その他</v>
          </cell>
        </row>
        <row r="650">
          <cell r="A650" t="str">
            <v>日々運搬回送</v>
          </cell>
        </row>
        <row r="651">
          <cell r="A651" t="str">
            <v>保管場所あり</v>
          </cell>
        </row>
        <row r="660">
          <cell r="A660" t="str">
            <v>市街地</v>
          </cell>
        </row>
        <row r="661">
          <cell r="A661" t="str">
            <v>山間僻地及び離島</v>
          </cell>
        </row>
        <row r="662">
          <cell r="A662" t="str">
            <v>地方部（施工場所が一般交通等の影響を受ける地区）</v>
          </cell>
        </row>
        <row r="663">
          <cell r="A663" t="str">
            <v>地方部（施工場所が一般交通等の影響を受けない地区）</v>
          </cell>
        </row>
        <row r="664">
          <cell r="A664" t="str">
            <v>大都市（１）</v>
          </cell>
        </row>
        <row r="665">
          <cell r="A665" t="str">
            <v>大都市（２）</v>
          </cell>
        </row>
        <row r="671">
          <cell r="A671" t="str">
            <v>YES</v>
          </cell>
        </row>
        <row r="672">
          <cell r="A672" t="str">
            <v>NO</v>
          </cell>
        </row>
        <row r="676">
          <cell r="A676" t="str">
            <v>占用許可</v>
          </cell>
        </row>
        <row r="677">
          <cell r="A677" t="str">
            <v>使用許可</v>
          </cell>
        </row>
        <row r="678">
          <cell r="A678" t="str">
            <v>用地取得</v>
          </cell>
        </row>
        <row r="679">
          <cell r="A679" t="str">
            <v>地元説明</v>
          </cell>
        </row>
        <row r="680">
          <cell r="A680" t="str">
            <v>概算概略発注</v>
          </cell>
        </row>
        <row r="681">
          <cell r="A681" t="str">
            <v>その他</v>
          </cell>
        </row>
        <row r="685">
          <cell r="A685" t="str">
            <v>4時間/日未満</v>
          </cell>
        </row>
        <row r="686">
          <cell r="A686" t="str">
            <v>4時間/日以上～7時間/日以下</v>
          </cell>
        </row>
        <row r="687">
          <cell r="A687" t="str">
            <v>7時間を超え7.5時間/日以下</v>
          </cell>
        </row>
        <row r="688">
          <cell r="A688" t="str">
            <v>その他</v>
          </cell>
        </row>
        <row r="692">
          <cell r="A692" t="str">
            <v>全面通行止め（常時）</v>
          </cell>
        </row>
        <row r="693">
          <cell r="A693" t="str">
            <v>全面通行止め（一時）</v>
          </cell>
        </row>
        <row r="694">
          <cell r="A694" t="str">
            <v>片側交互通行規制</v>
          </cell>
        </row>
        <row r="695">
          <cell r="A695" t="str">
            <v>車線規制</v>
          </cell>
        </row>
        <row r="696">
          <cell r="A696" t="str">
            <v>路肩規制</v>
          </cell>
        </row>
        <row r="697">
          <cell r="A697" t="str">
            <v>歩道規制</v>
          </cell>
        </row>
        <row r="703">
          <cell r="A703" t="str">
            <v>鋼製スリット</v>
          </cell>
        </row>
        <row r="704">
          <cell r="A704" t="str">
            <v>プレキャストアーチカルバート（ﾓｼﾞｭﾗｰﾁ・ﾃｸﾉｽﾊﾟﾝ等の製品費）</v>
          </cell>
        </row>
        <row r="705">
          <cell r="A705" t="str">
            <v>プレキャストスノーシェッド（ｽﾉｰｼｪｯﾄﾞ部材の製品費）</v>
          </cell>
        </row>
        <row r="706">
          <cell r="A706" t="str">
            <v>ＰＣスノーシェルター（ｽﾉｰｼｪﾙﾀｰ部材の製品費）</v>
          </cell>
        </row>
        <row r="707">
          <cell r="A707" t="str">
            <v>ＰＣ床版</v>
          </cell>
        </row>
        <row r="708">
          <cell r="A708" t="str">
            <v>コンポ橋用のＰＣ板</v>
          </cell>
        </row>
        <row r="709">
          <cell r="A709" t="str">
            <v>プレキャストボックスカルバート（内空5m×5m以上：車道BOX相当）</v>
          </cell>
        </row>
        <row r="710">
          <cell r="A710" t="str">
            <v>プレキャストボックスカルバート（RCﾌﾟﾚｷｬｽﾄﾎﾞｯｸｽｶﾙﾊﾞｰﾄの規格を超えるもの）</v>
          </cell>
        </row>
        <row r="711">
          <cell r="A711" t="str">
            <v>大型分割プレキャストボックスカルバート
　全て（RCﾌﾟﾚｷｬｽﾄﾎﾞｯｸｽｶﾙﾊﾞｰﾄの規格を超えるもの）</v>
          </cell>
        </row>
        <row r="712">
          <cell r="A712" t="str">
            <v>検査路（鋼橋積算の製作品）</v>
          </cell>
        </row>
        <row r="713">
          <cell r="A713" t="str">
            <v>検査路（ＰＣ橋積算の製品（購入品））</v>
          </cell>
        </row>
        <row r="714">
          <cell r="A714" t="str">
            <v>排水装置（鋼橋積算の製作品）</v>
          </cell>
        </row>
        <row r="715">
          <cell r="A715" t="str">
            <v>排水装置（ＰＣ橋積算の製品（購入品））</v>
          </cell>
        </row>
        <row r="716">
          <cell r="A716" t="str">
            <v>ゴム支承（鋼橋積算の製作品）</v>
          </cell>
        </row>
        <row r="717">
          <cell r="A717" t="str">
            <v>ゴム支承（ＰＣ橋積算）</v>
          </cell>
        </row>
        <row r="718">
          <cell r="A718" t="str">
            <v>鋼製支承（鋼橋積算）</v>
          </cell>
        </row>
        <row r="719">
          <cell r="A719" t="str">
            <v>鋼製支承（ＰＣ橋積算）</v>
          </cell>
        </row>
        <row r="720">
          <cell r="A720" t="str">
            <v>ジョイント（鋼橋積算の製作品）</v>
          </cell>
        </row>
        <row r="721">
          <cell r="A721" t="str">
            <v>ジョイント（ＰＣ橋積算の製品（購入品））</v>
          </cell>
        </row>
        <row r="722">
          <cell r="A722" t="str">
            <v>高欄（鋼橋積算の製作品）</v>
          </cell>
        </row>
        <row r="723">
          <cell r="A723" t="str">
            <v>高欄（ＰＣ橋積算の製品（購入品））</v>
          </cell>
        </row>
        <row r="724">
          <cell r="A724" t="str">
            <v>門扉等の「等」にあたるもの（品目欄の右に具体名を入力してください。）</v>
          </cell>
        </row>
        <row r="725">
          <cell r="A725" t="str">
            <v>合成床版</v>
          </cell>
        </row>
        <row r="726">
          <cell r="A726" t="str">
            <v>鋼製橋脚アンカーフレーム用アンカーボルト</v>
          </cell>
        </row>
        <row r="727">
          <cell r="A727" t="str">
            <v>遮音壁（工場で製作し、現地で設置した場合）</v>
          </cell>
        </row>
        <row r="728">
          <cell r="A728" t="str">
            <v>モニュメント（工場で製作し、現地で設置した場合）</v>
          </cell>
        </row>
        <row r="729">
          <cell r="A729" t="str">
            <v>デザイン高欄（工場で製作し、現地で設置した場合）</v>
          </cell>
        </row>
        <row r="730">
          <cell r="A730" t="str">
            <v>デザイン照明ポール（工場で製作し、現地で設置した場合）</v>
          </cell>
        </row>
        <row r="731">
          <cell r="A731" t="str">
            <v>セグメント桁</v>
          </cell>
        </row>
        <row r="732">
          <cell r="A732" t="str">
            <v>防雪柵（吹払防止）</v>
          </cell>
        </row>
        <row r="733">
          <cell r="A733" t="str">
            <v>その他（上記リスト以外は、品目欄の右に具体名を入力してください。）</v>
          </cell>
        </row>
        <row r="737">
          <cell r="A737" t="str">
            <v>不明</v>
          </cell>
        </row>
        <row r="743">
          <cell r="A743" t="str">
            <v>行った</v>
          </cell>
        </row>
        <row r="744">
          <cell r="A744" t="str">
            <v>行わない</v>
          </cell>
        </row>
        <row r="748">
          <cell r="A748" t="str">
            <v>○</v>
          </cell>
        </row>
        <row r="749">
          <cell r="A749" t="str">
            <v>×</v>
          </cell>
        </row>
        <row r="755">
          <cell r="A755" t="str">
            <v>発注者指定型</v>
          </cell>
        </row>
        <row r="756">
          <cell r="A756" t="str">
            <v>施工者希望Ⅰ型</v>
          </cell>
        </row>
        <row r="757">
          <cell r="A757" t="str">
            <v>施工者希望Ⅱ型</v>
          </cell>
        </row>
        <row r="758">
          <cell r="A758" t="str">
            <v>その他</v>
          </cell>
        </row>
        <row r="762">
          <cell r="A762" t="str">
            <v>ICT土工</v>
          </cell>
        </row>
        <row r="763">
          <cell r="A763" t="str">
            <v>ICT舗装工</v>
          </cell>
        </row>
        <row r="764">
          <cell r="A764" t="str">
            <v>ICT浚渫工（河川）</v>
          </cell>
        </row>
        <row r="765">
          <cell r="A765" t="str">
            <v>ICT地盤改良工（浅層・中層混合処理）</v>
          </cell>
        </row>
        <row r="766">
          <cell r="A766" t="str">
            <v>ICT法面工（吹付工）</v>
          </cell>
        </row>
        <row r="767">
          <cell r="A767" t="str">
            <v>ICT付帯構造物設置工</v>
          </cell>
        </row>
        <row r="768">
          <cell r="A768" t="str">
            <v>ICT地盤改良工（深層）</v>
          </cell>
        </row>
        <row r="769">
          <cell r="A769" t="str">
            <v>ICT法面工（吹付法枠工）</v>
          </cell>
        </row>
        <row r="770">
          <cell r="A770" t="str">
            <v>ICT舗装工（修繕工）</v>
          </cell>
        </row>
        <row r="771">
          <cell r="A771" t="str">
            <v>その他</v>
          </cell>
        </row>
        <row r="847">
          <cell r="A847" t="str">
            <v>令和3</v>
          </cell>
        </row>
        <row r="848">
          <cell r="A848" t="str">
            <v>令和2</v>
          </cell>
        </row>
        <row r="849">
          <cell r="A849" t="str">
            <v>令和元</v>
          </cell>
        </row>
        <row r="850">
          <cell r="A850" t="str">
            <v>平成31</v>
          </cell>
        </row>
        <row r="851">
          <cell r="A851" t="str">
            <v>平成30</v>
          </cell>
        </row>
        <row r="852">
          <cell r="A852" t="str">
            <v>平成29</v>
          </cell>
        </row>
        <row r="853">
          <cell r="A853" t="str">
            <v>平成28</v>
          </cell>
        </row>
        <row r="854">
          <cell r="A854" t="str">
            <v>平成27</v>
          </cell>
        </row>
        <row r="855">
          <cell r="A855" t="str">
            <v>平成26</v>
          </cell>
        </row>
        <row r="856">
          <cell r="A856" t="str">
            <v>平成25</v>
          </cell>
        </row>
      </sheetData>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事費"/>
      <sheetName val="工期"/>
      <sheetName val="施工環境"/>
      <sheetName val="二次製品（港湾）"/>
      <sheetName val="準備費"/>
      <sheetName val="確認"/>
      <sheetName val="チェック"/>
      <sheetName val="要確認一覧表"/>
      <sheetName val="KKS"/>
      <sheetName val="Table"/>
      <sheetName val="基礎データ"/>
    </sheetNames>
    <sheetDataSet>
      <sheetData sheetId="0"/>
      <sheetData sheetId="1"/>
      <sheetData sheetId="2"/>
      <sheetData sheetId="3">
        <row r="24">
          <cell r="J24">
            <v>0</v>
          </cell>
        </row>
        <row r="25">
          <cell r="J25">
            <v>0</v>
          </cell>
        </row>
        <row r="26">
          <cell r="J26">
            <v>0</v>
          </cell>
        </row>
        <row r="28">
          <cell r="J28">
            <v>0</v>
          </cell>
        </row>
        <row r="50">
          <cell r="J50">
            <v>0</v>
          </cell>
        </row>
        <row r="59">
          <cell r="J59">
            <v>0</v>
          </cell>
        </row>
        <row r="62">
          <cell r="J62">
            <v>0</v>
          </cell>
        </row>
        <row r="76">
          <cell r="J76" t="str">
            <v>金　額（千円）</v>
          </cell>
        </row>
        <row r="85">
          <cell r="J85">
            <v>0</v>
          </cell>
        </row>
      </sheetData>
      <sheetData sheetId="4"/>
      <sheetData sheetId="5"/>
      <sheetData sheetId="6"/>
      <sheetData sheetId="7"/>
      <sheetData sheetId="8"/>
      <sheetData sheetId="9"/>
      <sheetData sheetId="10"/>
      <sheetData sheetId="11"/>
      <sheetData sheetId="12">
        <row r="5">
          <cell r="A5" t="str">
            <v>一般土木</v>
          </cell>
        </row>
        <row r="6">
          <cell r="A6" t="str">
            <v>ｱｽﾌｧﾙﾄ舗装</v>
          </cell>
        </row>
        <row r="7">
          <cell r="A7" t="str">
            <v>鋼橋上部</v>
          </cell>
        </row>
        <row r="8">
          <cell r="A8" t="str">
            <v>造園</v>
          </cell>
        </row>
        <row r="9">
          <cell r="A9" t="str">
            <v>セメント・コンクリート舗装</v>
          </cell>
        </row>
        <row r="10">
          <cell r="A10" t="str">
            <v>ＰＣ</v>
          </cell>
        </row>
        <row r="11">
          <cell r="A11" t="str">
            <v>法面処理</v>
          </cell>
        </row>
        <row r="12">
          <cell r="A12" t="str">
            <v>塗装</v>
          </cell>
        </row>
        <row r="13">
          <cell r="A13" t="str">
            <v>維持修繕</v>
          </cell>
        </row>
        <row r="14">
          <cell r="A14" t="str">
            <v>しゅんせつ</v>
          </cell>
        </row>
        <row r="15">
          <cell r="A15" t="str">
            <v>グラウト</v>
          </cell>
        </row>
        <row r="16">
          <cell r="A16" t="str">
            <v>杭打</v>
          </cell>
        </row>
        <row r="17">
          <cell r="A17" t="str">
            <v>さく井</v>
          </cell>
        </row>
        <row r="18">
          <cell r="A18" t="str">
            <v>電気設備</v>
          </cell>
        </row>
        <row r="19">
          <cell r="A19" t="str">
            <v>通信設備</v>
          </cell>
        </row>
        <row r="20">
          <cell r="A20" t="str">
            <v>受変電設備</v>
          </cell>
        </row>
        <row r="21">
          <cell r="A21" t="str">
            <v>暖冷房衛生設備</v>
          </cell>
        </row>
        <row r="22">
          <cell r="A22" t="str">
            <v>機械設備</v>
          </cell>
        </row>
        <row r="23">
          <cell r="A23" t="str">
            <v>建築</v>
          </cell>
        </row>
        <row r="24">
          <cell r="A24" t="str">
            <v>木造建築</v>
          </cell>
        </row>
        <row r="25">
          <cell r="A25" t="str">
            <v>プレハブ建築</v>
          </cell>
        </row>
        <row r="26">
          <cell r="A26" t="str">
            <v>港湾土木工事</v>
          </cell>
        </row>
        <row r="27">
          <cell r="A27" t="str">
            <v>農林土木工事</v>
          </cell>
        </row>
        <row r="28">
          <cell r="A28" t="str">
            <v>農林建築工事</v>
          </cell>
        </row>
        <row r="29">
          <cell r="A29" t="str">
            <v>その他</v>
          </cell>
        </row>
        <row r="52">
          <cell r="A52" t="str">
            <v>5％以下</v>
          </cell>
        </row>
        <row r="53">
          <cell r="A53" t="str">
            <v>5％を超え15％以下</v>
          </cell>
        </row>
        <row r="54">
          <cell r="A54" t="str">
            <v>15％を超え25％以下</v>
          </cell>
        </row>
        <row r="55">
          <cell r="A55" t="str">
            <v>25％を超え35％以下</v>
          </cell>
        </row>
        <row r="56">
          <cell r="A56" t="str">
            <v>35％を超えるもの</v>
          </cell>
        </row>
        <row r="72">
          <cell r="B72" t="str">
            <v>101：東北地方整備局</v>
          </cell>
        </row>
        <row r="73">
          <cell r="B73" t="str">
            <v>102：関東地方整備局</v>
          </cell>
        </row>
        <row r="74">
          <cell r="B74" t="str">
            <v>103：北陸地方整備局</v>
          </cell>
        </row>
        <row r="75">
          <cell r="B75" t="str">
            <v>104：中部地方整備局</v>
          </cell>
        </row>
        <row r="76">
          <cell r="B76" t="str">
            <v>105：近畿地方整備局</v>
          </cell>
        </row>
        <row r="77">
          <cell r="B77" t="str">
            <v>106：中国地方整備局</v>
          </cell>
        </row>
        <row r="78">
          <cell r="B78" t="str">
            <v>107：四国地方整備局</v>
          </cell>
        </row>
        <row r="79">
          <cell r="B79" t="str">
            <v>108：九州地方整備局</v>
          </cell>
        </row>
        <row r="80">
          <cell r="B80" t="str">
            <v>109：北海道開発局</v>
          </cell>
        </row>
        <row r="81">
          <cell r="B81" t="str">
            <v>110：沖縄総合事務局</v>
          </cell>
        </row>
        <row r="82">
          <cell r="B82" t="str">
            <v>211：名古屋港管理組合</v>
          </cell>
        </row>
        <row r="83">
          <cell r="B83" t="str">
            <v>212：四日市港管理組合</v>
          </cell>
        </row>
        <row r="84">
          <cell r="B84" t="str">
            <v>213：境港管理組合</v>
          </cell>
        </row>
        <row r="85">
          <cell r="B85" t="str">
            <v>214：苫小牧港管理組合</v>
          </cell>
        </row>
        <row r="86">
          <cell r="B86" t="str">
            <v>215：新居浜港務局</v>
          </cell>
        </row>
        <row r="87">
          <cell r="B87" t="str">
            <v>216：東京航空局</v>
          </cell>
        </row>
        <row r="88">
          <cell r="B88" t="str">
            <v>217：大阪航空局</v>
          </cell>
        </row>
        <row r="89">
          <cell r="B89" t="str">
            <v>218：新東京国際空港公団</v>
          </cell>
        </row>
        <row r="90">
          <cell r="B90" t="str">
            <v>219：石狩湾新港</v>
          </cell>
        </row>
        <row r="91">
          <cell r="B91" t="str">
            <v>999：その他</v>
          </cell>
        </row>
        <row r="96">
          <cell r="A96" t="str">
            <v>有り</v>
          </cell>
        </row>
        <row r="97">
          <cell r="A97" t="str">
            <v>無し</v>
          </cell>
        </row>
        <row r="122">
          <cell r="A122" t="str">
            <v>1：国際戦略港湾・国際拠点港湾</v>
          </cell>
        </row>
        <row r="123">
          <cell r="A123" t="str">
            <v>2：重要港湾・地方港湾（１）</v>
          </cell>
        </row>
        <row r="124">
          <cell r="A124" t="str">
            <v>3：地方港湾（２）</v>
          </cell>
        </row>
        <row r="125">
          <cell r="A125" t="str">
            <v>4：地方港湾（3）（一般交通等の影響を受ける場合）</v>
          </cell>
        </row>
        <row r="126">
          <cell r="A126" t="str">
            <v>5：地方港湾（3）（一般交通等の影響を受けない場合）</v>
          </cell>
        </row>
        <row r="130">
          <cell r="A130" t="str">
            <v>301：港湾浚渫工事</v>
          </cell>
        </row>
        <row r="131">
          <cell r="A131" t="str">
            <v>302：港湾浚渫工事</v>
          </cell>
        </row>
        <row r="132">
          <cell r="A132" t="str">
            <v>303：港湾浚渫工事</v>
          </cell>
        </row>
        <row r="133">
          <cell r="A133" t="str">
            <v>304：港湾浚渫工事</v>
          </cell>
        </row>
        <row r="134">
          <cell r="A134" t="str">
            <v>371：港湾浚渫工事（維持補修）</v>
          </cell>
        </row>
        <row r="135">
          <cell r="A135" t="str">
            <v>372：港湾浚渫工事（維持補修）</v>
          </cell>
        </row>
        <row r="136">
          <cell r="A136" t="str">
            <v>373：港湾浚渫工事（維持補修）</v>
          </cell>
        </row>
        <row r="137">
          <cell r="A137" t="str">
            <v>311：港湾構造物工事</v>
          </cell>
        </row>
        <row r="138">
          <cell r="A138" t="str">
            <v>312：港湾構造物工事</v>
          </cell>
        </row>
        <row r="139">
          <cell r="A139" t="str">
            <v>374：港湾構造物工事（維持補修）</v>
          </cell>
        </row>
        <row r="140">
          <cell r="A140" t="str">
            <v>375：港湾構造物工事（維持補修）</v>
          </cell>
        </row>
        <row r="141">
          <cell r="A141" t="str">
            <v>313：海岸工事(港)</v>
          </cell>
        </row>
        <row r="142">
          <cell r="A142" t="str">
            <v>376：海岸工事（港（維持補修））</v>
          </cell>
        </row>
        <row r="143">
          <cell r="A143" t="str">
            <v>314：防舷材、電気防食工事</v>
          </cell>
        </row>
        <row r="144">
          <cell r="A144" t="str">
            <v>315：防舷材、電気防食工事</v>
          </cell>
        </row>
        <row r="145">
          <cell r="A145" t="str">
            <v>316：防舷材、電気防食工事</v>
          </cell>
        </row>
        <row r="146">
          <cell r="A146" t="str">
            <v>381：河川・道路構造物工事（港）</v>
          </cell>
        </row>
        <row r="147">
          <cell r="A147" t="str">
            <v>382：河川・道路構造物工事（港）</v>
          </cell>
        </row>
        <row r="148">
          <cell r="A148" t="str">
            <v>383：河川・道路構造物工事（港）</v>
          </cell>
        </row>
        <row r="149">
          <cell r="A149" t="str">
            <v>384：河川・道路構造物工事（港）</v>
          </cell>
        </row>
        <row r="150">
          <cell r="A150" t="str">
            <v>385：河川・道路構造物工事（港）</v>
          </cell>
        </row>
        <row r="151">
          <cell r="A151" t="str">
            <v>386：河川・道路構造物工事（港）</v>
          </cell>
        </row>
        <row r="155">
          <cell r="A155" t="str">
            <v>1：一般道路</v>
          </cell>
        </row>
        <row r="156">
          <cell r="A156" t="str">
            <v>2：自動車専用道路</v>
          </cell>
        </row>
        <row r="157">
          <cell r="A157" t="str">
            <v>3：自動車専用道路及び鉄道等に近接又は交差する場所</v>
          </cell>
        </row>
        <row r="158">
          <cell r="A158" t="str">
            <v>4：上記以外の工事場所 （但し、空港制限区域内工事は除く）</v>
          </cell>
        </row>
        <row r="162">
          <cell r="A162" t="str">
            <v>1：国際戦略港湾・国際拠点港湾（2.0％）</v>
          </cell>
        </row>
        <row r="163">
          <cell r="A163" t="str">
            <v>2：重要港湾・地方港湾（１）（1.5％）</v>
          </cell>
        </row>
        <row r="164">
          <cell r="A164" t="str">
            <v>3：地方港湾（２）（1.0％）</v>
          </cell>
        </row>
        <row r="165">
          <cell r="A165" t="str">
            <v>4：地方港湾（３）工事場所が一般交通等の影響を受ける場合（1.5％）</v>
          </cell>
        </row>
        <row r="166">
          <cell r="A166" t="str">
            <v>5：地方港湾（３）工事場所が一般交通等の影響を受ける場合（0.0％）</v>
          </cell>
        </row>
        <row r="197">
          <cell r="C197" t="str">
            <v>千代田区</v>
          </cell>
        </row>
        <row r="198">
          <cell r="C198" t="str">
            <v>中央区</v>
          </cell>
        </row>
        <row r="199">
          <cell r="C199" t="str">
            <v>港区</v>
          </cell>
        </row>
        <row r="200">
          <cell r="C200" t="str">
            <v>新宿区</v>
          </cell>
        </row>
        <row r="201">
          <cell r="C201" t="str">
            <v>文京区</v>
          </cell>
        </row>
        <row r="202">
          <cell r="C202" t="str">
            <v>台東区</v>
          </cell>
        </row>
        <row r="203">
          <cell r="C203" t="str">
            <v>墨田区</v>
          </cell>
        </row>
        <row r="204">
          <cell r="C204" t="str">
            <v>江東区</v>
          </cell>
        </row>
        <row r="205">
          <cell r="C205" t="str">
            <v>品川区</v>
          </cell>
        </row>
        <row r="206">
          <cell r="C206" t="str">
            <v>目黒区</v>
          </cell>
        </row>
        <row r="207">
          <cell r="C207" t="str">
            <v>大田区</v>
          </cell>
        </row>
        <row r="208">
          <cell r="C208" t="str">
            <v>世田谷区</v>
          </cell>
        </row>
        <row r="209">
          <cell r="C209" t="str">
            <v>渋谷区</v>
          </cell>
        </row>
        <row r="210">
          <cell r="C210" t="str">
            <v>中野区</v>
          </cell>
        </row>
        <row r="211">
          <cell r="C211" t="str">
            <v>杉並区</v>
          </cell>
        </row>
        <row r="212">
          <cell r="C212" t="str">
            <v>豊島区</v>
          </cell>
        </row>
        <row r="213">
          <cell r="C213" t="str">
            <v>北区</v>
          </cell>
        </row>
        <row r="214">
          <cell r="C214" t="str">
            <v>荒川区</v>
          </cell>
        </row>
        <row r="215">
          <cell r="C215" t="str">
            <v>板橋区</v>
          </cell>
        </row>
        <row r="216">
          <cell r="C216" t="str">
            <v>練馬区</v>
          </cell>
        </row>
        <row r="217">
          <cell r="C217" t="str">
            <v>足立区</v>
          </cell>
        </row>
        <row r="218">
          <cell r="C218" t="str">
            <v>葛飾区</v>
          </cell>
        </row>
        <row r="219">
          <cell r="C219" t="str">
            <v>江戸川区</v>
          </cell>
        </row>
        <row r="220">
          <cell r="C220" t="str">
            <v>札幌市</v>
          </cell>
        </row>
        <row r="221">
          <cell r="C221" t="str">
            <v>仙台市</v>
          </cell>
        </row>
        <row r="222">
          <cell r="C222" t="str">
            <v>さいたま市</v>
          </cell>
        </row>
        <row r="223">
          <cell r="C223" t="str">
            <v>千葉市</v>
          </cell>
        </row>
        <row r="224">
          <cell r="C224" t="str">
            <v>横浜市</v>
          </cell>
        </row>
        <row r="225">
          <cell r="C225" t="str">
            <v>川崎市</v>
          </cell>
        </row>
        <row r="226">
          <cell r="C226" t="str">
            <v>相模原市</v>
          </cell>
        </row>
        <row r="227">
          <cell r="C227" t="str">
            <v>新潟市</v>
          </cell>
        </row>
        <row r="228">
          <cell r="C228" t="str">
            <v>静岡市</v>
          </cell>
        </row>
        <row r="229">
          <cell r="C229" t="str">
            <v>浜松市</v>
          </cell>
        </row>
        <row r="230">
          <cell r="C230" t="str">
            <v>名古屋市</v>
          </cell>
        </row>
        <row r="231">
          <cell r="C231" t="str">
            <v>京都市</v>
          </cell>
        </row>
        <row r="232">
          <cell r="C232" t="str">
            <v>大阪市</v>
          </cell>
        </row>
        <row r="233">
          <cell r="C233" t="str">
            <v>堺市</v>
          </cell>
        </row>
        <row r="234">
          <cell r="C234" t="str">
            <v>神戸市</v>
          </cell>
        </row>
        <row r="235">
          <cell r="C235" t="str">
            <v>岡山市</v>
          </cell>
        </row>
        <row r="236">
          <cell r="C236" t="str">
            <v>広島市</v>
          </cell>
        </row>
        <row r="237">
          <cell r="C237" t="str">
            <v>北九州市</v>
          </cell>
        </row>
        <row r="238">
          <cell r="C238" t="str">
            <v>福岡市</v>
          </cell>
        </row>
        <row r="239">
          <cell r="C239" t="str">
            <v>熊本市</v>
          </cell>
        </row>
        <row r="240">
          <cell r="C240" t="str">
            <v>函館市</v>
          </cell>
        </row>
        <row r="241">
          <cell r="C241" t="str">
            <v>旭川市</v>
          </cell>
        </row>
        <row r="242">
          <cell r="C242" t="str">
            <v>青森市</v>
          </cell>
        </row>
        <row r="243">
          <cell r="C243" t="str">
            <v>盛岡市</v>
          </cell>
        </row>
        <row r="244">
          <cell r="C244" t="str">
            <v>秋田市</v>
          </cell>
        </row>
        <row r="245">
          <cell r="C245" t="str">
            <v>郡山市</v>
          </cell>
        </row>
        <row r="246">
          <cell r="C246" t="str">
            <v>いわき市</v>
          </cell>
        </row>
        <row r="247">
          <cell r="C247" t="str">
            <v>宇都宮市</v>
          </cell>
        </row>
        <row r="248">
          <cell r="C248" t="str">
            <v>前橋市</v>
          </cell>
        </row>
        <row r="249">
          <cell r="C249" t="str">
            <v>高崎市</v>
          </cell>
        </row>
        <row r="250">
          <cell r="C250" t="str">
            <v>川越市</v>
          </cell>
        </row>
        <row r="251">
          <cell r="C251" t="str">
            <v>越谷市</v>
          </cell>
        </row>
        <row r="252">
          <cell r="C252" t="str">
            <v>船橋市</v>
          </cell>
        </row>
        <row r="253">
          <cell r="C253" t="str">
            <v>柏市</v>
          </cell>
        </row>
        <row r="254">
          <cell r="C254" t="str">
            <v>八王子市</v>
          </cell>
        </row>
        <row r="255">
          <cell r="C255" t="str">
            <v>横須賀市</v>
          </cell>
        </row>
        <row r="256">
          <cell r="C256" t="str">
            <v>富山市</v>
          </cell>
        </row>
        <row r="257">
          <cell r="C257" t="str">
            <v>金沢市</v>
          </cell>
        </row>
        <row r="258">
          <cell r="C258" t="str">
            <v>長野市</v>
          </cell>
        </row>
        <row r="259">
          <cell r="C259" t="str">
            <v>岐阜市</v>
          </cell>
        </row>
        <row r="260">
          <cell r="C260" t="str">
            <v>豊橋市</v>
          </cell>
        </row>
        <row r="261">
          <cell r="C261" t="str">
            <v>岡崎市</v>
          </cell>
        </row>
        <row r="262">
          <cell r="C262" t="str">
            <v>豊田市</v>
          </cell>
        </row>
        <row r="263">
          <cell r="C263" t="str">
            <v>大津市</v>
          </cell>
        </row>
        <row r="264">
          <cell r="C264" t="str">
            <v>豊中市</v>
          </cell>
        </row>
        <row r="265">
          <cell r="C265" t="str">
            <v>高槻市</v>
          </cell>
        </row>
        <row r="266">
          <cell r="C266" t="str">
            <v>枚方市</v>
          </cell>
        </row>
        <row r="267">
          <cell r="C267" t="str">
            <v>東大阪市</v>
          </cell>
        </row>
        <row r="268">
          <cell r="C268" t="str">
            <v>姫路市</v>
          </cell>
        </row>
        <row r="269">
          <cell r="C269" t="str">
            <v>尼崎市</v>
          </cell>
        </row>
        <row r="270">
          <cell r="C270" t="str">
            <v>西宮市</v>
          </cell>
        </row>
        <row r="271">
          <cell r="C271" t="str">
            <v>奈良市</v>
          </cell>
        </row>
        <row r="272">
          <cell r="C272" t="str">
            <v>和歌山市</v>
          </cell>
        </row>
        <row r="273">
          <cell r="C273" t="str">
            <v>倉敷市</v>
          </cell>
        </row>
        <row r="274">
          <cell r="C274" t="str">
            <v>福山市</v>
          </cell>
        </row>
        <row r="275">
          <cell r="C275" t="str">
            <v>呉市</v>
          </cell>
        </row>
        <row r="276">
          <cell r="C276" t="str">
            <v>下関市</v>
          </cell>
        </row>
        <row r="277">
          <cell r="C277" t="str">
            <v>高松市</v>
          </cell>
        </row>
        <row r="278">
          <cell r="C278" t="str">
            <v>松山市</v>
          </cell>
        </row>
        <row r="279">
          <cell r="C279" t="str">
            <v>高知市</v>
          </cell>
        </row>
        <row r="280">
          <cell r="C280" t="str">
            <v>久留米市</v>
          </cell>
        </row>
        <row r="281">
          <cell r="C281" t="str">
            <v>長崎市</v>
          </cell>
        </row>
        <row r="282">
          <cell r="C282" t="str">
            <v>佐世保市</v>
          </cell>
        </row>
        <row r="283">
          <cell r="C283" t="str">
            <v>大分市</v>
          </cell>
        </row>
        <row r="284">
          <cell r="C284" t="str">
            <v>宮崎市</v>
          </cell>
        </row>
        <row r="285">
          <cell r="C285" t="str">
            <v>鹿児島市</v>
          </cell>
        </row>
        <row r="286">
          <cell r="C286" t="str">
            <v>那覇市</v>
          </cell>
        </row>
        <row r="287">
          <cell r="C287" t="str">
            <v>八戸市</v>
          </cell>
        </row>
        <row r="288">
          <cell r="C288" t="str">
            <v>山形市</v>
          </cell>
        </row>
        <row r="289">
          <cell r="C289" t="str">
            <v>水戸市</v>
          </cell>
        </row>
        <row r="290">
          <cell r="C290" t="str">
            <v>つくば市</v>
          </cell>
        </row>
        <row r="291">
          <cell r="C291" t="str">
            <v>伊勢崎市</v>
          </cell>
        </row>
        <row r="292">
          <cell r="C292" t="str">
            <v>太田市</v>
          </cell>
        </row>
        <row r="293">
          <cell r="C293" t="str">
            <v>熊谷市</v>
          </cell>
        </row>
        <row r="294">
          <cell r="C294" t="str">
            <v>川口市</v>
          </cell>
        </row>
        <row r="295">
          <cell r="C295" t="str">
            <v>所沢市</v>
          </cell>
        </row>
        <row r="296">
          <cell r="C296" t="str">
            <v>春日部市</v>
          </cell>
        </row>
        <row r="297">
          <cell r="C297" t="str">
            <v>草加市</v>
          </cell>
        </row>
        <row r="298">
          <cell r="C298" t="str">
            <v>平塚市</v>
          </cell>
        </row>
        <row r="299">
          <cell r="C299" t="str">
            <v>小田原市</v>
          </cell>
        </row>
        <row r="300">
          <cell r="C300" t="str">
            <v>茅ヶ崎市</v>
          </cell>
        </row>
        <row r="301">
          <cell r="C301" t="str">
            <v>厚木市</v>
          </cell>
        </row>
        <row r="302">
          <cell r="C302" t="str">
            <v>大和市</v>
          </cell>
        </row>
        <row r="303">
          <cell r="C303" t="str">
            <v>長岡市</v>
          </cell>
        </row>
        <row r="304">
          <cell r="C304" t="str">
            <v>上越市</v>
          </cell>
        </row>
        <row r="305">
          <cell r="C305" t="str">
            <v>福井市</v>
          </cell>
        </row>
        <row r="306">
          <cell r="C306" t="str">
            <v>甲府市</v>
          </cell>
        </row>
        <row r="307">
          <cell r="C307" t="str">
            <v>松本市</v>
          </cell>
        </row>
        <row r="308">
          <cell r="C308" t="str">
            <v>沼津市</v>
          </cell>
        </row>
        <row r="309">
          <cell r="C309" t="str">
            <v>富士市</v>
          </cell>
        </row>
        <row r="310">
          <cell r="C310" t="str">
            <v>一宮市</v>
          </cell>
        </row>
        <row r="311">
          <cell r="C311" t="str">
            <v>春日井市</v>
          </cell>
        </row>
        <row r="312">
          <cell r="C312" t="str">
            <v>四日市市</v>
          </cell>
        </row>
        <row r="313">
          <cell r="C313" t="str">
            <v>岸和田市</v>
          </cell>
        </row>
        <row r="314">
          <cell r="C314" t="str">
            <v>吹田市</v>
          </cell>
        </row>
        <row r="315">
          <cell r="C315" t="str">
            <v>茨木市</v>
          </cell>
        </row>
        <row r="316">
          <cell r="C316" t="str">
            <v>八尾市</v>
          </cell>
        </row>
        <row r="317">
          <cell r="C317" t="str">
            <v>寝屋川市</v>
          </cell>
        </row>
        <row r="318">
          <cell r="C318" t="str">
            <v>明石市</v>
          </cell>
        </row>
        <row r="319">
          <cell r="C319" t="str">
            <v>加古川市</v>
          </cell>
        </row>
        <row r="320">
          <cell r="C320" t="str">
            <v>宝塚市</v>
          </cell>
        </row>
        <row r="321">
          <cell r="C321" t="str">
            <v>鳥取市</v>
          </cell>
        </row>
        <row r="322">
          <cell r="C322" t="str">
            <v>松江市</v>
          </cell>
        </row>
        <row r="323">
          <cell r="C323" t="str">
            <v>佐賀市</v>
          </cell>
        </row>
        <row r="324">
          <cell r="C324" t="str">
            <v>その他</v>
          </cell>
        </row>
        <row r="363">
          <cell r="A363" t="str">
            <v>有り</v>
          </cell>
        </row>
        <row r="364">
          <cell r="A364" t="str">
            <v>無し</v>
          </cell>
        </row>
        <row r="370">
          <cell r="A370" t="str">
            <v>降雨</v>
          </cell>
        </row>
        <row r="371">
          <cell r="A371" t="str">
            <v>降雪</v>
          </cell>
        </row>
        <row r="372">
          <cell r="A372" t="str">
            <v>風</v>
          </cell>
        </row>
        <row r="373">
          <cell r="A373" t="str">
            <v>波浪</v>
          </cell>
        </row>
        <row r="374">
          <cell r="A374" t="str">
            <v>その他</v>
          </cell>
        </row>
        <row r="380">
          <cell r="A380" t="str">
            <v>YES</v>
          </cell>
        </row>
        <row r="381">
          <cell r="A381" t="str">
            <v>NO</v>
          </cell>
        </row>
        <row r="394">
          <cell r="A394" t="str">
            <v>占用許可</v>
          </cell>
        </row>
        <row r="395">
          <cell r="A395" t="str">
            <v>使用許可</v>
          </cell>
        </row>
        <row r="396">
          <cell r="A396" t="str">
            <v>用地取得</v>
          </cell>
        </row>
        <row r="397">
          <cell r="A397" t="str">
            <v>地元説明</v>
          </cell>
        </row>
        <row r="398">
          <cell r="A398" t="str">
            <v>概算概略発注</v>
          </cell>
        </row>
        <row r="399">
          <cell r="A399" t="str">
            <v>その他</v>
          </cell>
        </row>
        <row r="403">
          <cell r="A403" t="str">
            <v>4時間/日未満</v>
          </cell>
        </row>
        <row r="404">
          <cell r="A404" t="str">
            <v>4時間/日以上～7時間/日以下</v>
          </cell>
        </row>
        <row r="405">
          <cell r="A405" t="str">
            <v>7時間を超え7.5時間/日以下</v>
          </cell>
        </row>
        <row r="406">
          <cell r="A406" t="str">
            <v>その他</v>
          </cell>
        </row>
        <row r="412">
          <cell r="A412" t="str">
            <v>大型ゴム支承</v>
          </cell>
        </row>
        <row r="413">
          <cell r="A413" t="str">
            <v>遮音壁</v>
          </cell>
        </row>
        <row r="414">
          <cell r="A414" t="str">
            <v>共同溝工事において使用している、またはそれに類する大型のプレキャスト・ボックスカルバート</v>
          </cell>
        </row>
        <row r="415">
          <cell r="A415" t="str">
            <v>モニュメント</v>
          </cell>
        </row>
        <row r="416">
          <cell r="A416" t="str">
            <v>デザイン高欄</v>
          </cell>
        </row>
        <row r="417">
          <cell r="A417" t="str">
            <v>デザイン照明ポール</v>
          </cell>
        </row>
        <row r="418">
          <cell r="A418" t="str">
            <v>鋼管杭、鋼管矢板</v>
          </cell>
        </row>
        <row r="419">
          <cell r="A419" t="str">
            <v>防舷材</v>
          </cell>
        </row>
        <row r="420">
          <cell r="A420" t="str">
            <v>汚濁防止膜</v>
          </cell>
        </row>
        <row r="421">
          <cell r="A421" t="str">
            <v>アルミ陽極</v>
          </cell>
        </row>
        <row r="422">
          <cell r="A422" t="str">
            <v>その他（上記リスト以外は、品目欄の右に入力してください。）</v>
          </cell>
        </row>
        <row r="439">
          <cell r="A439" t="str">
            <v>行った</v>
          </cell>
        </row>
        <row r="440">
          <cell r="A440" t="str">
            <v>行わない</v>
          </cell>
        </row>
        <row r="444">
          <cell r="A444" t="str">
            <v>○</v>
          </cell>
        </row>
        <row r="445">
          <cell r="A445" t="str">
            <v>×</v>
          </cell>
        </row>
      </sheetData>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1-1_工事情報"/>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16-1_品質管理(港湾)"/>
      <sheetName val="16-2_特殊な品質管理"/>
      <sheetName val="16-3_現場条件等"/>
      <sheetName val="16-4_各種調査"/>
      <sheetName val="16-5_各種台帳"/>
      <sheetName val="16-6_その他"/>
      <sheetName val="17-1_準備・測量"/>
      <sheetName val="17-2_その他"/>
      <sheetName val="18-1_ｲﾒｰｼﾞｱｯﾌﾟ_仮設備(港湾)"/>
      <sheetName val="18-2_ｲﾒｰｼﾞｱｯﾌﾟ_営繕(港湾)"/>
      <sheetName val="18-3_ｲﾒｰｼﾞｱｯﾌﾟ_安全(港湾)"/>
      <sheetName val="18-4_ｲﾒｰｼﾞｱｯﾌﾟ_その他(港湾)"/>
      <sheetName val="19_水雷_傷害(港湾)"/>
      <sheetName val="20_労働者海上輸送(港湾)"/>
      <sheetName val="21_回航費(港湾)"/>
      <sheetName val="22_えい航費(港湾)"/>
      <sheetName val="23_施工地域"/>
      <sheetName val="24_施工形態"/>
      <sheetName val="25_足場費用"/>
      <sheetName val="26_確認"/>
      <sheetName val="table"/>
      <sheetName val="基礎データ"/>
      <sheetName val="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3">
          <cell r="B3" t="str">
            <v>101：東北地方整備局</v>
          </cell>
        </row>
        <row r="126">
          <cell r="B126" t="str">
            <v>①同一港湾内で複数</v>
          </cell>
        </row>
        <row r="127">
          <cell r="B127" t="str">
            <v>②他の港湾を含めて複数</v>
          </cell>
        </row>
        <row r="290">
          <cell r="B290" t="str">
            <v>国際戦略港湾・国際拠点港湾</v>
          </cell>
        </row>
        <row r="291">
          <cell r="B291" t="str">
            <v>重要港湾</v>
          </cell>
        </row>
        <row r="292">
          <cell r="B292" t="str">
            <v>地方港湾(1)</v>
          </cell>
        </row>
        <row r="293">
          <cell r="B293" t="str">
            <v>地方港湾(2)</v>
          </cell>
        </row>
        <row r="294">
          <cell r="B294" t="str">
            <v>地方港湾(3)工事場所が一般交通等の影響を受ける場合</v>
          </cell>
        </row>
        <row r="295">
          <cell r="B295" t="str">
            <v>地方港湾(3)工事場所が一般交通等の影響を受けない場合</v>
          </cell>
        </row>
        <row r="296">
          <cell r="B296" t="str">
            <v>その他（下記の黄色の記入欄に具体的ご記入下さい）</v>
          </cell>
        </row>
        <row r="349">
          <cell r="B349" t="str">
            <v>無</v>
          </cell>
        </row>
        <row r="350">
          <cell r="B350" t="str">
            <v>有</v>
          </cell>
        </row>
        <row r="355">
          <cell r="B355" t="str">
            <v>浚渫工事</v>
          </cell>
        </row>
        <row r="356">
          <cell r="B356" t="str">
            <v>構造物工事</v>
          </cell>
        </row>
        <row r="357">
          <cell r="B357" t="str">
            <v>海岸工事</v>
          </cell>
        </row>
      </sheetData>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期"/>
      <sheetName val="施工分散"/>
      <sheetName val="施工環境"/>
      <sheetName val="二次製品"/>
      <sheetName val="工事費"/>
      <sheetName val="二次製品（LED照明）"/>
      <sheetName val="準備費"/>
      <sheetName val="積算方式"/>
      <sheetName val="情報化施工"/>
      <sheetName val="確認"/>
      <sheetName val="チェック"/>
      <sheetName val="要確認一覧表"/>
      <sheetName val="KKS"/>
      <sheetName val="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93">
          <cell r="A393">
            <v>2</v>
          </cell>
        </row>
        <row r="394">
          <cell r="A394">
            <v>1.5</v>
          </cell>
        </row>
        <row r="395">
          <cell r="A395">
            <v>1.3</v>
          </cell>
        </row>
        <row r="451">
          <cell r="A451" t="str">
            <v>有</v>
          </cell>
        </row>
        <row r="452">
          <cell r="A452" t="str">
            <v>無</v>
          </cell>
        </row>
        <row r="456">
          <cell r="A456" t="str">
            <v>昼間施工</v>
          </cell>
        </row>
        <row r="457">
          <cell r="A457" t="str">
            <v>夜間施工</v>
          </cell>
        </row>
        <row r="458">
          <cell r="A458" t="str">
            <v>昼夜間施工</v>
          </cell>
        </row>
        <row r="462">
          <cell r="A462" t="str">
            <v>路上</v>
          </cell>
        </row>
        <row r="463">
          <cell r="A463" t="str">
            <v>その他</v>
          </cell>
        </row>
        <row r="467">
          <cell r="A467" t="str">
            <v>日々運搬回送</v>
          </cell>
        </row>
        <row r="468">
          <cell r="A468" t="str">
            <v>保管場所あり</v>
          </cell>
        </row>
        <row r="477">
          <cell r="A477" t="str">
            <v>市街地</v>
          </cell>
        </row>
        <row r="478">
          <cell r="A478" t="str">
            <v>山間僻地及び離島</v>
          </cell>
        </row>
        <row r="479">
          <cell r="A479" t="str">
            <v>地方部（施工場所が一般交通等の影響を受ける地区）</v>
          </cell>
        </row>
        <row r="480">
          <cell r="A480" t="str">
            <v>地方部（施工場所が一般交通等の影響を受けない地区）</v>
          </cell>
        </row>
        <row r="481">
          <cell r="A481" t="str">
            <v>大都市（１）</v>
          </cell>
        </row>
        <row r="482">
          <cell r="A482" t="str">
            <v>大都市（２）</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事費"/>
      <sheetName val="工期"/>
      <sheetName val="施工分散"/>
      <sheetName val="施工環境"/>
      <sheetName val="二次製品"/>
      <sheetName val="準備費"/>
      <sheetName val="確認"/>
      <sheetName val="チェック"/>
      <sheetName val="要確認一覧表"/>
      <sheetName val="KKS"/>
      <sheetName val="Table"/>
    </sheetNames>
    <sheetDataSet>
      <sheetData sheetId="0" refreshError="1"/>
      <sheetData sheetId="1" refreshError="1"/>
      <sheetData sheetId="2" refreshError="1"/>
      <sheetData sheetId="3">
        <row r="23">
          <cell r="J23">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A5" t="str">
            <v>一般土木</v>
          </cell>
        </row>
        <row r="206">
          <cell r="A206" t="str">
            <v>1：補正有り</v>
          </cell>
        </row>
        <row r="207">
          <cell r="A207" t="str">
            <v>2：補正なし</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事費"/>
      <sheetName val="工期"/>
      <sheetName val="施工分散"/>
      <sheetName val="施工環境"/>
      <sheetName val="二次製品"/>
      <sheetName val="二次製品（LED照明）"/>
      <sheetName val="準備費"/>
      <sheetName val="積算方式"/>
      <sheetName val="情報化施工"/>
      <sheetName val="確認"/>
      <sheetName val="チェック"/>
      <sheetName val="要確認一覧表"/>
      <sheetName val="KKS"/>
      <sheetName val="Table"/>
    </sheetNames>
    <sheetDataSet>
      <sheetData sheetId="0"/>
      <sheetData sheetId="1"/>
      <sheetData sheetId="2">
        <row r="38">
          <cell r="F38">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56">
          <cell r="A556" t="str">
            <v>発注者指定</v>
          </cell>
        </row>
        <row r="557">
          <cell r="A557" t="str">
            <v>施工者希望</v>
          </cell>
        </row>
        <row r="561">
          <cell r="A561" t="str">
            <v>ＴＳ・ＧＮＳＳを用いた締固め管理</v>
          </cell>
        </row>
        <row r="562">
          <cell r="A562" t="str">
            <v>２ＤMＧ（バックホウ）</v>
          </cell>
        </row>
        <row r="563">
          <cell r="A563" t="str">
            <v>３ＤMＧ（バックホウ）</v>
          </cell>
        </row>
        <row r="564">
          <cell r="A564" t="str">
            <v>２ＤMＧ（ブルドーザ）</v>
          </cell>
        </row>
        <row r="565">
          <cell r="A565" t="str">
            <v>３ＤMＧ（ブルドーザ）</v>
          </cell>
        </row>
        <row r="566">
          <cell r="A566" t="str">
            <v>MC（ブルドーザ）</v>
          </cell>
        </row>
        <row r="567">
          <cell r="A567" t="str">
            <v>MC（モータグレーダ）</v>
          </cell>
        </row>
        <row r="568">
          <cell r="A568" t="str">
            <v>TS出来形管理（舗装工）</v>
          </cell>
        </row>
        <row r="569">
          <cell r="A569" t="str">
            <v>TS出来形管理（土工）</v>
          </cell>
        </row>
        <row r="579">
          <cell r="A579" t="str">
            <v>有り</v>
          </cell>
        </row>
        <row r="580">
          <cell r="A580" t="str">
            <v>無し</v>
          </cell>
        </row>
        <row r="607">
          <cell r="A607" t="str">
            <v>河川土工</v>
          </cell>
        </row>
        <row r="608">
          <cell r="A608" t="str">
            <v>道路土工</v>
          </cell>
        </row>
        <row r="609">
          <cell r="A609" t="str">
            <v>舗装工</v>
          </cell>
        </row>
        <row r="610">
          <cell r="A610" t="str">
            <v>その他</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package" Target="../embeddings/Microsoft_Word_Document1.docx"/><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rgb="FF99CCFF"/>
  </sheetPr>
  <dimension ref="A1:AC35"/>
  <sheetViews>
    <sheetView showGridLines="0" tabSelected="1" zoomScaleNormal="100" zoomScaleSheetLayoutView="100" workbookViewId="0"/>
  </sheetViews>
  <sheetFormatPr defaultRowHeight="12"/>
  <cols>
    <col min="1" max="23" width="2.625" style="49" customWidth="1"/>
    <col min="24" max="24" width="1.375" style="49" customWidth="1"/>
    <col min="25" max="49" width="2.625" style="49" customWidth="1"/>
    <col min="50" max="16384" width="9" style="49"/>
  </cols>
  <sheetData>
    <row r="1" spans="1:22" s="132" customFormat="1" ht="16.5" customHeight="1">
      <c r="A1" s="215"/>
      <c r="B1" s="2089" t="s">
        <v>8100</v>
      </c>
      <c r="C1" s="2089"/>
      <c r="D1" s="2089"/>
      <c r="E1" s="2089"/>
      <c r="F1" s="2089"/>
      <c r="G1" s="553" t="s">
        <v>367</v>
      </c>
      <c r="J1" s="131"/>
      <c r="K1" s="131"/>
      <c r="L1" s="131"/>
      <c r="M1" s="131"/>
      <c r="N1" s="131"/>
      <c r="O1" s="131"/>
      <c r="P1" s="131"/>
      <c r="Q1" s="131"/>
      <c r="R1" s="131"/>
      <c r="S1" s="1499" t="s">
        <v>8101</v>
      </c>
      <c r="T1" s="131"/>
      <c r="U1" s="131"/>
      <c r="V1" s="131"/>
    </row>
    <row r="2" spans="1:22" s="132" customFormat="1" ht="16.5" hidden="1" customHeight="1">
      <c r="A2" s="2090" t="s">
        <v>1749</v>
      </c>
      <c r="B2" s="2090"/>
      <c r="C2" s="2090"/>
      <c r="D2" s="2090"/>
      <c r="E2" s="2090"/>
      <c r="F2" s="2090"/>
      <c r="G2" s="553">
        <v>1</v>
      </c>
      <c r="J2" s="131"/>
      <c r="K2" s="131"/>
      <c r="L2" s="131"/>
      <c r="M2" s="131"/>
      <c r="N2" s="131"/>
      <c r="O2" s="131"/>
      <c r="P2" s="131"/>
      <c r="Q2" s="131"/>
      <c r="R2" s="131"/>
      <c r="S2" s="131"/>
      <c r="T2" s="131"/>
      <c r="U2" s="131"/>
      <c r="V2" s="131"/>
    </row>
    <row r="3" spans="1:22" s="132" customFormat="1" ht="16.5" customHeight="1">
      <c r="A3" s="646"/>
      <c r="B3" s="646"/>
      <c r="C3" s="646"/>
      <c r="D3" s="646"/>
      <c r="E3" s="646"/>
      <c r="F3" s="646"/>
      <c r="G3" s="553"/>
      <c r="J3" s="131"/>
      <c r="K3" s="131"/>
      <c r="L3" s="131"/>
      <c r="M3" s="131"/>
      <c r="N3" s="131"/>
      <c r="O3" s="131"/>
      <c r="P3" s="131"/>
      <c r="Q3" s="131"/>
      <c r="R3" s="131"/>
      <c r="S3" s="131"/>
      <c r="T3" s="131"/>
      <c r="U3" s="131"/>
      <c r="V3" s="131"/>
    </row>
    <row r="4" spans="1:22" s="132" customFormat="1" ht="16.5" hidden="1" customHeight="1">
      <c r="A4" s="646"/>
      <c r="B4" s="2091" t="s">
        <v>429</v>
      </c>
      <c r="C4" s="2091"/>
      <c r="D4" s="2091"/>
      <c r="E4" s="2091"/>
      <c r="F4" s="1510" t="str">
        <f t="shared" ref="F4" si="0">IF(G4="","※","")</f>
        <v>※</v>
      </c>
      <c r="G4" s="2092"/>
      <c r="H4" s="2092"/>
      <c r="I4" s="2092"/>
      <c r="J4" s="2092"/>
      <c r="K4" s="2092"/>
      <c r="L4" s="2092"/>
      <c r="M4" s="1509" t="s">
        <v>1784</v>
      </c>
      <c r="N4" s="131"/>
      <c r="O4" s="131"/>
      <c r="P4" s="131"/>
      <c r="Q4" s="131"/>
      <c r="R4" s="49"/>
      <c r="S4" s="49"/>
      <c r="T4" s="49"/>
      <c r="U4" s="49"/>
      <c r="V4" s="49"/>
    </row>
    <row r="5" spans="1:22" s="132" customFormat="1" ht="16.5" hidden="1" customHeight="1">
      <c r="A5" s="646"/>
      <c r="B5" s="646"/>
      <c r="C5" s="646"/>
      <c r="D5" s="646"/>
      <c r="E5" s="646"/>
      <c r="F5" s="646"/>
      <c r="G5" s="553"/>
      <c r="J5" s="131"/>
      <c r="K5" s="131"/>
      <c r="L5" s="131"/>
      <c r="M5" s="131"/>
      <c r="N5" s="131"/>
      <c r="O5" s="131"/>
      <c r="P5" s="131"/>
      <c r="Q5" s="131"/>
      <c r="R5" s="131"/>
      <c r="S5" s="131"/>
      <c r="T5" s="131"/>
      <c r="U5" s="131"/>
      <c r="V5" s="131"/>
    </row>
    <row r="6" spans="1:22" ht="13.5" customHeight="1">
      <c r="B6" s="129" t="s">
        <v>774</v>
      </c>
      <c r="F6" s="72"/>
    </row>
    <row r="7" spans="1:22" ht="12" customHeight="1">
      <c r="B7" s="72" t="s">
        <v>178</v>
      </c>
      <c r="F7" s="72"/>
    </row>
    <row r="8" spans="1:22" ht="5.0999999999999996" customHeight="1">
      <c r="B8" s="72"/>
      <c r="F8" s="72"/>
    </row>
    <row r="9" spans="1:22">
      <c r="B9" s="49" t="s">
        <v>93</v>
      </c>
      <c r="G9" s="72"/>
    </row>
    <row r="10" spans="1:22" ht="13.5" customHeight="1">
      <c r="C10" s="93" t="s">
        <v>94</v>
      </c>
      <c r="D10" s="133" t="s">
        <v>95</v>
      </c>
      <c r="E10" s="49" t="s">
        <v>96</v>
      </c>
      <c r="F10" s="72"/>
    </row>
    <row r="11" spans="1:22" ht="13.5" customHeight="1">
      <c r="C11" s="93"/>
      <c r="D11" s="133"/>
      <c r="E11" s="49" t="s">
        <v>861</v>
      </c>
      <c r="F11" s="72"/>
    </row>
    <row r="12" spans="1:22" ht="13.5" customHeight="1">
      <c r="C12" s="93" t="s">
        <v>862</v>
      </c>
      <c r="D12" s="133" t="s">
        <v>95</v>
      </c>
      <c r="E12" s="49" t="s">
        <v>773</v>
      </c>
      <c r="F12" s="72"/>
    </row>
    <row r="13" spans="1:22" ht="13.5" customHeight="1">
      <c r="C13" s="220" t="s">
        <v>688</v>
      </c>
    </row>
    <row r="14" spans="1:22" ht="5.0999999999999996" customHeight="1"/>
    <row r="15" spans="1:22" ht="12" customHeight="1"/>
    <row r="16" spans="1:22" ht="13.5" customHeight="1">
      <c r="B16" s="72" t="s">
        <v>433</v>
      </c>
    </row>
    <row r="17" spans="2:29">
      <c r="C17" s="49" t="s">
        <v>434</v>
      </c>
    </row>
    <row r="19" spans="2:29">
      <c r="Q19" s="128"/>
      <c r="R19" s="159"/>
      <c r="S19" s="72"/>
      <c r="T19" s="72"/>
      <c r="U19" s="72"/>
      <c r="V19" s="72"/>
    </row>
    <row r="20" spans="2:29">
      <c r="Q20" s="72"/>
      <c r="R20" s="72"/>
      <c r="S20" s="72"/>
      <c r="T20" s="72"/>
      <c r="U20" s="72"/>
      <c r="V20" s="72"/>
    </row>
    <row r="21" spans="2:29">
      <c r="Q21" s="72"/>
      <c r="R21" s="72"/>
      <c r="S21" s="72"/>
      <c r="T21" s="72"/>
      <c r="U21" s="72"/>
      <c r="V21" s="72"/>
    </row>
    <row r="22" spans="2:29">
      <c r="Q22" s="72"/>
      <c r="R22" s="72"/>
      <c r="S22" s="72"/>
      <c r="T22" s="72"/>
      <c r="U22" s="72"/>
      <c r="V22" s="72"/>
    </row>
    <row r="23" spans="2:29">
      <c r="E23" s="135"/>
      <c r="F23" s="135"/>
      <c r="G23" s="135"/>
      <c r="H23" s="135"/>
      <c r="I23" s="72"/>
      <c r="Q23" s="72"/>
      <c r="R23" s="72"/>
      <c r="S23" s="72"/>
      <c r="T23" s="72"/>
      <c r="U23" s="72"/>
      <c r="V23" s="72"/>
      <c r="X23" s="128"/>
      <c r="Y23" s="72"/>
      <c r="Z23" s="72"/>
      <c r="AA23" s="72"/>
      <c r="AB23" s="72"/>
      <c r="AC23" s="72"/>
    </row>
    <row r="24" spans="2:29">
      <c r="B24" s="1331" t="s">
        <v>8102</v>
      </c>
      <c r="C24" s="1331"/>
      <c r="D24" s="1331"/>
      <c r="E24" s="135"/>
      <c r="F24" s="135"/>
      <c r="G24" s="135"/>
      <c r="H24" s="135"/>
      <c r="I24" s="72"/>
      <c r="Q24" s="72"/>
      <c r="R24" s="72"/>
      <c r="S24" s="72"/>
      <c r="T24" s="72"/>
      <c r="U24" s="72"/>
      <c r="V24" s="72"/>
      <c r="X24" s="128"/>
      <c r="Y24" s="72"/>
      <c r="Z24" s="72"/>
      <c r="AA24" s="72"/>
      <c r="AB24" s="72"/>
      <c r="AC24" s="72"/>
    </row>
    <row r="25" spans="2:29">
      <c r="B25" s="1331" t="s">
        <v>8103</v>
      </c>
      <c r="C25" s="1331"/>
      <c r="D25" s="1331"/>
      <c r="E25" s="135"/>
      <c r="F25" s="135"/>
      <c r="G25" s="135"/>
      <c r="H25" s="135"/>
      <c r="I25" s="72"/>
      <c r="Q25" s="72"/>
      <c r="R25" s="72"/>
      <c r="S25" s="72"/>
      <c r="T25" s="72"/>
      <c r="U25" s="72"/>
      <c r="V25" s="72"/>
      <c r="X25" s="128"/>
      <c r="Y25" s="72"/>
      <c r="Z25" s="72"/>
      <c r="AA25" s="72"/>
      <c r="AB25" s="72"/>
      <c r="AC25" s="72"/>
    </row>
    <row r="26" spans="2:29">
      <c r="B26" s="1331"/>
      <c r="C26" s="1331"/>
      <c r="D26" s="1331"/>
      <c r="E26" s="135"/>
      <c r="F26" s="135"/>
      <c r="G26" s="135"/>
      <c r="H26" s="135"/>
      <c r="I26" s="72"/>
      <c r="Q26" s="72"/>
      <c r="R26" s="72"/>
      <c r="S26" s="72"/>
      <c r="T26" s="72"/>
      <c r="U26" s="72"/>
      <c r="V26" s="72"/>
      <c r="X26" s="128"/>
      <c r="Y26" s="72"/>
      <c r="Z26" s="72"/>
      <c r="AA26" s="72"/>
      <c r="AB26" s="72"/>
      <c r="AC26" s="72"/>
    </row>
    <row r="27" spans="2:29">
      <c r="E27" s="135"/>
      <c r="F27" s="135"/>
      <c r="G27" s="135"/>
      <c r="H27" s="135"/>
      <c r="I27" s="72"/>
      <c r="Q27" s="72"/>
      <c r="R27" s="72"/>
      <c r="S27" s="72"/>
      <c r="T27" s="72"/>
      <c r="U27" s="72"/>
      <c r="V27" s="72"/>
      <c r="X27" s="128"/>
      <c r="Y27" s="72"/>
      <c r="Z27" s="72"/>
      <c r="AA27" s="72"/>
      <c r="AB27" s="72"/>
      <c r="AC27" s="72"/>
    </row>
    <row r="28" spans="2:29">
      <c r="E28" s="135"/>
      <c r="F28" s="135"/>
      <c r="G28" s="135"/>
      <c r="H28" s="135"/>
      <c r="I28" s="72"/>
      <c r="Q28" s="72"/>
      <c r="R28" s="72"/>
      <c r="S28" s="72"/>
      <c r="T28" s="72"/>
      <c r="U28" s="72"/>
      <c r="V28" s="72"/>
      <c r="X28" s="128"/>
      <c r="Y28" s="72"/>
      <c r="Z28" s="72"/>
      <c r="AA28" s="72"/>
      <c r="AB28" s="72"/>
      <c r="AC28" s="72"/>
    </row>
    <row r="29" spans="2:29">
      <c r="E29" s="135"/>
      <c r="F29" s="135"/>
      <c r="G29" s="135"/>
      <c r="H29" s="135"/>
      <c r="I29" s="72"/>
      <c r="Q29" s="72"/>
      <c r="R29" s="72"/>
      <c r="S29" s="72"/>
      <c r="T29" s="72"/>
      <c r="U29" s="72"/>
      <c r="V29" s="72"/>
      <c r="X29" s="128"/>
      <c r="Y29" s="72"/>
      <c r="Z29" s="72"/>
      <c r="AA29" s="72"/>
      <c r="AB29" s="72"/>
      <c r="AC29" s="72"/>
    </row>
    <row r="30" spans="2:29">
      <c r="Q30" s="72"/>
      <c r="R30" s="72"/>
      <c r="S30" s="72"/>
      <c r="T30" s="72"/>
      <c r="U30" s="72"/>
      <c r="V30" s="72"/>
      <c r="X30" s="72"/>
      <c r="Y30" s="72"/>
      <c r="Z30" s="72"/>
      <c r="AA30" s="72"/>
      <c r="AB30" s="72"/>
      <c r="AC30" s="72"/>
    </row>
    <row r="31" spans="2:29">
      <c r="Q31" s="72"/>
      <c r="R31" s="72"/>
      <c r="S31" s="72"/>
      <c r="T31" s="72"/>
      <c r="U31" s="72"/>
      <c r="V31" s="72"/>
      <c r="X31" s="72"/>
      <c r="Y31" s="72"/>
      <c r="Z31" s="72"/>
      <c r="AA31" s="72"/>
      <c r="AB31" s="72"/>
      <c r="AC31" s="72"/>
    </row>
    <row r="32" spans="2:29">
      <c r="Q32" s="72"/>
      <c r="R32" s="72"/>
      <c r="S32" s="72"/>
      <c r="T32" s="72"/>
      <c r="U32" s="72"/>
      <c r="V32" s="72"/>
      <c r="X32" s="72"/>
      <c r="Y32" s="72"/>
      <c r="Z32" s="72"/>
      <c r="AA32" s="72"/>
      <c r="AB32" s="72"/>
      <c r="AC32" s="72"/>
    </row>
    <row r="33" spans="3:24">
      <c r="C33" s="132"/>
      <c r="D33" s="136"/>
      <c r="I33" s="137"/>
      <c r="X33" s="136"/>
    </row>
    <row r="34" spans="3:24" ht="13.5" customHeight="1">
      <c r="C34" s="132"/>
      <c r="D34" s="136"/>
      <c r="I34" s="137"/>
    </row>
    <row r="35" spans="3:24">
      <c r="C35" s="132"/>
      <c r="I35" s="133"/>
    </row>
  </sheetData>
  <sheetProtection algorithmName="SHA-512" hashValue="dTPK0XCwmIbTKYsGSRI05gzjmtzFltm4hFxyucJHEtaRJGCl15FuH8zoeBKbZ1R4wy+Tt31cCmj5XOqeD4PZvg==" saltValue="Ek4vyiAl8B6sQBcSdPE/uQ==" spinCount="100000" sheet="1" objects="1" scenarios="1"/>
  <mergeCells count="4">
    <mergeCell ref="B1:F1"/>
    <mergeCell ref="A2:F2"/>
    <mergeCell ref="B4:E4"/>
    <mergeCell ref="G4:L4"/>
  </mergeCells>
  <phoneticPr fontId="3"/>
  <printOptions horizontalCentered="1"/>
  <pageMargins left="0.78740157480314965" right="0.78740157480314965" top="0.59055118110236227" bottom="0.98425196850393704" header="0.51181102362204722" footer="0.51181102362204722"/>
  <pageSetup paperSize="9" orientation="portrait" horizontalDpi="4294967292"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tabColor indexed="44"/>
    <pageSetUpPr autoPageBreaks="0"/>
  </sheetPr>
  <dimension ref="A1:W152"/>
  <sheetViews>
    <sheetView showGridLines="0" topLeftCell="A2" zoomScaleNormal="100" zoomScaleSheetLayoutView="100" workbookViewId="0"/>
  </sheetViews>
  <sheetFormatPr defaultRowHeight="12"/>
  <cols>
    <col min="1" max="1" width="2.375" style="49" customWidth="1"/>
    <col min="2" max="2" width="3.125" style="49" customWidth="1"/>
    <col min="3" max="3" width="6" style="49" customWidth="1"/>
    <col min="4" max="4" width="42.25" style="49" customWidth="1"/>
    <col min="5" max="5" width="19.375" style="49" customWidth="1"/>
    <col min="6" max="6" width="10" style="49" bestFit="1" customWidth="1"/>
    <col min="7" max="9" width="8.25" style="49" customWidth="1"/>
    <col min="10" max="10" width="11.875" style="49" customWidth="1"/>
    <col min="11" max="11" width="6.25" style="49" customWidth="1"/>
    <col min="12" max="12" width="10.375" style="49" customWidth="1"/>
    <col min="13" max="16" width="9.75" style="49" customWidth="1"/>
    <col min="17" max="17" width="10.625" style="49" customWidth="1"/>
    <col min="18" max="18" width="11.875" style="49" customWidth="1"/>
    <col min="19" max="21" width="0" style="49" hidden="1" customWidth="1"/>
    <col min="22" max="22" width="8" style="49" hidden="1" customWidth="1"/>
    <col min="23" max="23" width="10.125" style="49" hidden="1" customWidth="1"/>
    <col min="24" max="16384" width="9" style="49"/>
  </cols>
  <sheetData>
    <row r="1" spans="1:23" hidden="1">
      <c r="A1" s="722" t="s">
        <v>585</v>
      </c>
      <c r="B1" s="722">
        <f>COUNTIF(C54:K103,"※")</f>
        <v>0</v>
      </c>
      <c r="C1" s="723" t="s">
        <v>586</v>
      </c>
      <c r="D1" s="722">
        <f>COUNTIF(G10,"E")</f>
        <v>0</v>
      </c>
      <c r="S1" s="532"/>
      <c r="T1" s="532"/>
      <c r="U1" s="532"/>
      <c r="V1" s="862"/>
      <c r="W1" s="862"/>
    </row>
    <row r="2" spans="1:23" ht="27" customHeight="1">
      <c r="A2" s="370"/>
      <c r="B2" s="370"/>
      <c r="C2" s="724"/>
      <c r="D2" s="370"/>
    </row>
    <row r="3" spans="1:23" ht="24" customHeight="1">
      <c r="A3" s="370"/>
      <c r="B3" s="2124" t="s">
        <v>646</v>
      </c>
      <c r="C3" s="2209"/>
      <c r="D3" s="804" t="str">
        <f>IF(工事情報!G4="","",工事情報!G4)</f>
        <v/>
      </c>
      <c r="E3" s="2332"/>
      <c r="F3" s="2333"/>
      <c r="G3" s="2333"/>
      <c r="H3" s="2333"/>
    </row>
    <row r="4" spans="1:23" ht="30" customHeight="1">
      <c r="A4" s="370"/>
      <c r="B4" s="370"/>
      <c r="C4" s="724"/>
      <c r="D4" s="370"/>
    </row>
    <row r="5" spans="1:23" s="284" customFormat="1" ht="17.25">
      <c r="B5" s="246" t="s">
        <v>811</v>
      </c>
    </row>
    <row r="6" spans="1:23" ht="24" customHeight="1">
      <c r="B6" s="2334" t="s">
        <v>769</v>
      </c>
      <c r="C6" s="2335"/>
      <c r="D6" s="2335"/>
      <c r="E6" s="2335"/>
      <c r="F6" s="2335"/>
      <c r="G6" s="2335"/>
      <c r="H6" s="2335"/>
      <c r="I6" s="2335"/>
      <c r="J6" s="2335"/>
      <c r="K6" s="2335"/>
      <c r="L6" s="2335"/>
      <c r="M6" s="2336"/>
    </row>
    <row r="7" spans="1:23" s="246" customFormat="1" ht="24" customHeight="1">
      <c r="B7" s="2337"/>
      <c r="C7" s="2338"/>
      <c r="D7" s="2338"/>
      <c r="E7" s="2338"/>
      <c r="F7" s="2338"/>
      <c r="G7" s="2338"/>
      <c r="H7" s="2338"/>
      <c r="I7" s="2338"/>
      <c r="J7" s="2338"/>
      <c r="K7" s="2338"/>
      <c r="L7" s="2338"/>
      <c r="M7" s="2339"/>
    </row>
    <row r="8" spans="1:23" s="246" customFormat="1" ht="24" customHeight="1">
      <c r="B8" s="2340"/>
      <c r="C8" s="2341"/>
      <c r="D8" s="2341"/>
      <c r="E8" s="2341"/>
      <c r="F8" s="2341"/>
      <c r="G8" s="2341"/>
      <c r="H8" s="2341"/>
      <c r="I8" s="2341"/>
      <c r="J8" s="2341"/>
      <c r="K8" s="2341"/>
      <c r="L8" s="2341"/>
      <c r="M8" s="2342"/>
    </row>
    <row r="9" spans="1:23" ht="24" customHeight="1">
      <c r="C9" s="246"/>
      <c r="D9" s="246"/>
      <c r="E9" s="246"/>
    </row>
    <row r="10" spans="1:23" ht="30" customHeight="1">
      <c r="B10" s="246" t="s">
        <v>76</v>
      </c>
      <c r="C10" s="285"/>
      <c r="D10" s="246"/>
      <c r="E10" s="300" t="s">
        <v>694</v>
      </c>
      <c r="F10" s="301"/>
      <c r="G10" s="302" t="str">
        <f>IF(AND(G11&lt;G12,G13="")=TRUE,"E","")</f>
        <v/>
      </c>
      <c r="H10" s="2314" t="str">
        <f>IF(AND(G11&lt;G12,G13="")=TRUE,"当該二次製品材料費の合計が、『工事費』シートの『材料費』より大きくなっています。間違いがないか確認し、間違いについては修正してください。間違いがない場合、理由解答欄に当該二次製品の合計が、『工事費』シートの『材料費』より大きくなっている理由を入力してください。","")</f>
        <v/>
      </c>
      <c r="I10" s="2315"/>
      <c r="J10" s="2315"/>
      <c r="K10" s="2315"/>
      <c r="L10" s="2315"/>
      <c r="M10" s="2316"/>
      <c r="N10" s="732"/>
      <c r="O10" s="366"/>
      <c r="P10" s="366"/>
    </row>
    <row r="11" spans="1:23" ht="30" customHeight="1">
      <c r="B11" s="246" t="s">
        <v>77</v>
      </c>
      <c r="C11" s="246"/>
      <c r="D11" s="246"/>
      <c r="E11" s="944" t="s">
        <v>695</v>
      </c>
      <c r="F11" s="299"/>
      <c r="G11" s="887">
        <f>工事費!J10</f>
        <v>0</v>
      </c>
      <c r="H11" s="2317"/>
      <c r="I11" s="2318"/>
      <c r="J11" s="2318"/>
      <c r="K11" s="2318"/>
      <c r="L11" s="2318"/>
      <c r="M11" s="2319"/>
      <c r="N11" s="732"/>
      <c r="O11" s="366"/>
      <c r="P11" s="366"/>
    </row>
    <row r="12" spans="1:23" ht="38.25" customHeight="1">
      <c r="B12" s="2313" t="s">
        <v>127</v>
      </c>
      <c r="C12" s="2313"/>
      <c r="D12" s="2313"/>
      <c r="E12" s="734" t="s">
        <v>74</v>
      </c>
      <c r="F12" s="735"/>
      <c r="G12" s="736">
        <f>J104</f>
        <v>0</v>
      </c>
      <c r="H12" s="2317"/>
      <c r="I12" s="2320"/>
      <c r="J12" s="2320"/>
      <c r="K12" s="2320"/>
      <c r="L12" s="2320"/>
      <c r="M12" s="2319"/>
      <c r="N12" s="732"/>
      <c r="O12" s="366"/>
      <c r="P12" s="366"/>
    </row>
    <row r="13" spans="1:23">
      <c r="E13" s="2321" t="s">
        <v>997</v>
      </c>
      <c r="F13" s="2323" t="str">
        <f>IF(G11&lt;G12,IF(G13="","※",""),"")</f>
        <v/>
      </c>
      <c r="G13" s="2325"/>
      <c r="H13" s="2326"/>
      <c r="I13" s="2326"/>
      <c r="J13" s="2326"/>
      <c r="K13" s="2326"/>
      <c r="L13" s="2326"/>
      <c r="M13" s="2327"/>
      <c r="N13" s="696"/>
      <c r="O13" s="696"/>
      <c r="P13" s="696"/>
    </row>
    <row r="14" spans="1:23" ht="12" customHeight="1">
      <c r="C14" s="136">
        <v>1</v>
      </c>
      <c r="D14" s="49" t="s">
        <v>650</v>
      </c>
      <c r="E14" s="2322"/>
      <c r="F14" s="2324"/>
      <c r="G14" s="2101"/>
      <c r="H14" s="2324"/>
      <c r="I14" s="2324"/>
      <c r="J14" s="2324"/>
      <c r="K14" s="2324"/>
      <c r="L14" s="2324"/>
      <c r="M14" s="2102"/>
    </row>
    <row r="15" spans="1:23" ht="13.5">
      <c r="C15" s="136">
        <v>2</v>
      </c>
      <c r="D15" s="49" t="s">
        <v>399</v>
      </c>
      <c r="E15" s="246"/>
    </row>
    <row r="16" spans="1:23" ht="13.5">
      <c r="C16" s="136">
        <v>3</v>
      </c>
      <c r="D16" s="282" t="s">
        <v>505</v>
      </c>
      <c r="E16" s="246"/>
    </row>
    <row r="17" spans="1:23" ht="13.5">
      <c r="C17" s="136">
        <v>4</v>
      </c>
      <c r="D17" s="283" t="s">
        <v>305</v>
      </c>
      <c r="E17" s="718"/>
      <c r="F17" s="718"/>
      <c r="G17" s="718"/>
      <c r="H17" s="718"/>
    </row>
    <row r="18" spans="1:23" ht="11.25" customHeight="1">
      <c r="C18" s="136">
        <v>5</v>
      </c>
      <c r="D18" s="283" t="s">
        <v>766</v>
      </c>
    </row>
    <row r="19" spans="1:23">
      <c r="C19" s="136">
        <v>6</v>
      </c>
      <c r="D19" s="283" t="s">
        <v>767</v>
      </c>
    </row>
    <row r="20" spans="1:23" ht="13.5">
      <c r="C20" s="136">
        <v>7</v>
      </c>
      <c r="D20" s="283" t="s">
        <v>400</v>
      </c>
      <c r="H20" s="246"/>
      <c r="I20" s="246"/>
    </row>
    <row r="21" spans="1:23" ht="14.25">
      <c r="B21" s="280"/>
      <c r="C21" s="136">
        <v>8</v>
      </c>
      <c r="D21" s="283" t="s">
        <v>506</v>
      </c>
      <c r="H21" s="246"/>
      <c r="I21" s="246"/>
    </row>
    <row r="22" spans="1:23" ht="14.25">
      <c r="B22" s="280"/>
      <c r="C22" s="136">
        <v>9</v>
      </c>
      <c r="D22" s="283" t="s">
        <v>768</v>
      </c>
      <c r="G22" s="279"/>
      <c r="H22" s="246"/>
      <c r="I22" s="246"/>
    </row>
    <row r="23" spans="1:23" ht="14.25">
      <c r="B23" s="280"/>
      <c r="C23" s="136">
        <v>10</v>
      </c>
      <c r="D23" s="283" t="s">
        <v>507</v>
      </c>
      <c r="E23" s="283"/>
    </row>
    <row r="24" spans="1:23" ht="14.25" customHeight="1">
      <c r="B24" s="280"/>
      <c r="C24" s="136">
        <v>11</v>
      </c>
      <c r="D24" s="283" t="s">
        <v>508</v>
      </c>
      <c r="E24" s="283"/>
      <c r="F24" s="279"/>
      <c r="G24" s="279"/>
      <c r="H24" s="279"/>
      <c r="I24" s="279"/>
      <c r="W24" s="246"/>
    </row>
    <row r="25" spans="1:23" s="279" customFormat="1" ht="14.25" customHeight="1">
      <c r="A25" s="290"/>
      <c r="B25" s="280"/>
      <c r="C25" s="136">
        <v>12</v>
      </c>
      <c r="D25" s="283" t="s">
        <v>509</v>
      </c>
      <c r="E25" s="283"/>
      <c r="O25" s="280"/>
      <c r="P25" s="281"/>
      <c r="W25" s="246"/>
    </row>
    <row r="26" spans="1:23" s="279" customFormat="1" ht="14.25" customHeight="1">
      <c r="A26" s="290"/>
      <c r="B26" s="280"/>
      <c r="C26" s="136">
        <v>13</v>
      </c>
      <c r="D26" s="283" t="s">
        <v>510</v>
      </c>
      <c r="E26" s="283"/>
      <c r="O26" s="280"/>
      <c r="P26" s="281"/>
      <c r="S26" s="49"/>
      <c r="T26" s="49"/>
      <c r="U26" s="246"/>
      <c r="V26" s="246"/>
      <c r="W26" s="246"/>
    </row>
    <row r="27" spans="1:23" s="279" customFormat="1" ht="14.25" customHeight="1">
      <c r="A27" s="290"/>
      <c r="B27" s="280"/>
      <c r="C27" s="136">
        <v>14</v>
      </c>
      <c r="D27" s="283" t="s">
        <v>511</v>
      </c>
      <c r="E27" s="283"/>
      <c r="O27" s="280"/>
      <c r="P27" s="281"/>
      <c r="S27" s="49"/>
      <c r="T27" s="49"/>
      <c r="U27" s="246"/>
      <c r="V27" s="246"/>
      <c r="W27" s="246"/>
    </row>
    <row r="28" spans="1:23" s="279" customFormat="1" ht="14.25" customHeight="1">
      <c r="A28" s="290"/>
      <c r="B28" s="280"/>
      <c r="C28" s="136">
        <v>15</v>
      </c>
      <c r="D28" s="283" t="s">
        <v>512</v>
      </c>
      <c r="E28" s="283"/>
      <c r="O28" s="280"/>
      <c r="P28" s="281"/>
      <c r="S28" s="49"/>
      <c r="T28" s="49"/>
      <c r="U28" s="246"/>
      <c r="V28" s="246"/>
      <c r="W28" s="246"/>
    </row>
    <row r="29" spans="1:23" s="279" customFormat="1" ht="14.25" customHeight="1">
      <c r="A29" s="290"/>
      <c r="B29" s="280"/>
      <c r="C29" s="136">
        <v>16</v>
      </c>
      <c r="D29" s="283" t="s">
        <v>513</v>
      </c>
      <c r="E29" s="283"/>
      <c r="O29" s="280"/>
      <c r="P29" s="281"/>
      <c r="S29" s="49"/>
      <c r="T29" s="49"/>
      <c r="U29" s="246"/>
      <c r="V29" s="246"/>
      <c r="W29" s="246"/>
    </row>
    <row r="30" spans="1:23" s="279" customFormat="1" ht="14.25" customHeight="1">
      <c r="A30" s="290"/>
      <c r="B30" s="280"/>
      <c r="C30" s="136">
        <v>17</v>
      </c>
      <c r="D30" s="283" t="s">
        <v>514</v>
      </c>
      <c r="E30" s="283"/>
      <c r="O30" s="280"/>
      <c r="P30" s="281"/>
      <c r="S30" s="49"/>
      <c r="T30" s="49"/>
      <c r="U30" s="246"/>
      <c r="V30" s="246"/>
      <c r="W30" s="246"/>
    </row>
    <row r="31" spans="1:23" s="279" customFormat="1" ht="14.25" customHeight="1">
      <c r="A31" s="290"/>
      <c r="B31" s="280"/>
      <c r="C31" s="136">
        <v>18</v>
      </c>
      <c r="D31" s="283" t="s">
        <v>306</v>
      </c>
      <c r="E31" s="283"/>
      <c r="O31" s="280"/>
      <c r="P31" s="281"/>
      <c r="S31" s="49"/>
      <c r="T31" s="49"/>
      <c r="U31" s="246"/>
      <c r="V31" s="246"/>
      <c r="W31" s="246"/>
    </row>
    <row r="32" spans="1:23" s="279" customFormat="1" ht="14.25" customHeight="1">
      <c r="A32" s="290"/>
      <c r="B32" s="280"/>
      <c r="C32" s="136">
        <v>19</v>
      </c>
      <c r="D32" s="283" t="s">
        <v>515</v>
      </c>
      <c r="E32" s="283"/>
      <c r="O32" s="280"/>
      <c r="P32" s="281"/>
      <c r="S32" s="49"/>
      <c r="T32" s="49"/>
      <c r="U32" s="246"/>
      <c r="V32" s="246"/>
      <c r="W32" s="246"/>
    </row>
    <row r="33" spans="1:23" s="279" customFormat="1" ht="14.25" customHeight="1">
      <c r="A33" s="290"/>
      <c r="B33" s="280"/>
      <c r="C33" s="136">
        <v>20</v>
      </c>
      <c r="D33" s="283" t="s">
        <v>516</v>
      </c>
      <c r="E33" s="283"/>
      <c r="O33" s="280"/>
      <c r="P33" s="281"/>
      <c r="S33" s="49"/>
      <c r="T33" s="49"/>
      <c r="U33" s="246"/>
      <c r="V33" s="246"/>
      <c r="W33" s="246"/>
    </row>
    <row r="34" spans="1:23" s="279" customFormat="1" ht="14.25" customHeight="1">
      <c r="A34" s="290"/>
      <c r="B34" s="280"/>
      <c r="C34" s="136">
        <v>21</v>
      </c>
      <c r="D34" s="283" t="s">
        <v>517</v>
      </c>
      <c r="E34" s="283"/>
      <c r="O34" s="280"/>
      <c r="P34" s="281"/>
      <c r="S34" s="49"/>
      <c r="T34" s="49"/>
      <c r="U34" s="246"/>
      <c r="V34" s="246"/>
      <c r="W34" s="246"/>
    </row>
    <row r="35" spans="1:23" s="279" customFormat="1" ht="14.25" customHeight="1">
      <c r="A35" s="290"/>
      <c r="B35" s="280"/>
      <c r="C35" s="136">
        <v>22</v>
      </c>
      <c r="D35" s="283" t="s">
        <v>518</v>
      </c>
      <c r="E35" s="283"/>
      <c r="O35" s="280"/>
      <c r="P35" s="281"/>
      <c r="S35" s="49"/>
      <c r="T35" s="49"/>
      <c r="U35" s="246"/>
      <c r="V35" s="246"/>
      <c r="W35" s="246"/>
    </row>
    <row r="36" spans="1:23" s="279" customFormat="1" ht="14.25" customHeight="1">
      <c r="A36" s="290"/>
      <c r="B36" s="280"/>
      <c r="C36" s="136">
        <v>23</v>
      </c>
      <c r="D36" s="283" t="s">
        <v>482</v>
      </c>
      <c r="E36" s="283"/>
      <c r="O36" s="280"/>
      <c r="P36" s="281"/>
      <c r="S36" s="49"/>
      <c r="T36" s="49"/>
      <c r="U36" s="246"/>
      <c r="V36" s="246"/>
      <c r="W36" s="246"/>
    </row>
    <row r="37" spans="1:23" s="279" customFormat="1" ht="14.25" customHeight="1">
      <c r="A37" s="290"/>
      <c r="B37" s="280"/>
      <c r="C37" s="136">
        <v>24</v>
      </c>
      <c r="D37" s="283" t="s">
        <v>483</v>
      </c>
      <c r="E37" s="283"/>
      <c r="O37" s="280"/>
      <c r="P37" s="281"/>
      <c r="S37" s="49"/>
      <c r="T37" s="49"/>
      <c r="U37" s="246"/>
      <c r="V37" s="246"/>
      <c r="W37" s="246"/>
    </row>
    <row r="38" spans="1:23" s="279" customFormat="1" ht="14.25" customHeight="1">
      <c r="A38" s="290"/>
      <c r="B38" s="280"/>
      <c r="C38" s="136">
        <v>25</v>
      </c>
      <c r="D38" s="283" t="s">
        <v>520</v>
      </c>
      <c r="E38" s="283"/>
      <c r="O38" s="280"/>
      <c r="P38" s="281"/>
      <c r="S38" s="49"/>
      <c r="T38" s="49"/>
      <c r="U38" s="246"/>
      <c r="V38" s="246"/>
      <c r="W38" s="246"/>
    </row>
    <row r="39" spans="1:23" s="279" customFormat="1" ht="14.25" customHeight="1">
      <c r="A39" s="290"/>
      <c r="B39" s="280"/>
      <c r="C39" s="136">
        <v>26</v>
      </c>
      <c r="D39" s="283" t="s">
        <v>307</v>
      </c>
      <c r="E39" s="283"/>
      <c r="O39" s="280"/>
      <c r="P39" s="281"/>
      <c r="S39" s="49"/>
      <c r="T39" s="49"/>
      <c r="U39" s="246"/>
      <c r="V39" s="246"/>
      <c r="W39" s="246"/>
    </row>
    <row r="40" spans="1:23" s="279" customFormat="1" ht="14.25" customHeight="1">
      <c r="A40" s="290"/>
      <c r="B40" s="280"/>
      <c r="C40" s="136">
        <v>27</v>
      </c>
      <c r="D40" s="283" t="s">
        <v>521</v>
      </c>
      <c r="E40" s="283"/>
      <c r="O40" s="280"/>
      <c r="P40" s="281"/>
      <c r="S40" s="49"/>
      <c r="T40" s="49"/>
    </row>
    <row r="41" spans="1:23" s="279" customFormat="1" ht="14.25" customHeight="1">
      <c r="A41" s="290"/>
      <c r="B41" s="280"/>
      <c r="C41" s="136">
        <v>28</v>
      </c>
      <c r="D41" s="283" t="s">
        <v>522</v>
      </c>
      <c r="E41" s="283"/>
      <c r="O41" s="280"/>
      <c r="P41" s="281"/>
      <c r="S41" s="49"/>
      <c r="T41" s="49"/>
    </row>
    <row r="42" spans="1:23" s="279" customFormat="1" ht="14.25" customHeight="1">
      <c r="A42" s="290"/>
      <c r="B42" s="280"/>
      <c r="C42" s="136">
        <v>29</v>
      </c>
      <c r="D42" s="283" t="s">
        <v>18</v>
      </c>
      <c r="E42" s="283"/>
      <c r="O42" s="280"/>
      <c r="P42" s="281"/>
      <c r="S42" s="49"/>
      <c r="T42" s="49"/>
    </row>
    <row r="43" spans="1:23" s="279" customFormat="1" ht="14.25" customHeight="1">
      <c r="A43" s="290"/>
      <c r="B43" s="280"/>
      <c r="C43" s="136">
        <v>30</v>
      </c>
      <c r="D43" s="283" t="s">
        <v>19</v>
      </c>
      <c r="E43" s="283"/>
      <c r="O43" s="280"/>
      <c r="P43" s="281"/>
      <c r="S43" s="49"/>
      <c r="T43" s="49"/>
    </row>
    <row r="44" spans="1:23" s="279" customFormat="1" ht="14.25" customHeight="1">
      <c r="A44" s="290"/>
      <c r="B44" s="280"/>
      <c r="C44" s="136">
        <v>31</v>
      </c>
      <c r="D44" s="282" t="s">
        <v>519</v>
      </c>
      <c r="E44" s="283"/>
      <c r="O44" s="280"/>
      <c r="P44" s="281"/>
      <c r="S44" s="49"/>
      <c r="T44" s="49"/>
    </row>
    <row r="45" spans="1:23" s="279" customFormat="1" ht="14.25" customHeight="1">
      <c r="A45" s="290"/>
      <c r="D45" s="282"/>
      <c r="E45" s="283"/>
      <c r="O45" s="280"/>
      <c r="P45" s="281"/>
      <c r="S45" s="49"/>
      <c r="T45" s="49"/>
    </row>
    <row r="46" spans="1:23" s="279" customFormat="1" ht="14.25" customHeight="1">
      <c r="A46" s="290"/>
      <c r="B46" s="49" t="s">
        <v>78</v>
      </c>
      <c r="C46" s="49"/>
      <c r="D46" s="282"/>
      <c r="E46" s="283"/>
      <c r="O46" s="280"/>
      <c r="P46" s="281"/>
      <c r="S46" s="49"/>
      <c r="T46" s="49"/>
    </row>
    <row r="47" spans="1:23" s="279" customFormat="1" ht="14.25" customHeight="1">
      <c r="A47" s="290"/>
      <c r="C47" s="136">
        <v>27</v>
      </c>
      <c r="D47" s="49" t="s">
        <v>15</v>
      </c>
      <c r="O47" s="280"/>
      <c r="P47" s="281"/>
      <c r="S47" s="49"/>
      <c r="T47" s="49"/>
    </row>
    <row r="48" spans="1:23" s="279" customFormat="1" ht="14.25" customHeight="1">
      <c r="A48" s="290"/>
      <c r="C48" s="136">
        <v>28</v>
      </c>
      <c r="D48" s="49" t="s">
        <v>16</v>
      </c>
      <c r="O48" s="280"/>
      <c r="P48" s="281"/>
      <c r="S48" s="49"/>
      <c r="T48" s="49"/>
    </row>
    <row r="49" spans="1:23" s="279" customFormat="1" ht="14.25" customHeight="1">
      <c r="A49" s="290"/>
      <c r="C49" s="286" t="s">
        <v>1121</v>
      </c>
      <c r="O49" s="280"/>
      <c r="P49" s="281"/>
      <c r="S49" s="49"/>
      <c r="T49" s="49"/>
    </row>
    <row r="50" spans="1:23" s="279" customFormat="1" ht="14.25" customHeight="1">
      <c r="A50" s="290"/>
      <c r="C50" s="286" t="s">
        <v>691</v>
      </c>
      <c r="O50" s="280"/>
      <c r="P50" s="281"/>
      <c r="S50" s="49"/>
      <c r="T50" s="49"/>
    </row>
    <row r="51" spans="1:23" s="279" customFormat="1" ht="14.25" customHeight="1">
      <c r="A51" s="290"/>
      <c r="B51" s="280"/>
      <c r="C51" s="136"/>
      <c r="D51" s="282"/>
      <c r="O51" s="280"/>
      <c r="P51" s="281"/>
      <c r="S51" s="49"/>
      <c r="T51" s="49"/>
    </row>
    <row r="52" spans="1:23" ht="26.25" customHeight="1">
      <c r="C52" s="2328" t="s">
        <v>876</v>
      </c>
      <c r="D52" s="2209"/>
      <c r="E52" s="2209"/>
      <c r="F52" s="2209"/>
      <c r="G52" s="2209"/>
      <c r="H52" s="2209"/>
      <c r="I52" s="2209"/>
      <c r="J52" s="2210"/>
      <c r="K52" s="2328" t="s">
        <v>343</v>
      </c>
      <c r="L52" s="2209"/>
      <c r="M52" s="2209"/>
      <c r="N52" s="2209"/>
      <c r="O52" s="2209"/>
      <c r="P52" s="2209"/>
      <c r="Q52" s="2209"/>
      <c r="R52" s="2210"/>
      <c r="S52" s="2329" t="s">
        <v>599</v>
      </c>
      <c r="T52" s="2330" t="s">
        <v>999</v>
      </c>
      <c r="U52" s="2329" t="s">
        <v>600</v>
      </c>
      <c r="V52" s="2329" t="s">
        <v>989</v>
      </c>
      <c r="W52" s="2311" t="s">
        <v>990</v>
      </c>
    </row>
    <row r="53" spans="1:23" ht="36.75" customHeight="1">
      <c r="C53" s="753" t="s">
        <v>584</v>
      </c>
      <c r="D53" s="733" t="s">
        <v>389</v>
      </c>
      <c r="E53" s="731" t="s">
        <v>589</v>
      </c>
      <c r="F53" s="295" t="s">
        <v>390</v>
      </c>
      <c r="G53" s="725" t="s">
        <v>690</v>
      </c>
      <c r="H53" s="726" t="s">
        <v>391</v>
      </c>
      <c r="I53" s="726" t="s">
        <v>587</v>
      </c>
      <c r="J53" s="296" t="s">
        <v>689</v>
      </c>
      <c r="K53" s="753" t="s">
        <v>584</v>
      </c>
      <c r="L53" s="729" t="s">
        <v>590</v>
      </c>
      <c r="M53" s="726" t="s">
        <v>588</v>
      </c>
      <c r="N53" s="725" t="s">
        <v>390</v>
      </c>
      <c r="O53" s="725" t="s">
        <v>690</v>
      </c>
      <c r="P53" s="726" t="s">
        <v>391</v>
      </c>
      <c r="Q53" s="726" t="s">
        <v>587</v>
      </c>
      <c r="R53" s="296" t="s">
        <v>689</v>
      </c>
      <c r="S53" s="2329"/>
      <c r="T53" s="2331"/>
      <c r="U53" s="2329"/>
      <c r="V53" s="2329"/>
      <c r="W53" s="2312"/>
    </row>
    <row r="54" spans="1:23" ht="36" customHeight="1">
      <c r="B54" s="49">
        <v>1</v>
      </c>
      <c r="C54" s="801" t="str">
        <f>IF(OR($S54=T54,$S54=0),"","※")</f>
        <v/>
      </c>
      <c r="D54" s="867"/>
      <c r="E54" s="304"/>
      <c r="F54" s="304"/>
      <c r="G54" s="727"/>
      <c r="H54" s="728"/>
      <c r="I54" s="808"/>
      <c r="J54" s="305">
        <f t="shared" ref="J54:J103" si="0">ROUND(H54*I54/1000,0)</f>
        <v>0</v>
      </c>
      <c r="K54" s="811" t="str">
        <f>IF(D54="","",IF(OR(V54="×",AND(V54="○",L54="不明")),"以降,入力不要",IF(AND(V54="○",U54&lt;&gt;0),"※","")))</f>
        <v/>
      </c>
      <c r="L54" s="665"/>
      <c r="M54" s="730"/>
      <c r="N54" s="727"/>
      <c r="O54" s="727"/>
      <c r="P54" s="728"/>
      <c r="Q54" s="728"/>
      <c r="R54" s="305">
        <f t="shared" ref="R54:R85" si="1">ROUND(P54*Q54/1000,0)</f>
        <v>0</v>
      </c>
      <c r="S54" s="737">
        <f>COUNTBLANK($E54:$I54)</f>
        <v>5</v>
      </c>
      <c r="T54" s="737">
        <f>IF(D54="",5,IF(D54=$D$44,0,1))</f>
        <v>5</v>
      </c>
      <c r="U54" s="737">
        <f>IF(L54="不明",0,COUNTBLANK(L54:Q54)-1)</f>
        <v>5</v>
      </c>
      <c r="V54" s="737" t="str">
        <f t="shared" ref="V54:V85" si="2">IF(OR(D54=$D$40,D54=$D$41),"○","×")</f>
        <v>×</v>
      </c>
      <c r="W54" s="737" t="str">
        <f>IF(OR(U54=0,U54=5),"○","×")</f>
        <v>○</v>
      </c>
    </row>
    <row r="55" spans="1:23" ht="36" customHeight="1">
      <c r="B55" s="49">
        <v>2</v>
      </c>
      <c r="C55" s="801" t="str">
        <f t="shared" ref="C55:C103" si="3">IF(OR($S55=T55,$S55=0),"","※")</f>
        <v/>
      </c>
      <c r="D55" s="867"/>
      <c r="E55" s="304"/>
      <c r="F55" s="304"/>
      <c r="G55" s="727"/>
      <c r="H55" s="728"/>
      <c r="I55" s="728"/>
      <c r="J55" s="305">
        <f t="shared" si="0"/>
        <v>0</v>
      </c>
      <c r="K55" s="811" t="str">
        <f t="shared" ref="K55:K103" si="4">IF(D55="","",IF(OR(V55="×",AND(V55="○",L55="不明")),"以降,入力不要",IF(AND(V55="○",U55&lt;&gt;0),"※","")))</f>
        <v/>
      </c>
      <c r="L55" s="665"/>
      <c r="M55" s="730"/>
      <c r="N55" s="727"/>
      <c r="O55" s="727"/>
      <c r="P55" s="728"/>
      <c r="Q55" s="728"/>
      <c r="R55" s="305">
        <f t="shared" si="1"/>
        <v>0</v>
      </c>
      <c r="S55" s="737">
        <f t="shared" ref="S55:S103" si="5">COUNTBLANK($E55:$I55)</f>
        <v>5</v>
      </c>
      <c r="T55" s="737">
        <f t="shared" ref="T55:T103" si="6">IF(D55="",5,IF(D55=$D$44,0,1))</f>
        <v>5</v>
      </c>
      <c r="U55" s="737">
        <f t="shared" ref="U55:U103" si="7">IF(L55="不明",0,COUNTBLANK(L55:Q55)-1)</f>
        <v>5</v>
      </c>
      <c r="V55" s="737" t="str">
        <f t="shared" si="2"/>
        <v>×</v>
      </c>
      <c r="W55" s="737" t="str">
        <f t="shared" ref="W55:W103" si="8">IF(OR(U55=0,U55=5),"○","×")</f>
        <v>○</v>
      </c>
    </row>
    <row r="56" spans="1:23" ht="36" customHeight="1">
      <c r="B56" s="49">
        <v>3</v>
      </c>
      <c r="C56" s="801" t="str">
        <f t="shared" si="3"/>
        <v/>
      </c>
      <c r="D56" s="867"/>
      <c r="E56" s="304"/>
      <c r="F56" s="304"/>
      <c r="G56" s="727"/>
      <c r="H56" s="728"/>
      <c r="I56" s="728"/>
      <c r="J56" s="305">
        <f t="shared" si="0"/>
        <v>0</v>
      </c>
      <c r="K56" s="811" t="str">
        <f t="shared" si="4"/>
        <v/>
      </c>
      <c r="L56" s="665"/>
      <c r="M56" s="730"/>
      <c r="N56" s="727"/>
      <c r="O56" s="727"/>
      <c r="P56" s="728"/>
      <c r="Q56" s="728"/>
      <c r="R56" s="305">
        <f t="shared" si="1"/>
        <v>0</v>
      </c>
      <c r="S56" s="737">
        <f t="shared" si="5"/>
        <v>5</v>
      </c>
      <c r="T56" s="737">
        <f t="shared" si="6"/>
        <v>5</v>
      </c>
      <c r="U56" s="737">
        <f t="shared" si="7"/>
        <v>5</v>
      </c>
      <c r="V56" s="737" t="str">
        <f t="shared" si="2"/>
        <v>×</v>
      </c>
      <c r="W56" s="737" t="str">
        <f t="shared" si="8"/>
        <v>○</v>
      </c>
    </row>
    <row r="57" spans="1:23" ht="36" customHeight="1">
      <c r="B57" s="49">
        <v>4</v>
      </c>
      <c r="C57" s="801" t="str">
        <f t="shared" si="3"/>
        <v/>
      </c>
      <c r="D57" s="867"/>
      <c r="E57" s="304"/>
      <c r="F57" s="304"/>
      <c r="G57" s="727"/>
      <c r="H57" s="728"/>
      <c r="I57" s="728"/>
      <c r="J57" s="305">
        <f t="shared" si="0"/>
        <v>0</v>
      </c>
      <c r="K57" s="811" t="str">
        <f t="shared" si="4"/>
        <v/>
      </c>
      <c r="L57" s="665"/>
      <c r="M57" s="730"/>
      <c r="N57" s="727"/>
      <c r="O57" s="727"/>
      <c r="P57" s="728"/>
      <c r="Q57" s="728"/>
      <c r="R57" s="305">
        <f t="shared" si="1"/>
        <v>0</v>
      </c>
      <c r="S57" s="737">
        <f t="shared" si="5"/>
        <v>5</v>
      </c>
      <c r="T57" s="737">
        <f t="shared" si="6"/>
        <v>5</v>
      </c>
      <c r="U57" s="737">
        <f t="shared" si="7"/>
        <v>5</v>
      </c>
      <c r="V57" s="737" t="str">
        <f t="shared" si="2"/>
        <v>×</v>
      </c>
      <c r="W57" s="737" t="str">
        <f t="shared" si="8"/>
        <v>○</v>
      </c>
    </row>
    <row r="58" spans="1:23" ht="36" customHeight="1">
      <c r="B58" s="49">
        <v>5</v>
      </c>
      <c r="C58" s="801" t="str">
        <f t="shared" si="3"/>
        <v/>
      </c>
      <c r="D58" s="867"/>
      <c r="E58" s="304"/>
      <c r="F58" s="304"/>
      <c r="G58" s="727"/>
      <c r="H58" s="728"/>
      <c r="I58" s="728"/>
      <c r="J58" s="305">
        <f t="shared" si="0"/>
        <v>0</v>
      </c>
      <c r="K58" s="811" t="str">
        <f t="shared" si="4"/>
        <v/>
      </c>
      <c r="L58" s="665"/>
      <c r="M58" s="730"/>
      <c r="N58" s="727"/>
      <c r="O58" s="727"/>
      <c r="P58" s="728"/>
      <c r="Q58" s="728"/>
      <c r="R58" s="305">
        <f t="shared" si="1"/>
        <v>0</v>
      </c>
      <c r="S58" s="737">
        <f t="shared" si="5"/>
        <v>5</v>
      </c>
      <c r="T58" s="737">
        <f t="shared" si="6"/>
        <v>5</v>
      </c>
      <c r="U58" s="737">
        <f t="shared" si="7"/>
        <v>5</v>
      </c>
      <c r="V58" s="737" t="str">
        <f t="shared" si="2"/>
        <v>×</v>
      </c>
      <c r="W58" s="737" t="str">
        <f t="shared" si="8"/>
        <v>○</v>
      </c>
    </row>
    <row r="59" spans="1:23" ht="36" customHeight="1">
      <c r="B59" s="49">
        <v>6</v>
      </c>
      <c r="C59" s="801" t="str">
        <f t="shared" si="3"/>
        <v/>
      </c>
      <c r="D59" s="867"/>
      <c r="E59" s="304"/>
      <c r="F59" s="304"/>
      <c r="G59" s="727"/>
      <c r="H59" s="728"/>
      <c r="I59" s="728"/>
      <c r="J59" s="305">
        <f t="shared" si="0"/>
        <v>0</v>
      </c>
      <c r="K59" s="811" t="str">
        <f t="shared" si="4"/>
        <v/>
      </c>
      <c r="L59" s="665"/>
      <c r="M59" s="730"/>
      <c r="N59" s="727"/>
      <c r="O59" s="727"/>
      <c r="P59" s="728"/>
      <c r="Q59" s="728"/>
      <c r="R59" s="305">
        <f t="shared" si="1"/>
        <v>0</v>
      </c>
      <c r="S59" s="737">
        <f t="shared" si="5"/>
        <v>5</v>
      </c>
      <c r="T59" s="737">
        <f t="shared" si="6"/>
        <v>5</v>
      </c>
      <c r="U59" s="737">
        <f t="shared" si="7"/>
        <v>5</v>
      </c>
      <c r="V59" s="737" t="str">
        <f t="shared" si="2"/>
        <v>×</v>
      </c>
      <c r="W59" s="737" t="str">
        <f t="shared" si="8"/>
        <v>○</v>
      </c>
    </row>
    <row r="60" spans="1:23" ht="36" customHeight="1">
      <c r="B60" s="49">
        <v>7</v>
      </c>
      <c r="C60" s="801" t="str">
        <f t="shared" si="3"/>
        <v/>
      </c>
      <c r="D60" s="867"/>
      <c r="E60" s="304"/>
      <c r="F60" s="304"/>
      <c r="G60" s="727"/>
      <c r="H60" s="728"/>
      <c r="I60" s="728"/>
      <c r="J60" s="305">
        <f t="shared" si="0"/>
        <v>0</v>
      </c>
      <c r="K60" s="811" t="str">
        <f t="shared" si="4"/>
        <v/>
      </c>
      <c r="L60" s="665"/>
      <c r="M60" s="730"/>
      <c r="N60" s="727"/>
      <c r="O60" s="727"/>
      <c r="P60" s="728"/>
      <c r="Q60" s="728"/>
      <c r="R60" s="305">
        <f t="shared" si="1"/>
        <v>0</v>
      </c>
      <c r="S60" s="737">
        <f t="shared" si="5"/>
        <v>5</v>
      </c>
      <c r="T60" s="737">
        <f t="shared" si="6"/>
        <v>5</v>
      </c>
      <c r="U60" s="737">
        <f t="shared" si="7"/>
        <v>5</v>
      </c>
      <c r="V60" s="737" t="str">
        <f t="shared" si="2"/>
        <v>×</v>
      </c>
      <c r="W60" s="737" t="str">
        <f t="shared" si="8"/>
        <v>○</v>
      </c>
    </row>
    <row r="61" spans="1:23" ht="36" customHeight="1">
      <c r="B61" s="49">
        <v>8</v>
      </c>
      <c r="C61" s="801" t="str">
        <f t="shared" si="3"/>
        <v/>
      </c>
      <c r="D61" s="867"/>
      <c r="E61" s="304"/>
      <c r="F61" s="304"/>
      <c r="G61" s="727"/>
      <c r="H61" s="728"/>
      <c r="I61" s="728"/>
      <c r="J61" s="305">
        <f t="shared" si="0"/>
        <v>0</v>
      </c>
      <c r="K61" s="811" t="str">
        <f t="shared" si="4"/>
        <v/>
      </c>
      <c r="L61" s="665"/>
      <c r="M61" s="730"/>
      <c r="N61" s="727"/>
      <c r="O61" s="727"/>
      <c r="P61" s="728"/>
      <c r="Q61" s="728"/>
      <c r="R61" s="305">
        <f t="shared" si="1"/>
        <v>0</v>
      </c>
      <c r="S61" s="737">
        <f t="shared" si="5"/>
        <v>5</v>
      </c>
      <c r="T61" s="737">
        <f t="shared" si="6"/>
        <v>5</v>
      </c>
      <c r="U61" s="737">
        <f t="shared" si="7"/>
        <v>5</v>
      </c>
      <c r="V61" s="737" t="str">
        <f t="shared" si="2"/>
        <v>×</v>
      </c>
      <c r="W61" s="737" t="str">
        <f t="shared" si="8"/>
        <v>○</v>
      </c>
    </row>
    <row r="62" spans="1:23" ht="36" customHeight="1">
      <c r="B62" s="49">
        <v>9</v>
      </c>
      <c r="C62" s="801" t="str">
        <f t="shared" si="3"/>
        <v/>
      </c>
      <c r="D62" s="867"/>
      <c r="E62" s="304"/>
      <c r="F62" s="304"/>
      <c r="G62" s="727"/>
      <c r="H62" s="728"/>
      <c r="I62" s="728"/>
      <c r="J62" s="305">
        <f t="shared" si="0"/>
        <v>0</v>
      </c>
      <c r="K62" s="811" t="str">
        <f t="shared" si="4"/>
        <v/>
      </c>
      <c r="L62" s="665"/>
      <c r="M62" s="730"/>
      <c r="N62" s="727"/>
      <c r="O62" s="727"/>
      <c r="P62" s="728"/>
      <c r="Q62" s="728"/>
      <c r="R62" s="305">
        <f t="shared" si="1"/>
        <v>0</v>
      </c>
      <c r="S62" s="737">
        <f t="shared" si="5"/>
        <v>5</v>
      </c>
      <c r="T62" s="737">
        <f t="shared" si="6"/>
        <v>5</v>
      </c>
      <c r="U62" s="737">
        <f t="shared" si="7"/>
        <v>5</v>
      </c>
      <c r="V62" s="737" t="str">
        <f t="shared" si="2"/>
        <v>×</v>
      </c>
      <c r="W62" s="737" t="str">
        <f t="shared" si="8"/>
        <v>○</v>
      </c>
    </row>
    <row r="63" spans="1:23" ht="36" customHeight="1">
      <c r="B63" s="49">
        <v>10</v>
      </c>
      <c r="C63" s="801" t="str">
        <f t="shared" si="3"/>
        <v/>
      </c>
      <c r="D63" s="867"/>
      <c r="E63" s="304"/>
      <c r="F63" s="304"/>
      <c r="G63" s="727"/>
      <c r="H63" s="728"/>
      <c r="I63" s="728"/>
      <c r="J63" s="305">
        <f t="shared" si="0"/>
        <v>0</v>
      </c>
      <c r="K63" s="811" t="str">
        <f t="shared" si="4"/>
        <v/>
      </c>
      <c r="L63" s="665"/>
      <c r="M63" s="730"/>
      <c r="N63" s="727"/>
      <c r="O63" s="727"/>
      <c r="P63" s="728"/>
      <c r="Q63" s="728"/>
      <c r="R63" s="305">
        <f t="shared" si="1"/>
        <v>0</v>
      </c>
      <c r="S63" s="737">
        <f t="shared" si="5"/>
        <v>5</v>
      </c>
      <c r="T63" s="737">
        <f t="shared" si="6"/>
        <v>5</v>
      </c>
      <c r="U63" s="737">
        <f t="shared" si="7"/>
        <v>5</v>
      </c>
      <c r="V63" s="737" t="str">
        <f t="shared" si="2"/>
        <v>×</v>
      </c>
      <c r="W63" s="737" t="str">
        <f t="shared" si="8"/>
        <v>○</v>
      </c>
    </row>
    <row r="64" spans="1:23" ht="36" customHeight="1">
      <c r="B64" s="49">
        <v>11</v>
      </c>
      <c r="C64" s="801" t="str">
        <f t="shared" si="3"/>
        <v/>
      </c>
      <c r="D64" s="867"/>
      <c r="E64" s="304"/>
      <c r="F64" s="304"/>
      <c r="G64" s="727"/>
      <c r="H64" s="728"/>
      <c r="I64" s="728"/>
      <c r="J64" s="305">
        <f t="shared" si="0"/>
        <v>0</v>
      </c>
      <c r="K64" s="811" t="str">
        <f t="shared" si="4"/>
        <v/>
      </c>
      <c r="L64" s="665"/>
      <c r="M64" s="730"/>
      <c r="N64" s="727"/>
      <c r="O64" s="727"/>
      <c r="P64" s="728"/>
      <c r="Q64" s="728"/>
      <c r="R64" s="305">
        <f t="shared" si="1"/>
        <v>0</v>
      </c>
      <c r="S64" s="737">
        <f t="shared" si="5"/>
        <v>5</v>
      </c>
      <c r="T64" s="737">
        <f t="shared" si="6"/>
        <v>5</v>
      </c>
      <c r="U64" s="737">
        <f t="shared" si="7"/>
        <v>5</v>
      </c>
      <c r="V64" s="737" t="str">
        <f t="shared" si="2"/>
        <v>×</v>
      </c>
      <c r="W64" s="737" t="str">
        <f t="shared" si="8"/>
        <v>○</v>
      </c>
    </row>
    <row r="65" spans="2:23" ht="36" customHeight="1">
      <c r="B65" s="49">
        <v>12</v>
      </c>
      <c r="C65" s="801" t="str">
        <f t="shared" si="3"/>
        <v/>
      </c>
      <c r="D65" s="867"/>
      <c r="E65" s="304"/>
      <c r="F65" s="304"/>
      <c r="G65" s="727"/>
      <c r="H65" s="728"/>
      <c r="I65" s="728"/>
      <c r="J65" s="305">
        <f t="shared" si="0"/>
        <v>0</v>
      </c>
      <c r="K65" s="811" t="str">
        <f t="shared" si="4"/>
        <v/>
      </c>
      <c r="L65" s="665"/>
      <c r="M65" s="730"/>
      <c r="N65" s="727"/>
      <c r="O65" s="727"/>
      <c r="P65" s="728"/>
      <c r="Q65" s="728"/>
      <c r="R65" s="305">
        <f t="shared" si="1"/>
        <v>0</v>
      </c>
      <c r="S65" s="737">
        <f t="shared" si="5"/>
        <v>5</v>
      </c>
      <c r="T65" s="737">
        <f t="shared" si="6"/>
        <v>5</v>
      </c>
      <c r="U65" s="737">
        <f t="shared" si="7"/>
        <v>5</v>
      </c>
      <c r="V65" s="737" t="str">
        <f t="shared" si="2"/>
        <v>×</v>
      </c>
      <c r="W65" s="737" t="str">
        <f t="shared" si="8"/>
        <v>○</v>
      </c>
    </row>
    <row r="66" spans="2:23" ht="36" customHeight="1">
      <c r="B66" s="49">
        <v>13</v>
      </c>
      <c r="C66" s="801" t="str">
        <f t="shared" si="3"/>
        <v/>
      </c>
      <c r="D66" s="867"/>
      <c r="E66" s="304"/>
      <c r="F66" s="304"/>
      <c r="G66" s="727"/>
      <c r="H66" s="728"/>
      <c r="I66" s="728"/>
      <c r="J66" s="305">
        <f t="shared" si="0"/>
        <v>0</v>
      </c>
      <c r="K66" s="811" t="str">
        <f t="shared" si="4"/>
        <v/>
      </c>
      <c r="L66" s="665"/>
      <c r="M66" s="730"/>
      <c r="N66" s="727"/>
      <c r="O66" s="727"/>
      <c r="P66" s="728"/>
      <c r="Q66" s="728"/>
      <c r="R66" s="305">
        <f t="shared" si="1"/>
        <v>0</v>
      </c>
      <c r="S66" s="737">
        <f t="shared" si="5"/>
        <v>5</v>
      </c>
      <c r="T66" s="737">
        <f t="shared" si="6"/>
        <v>5</v>
      </c>
      <c r="U66" s="737">
        <f t="shared" si="7"/>
        <v>5</v>
      </c>
      <c r="V66" s="737" t="str">
        <f t="shared" si="2"/>
        <v>×</v>
      </c>
      <c r="W66" s="737" t="str">
        <f t="shared" si="8"/>
        <v>○</v>
      </c>
    </row>
    <row r="67" spans="2:23" ht="36" customHeight="1">
      <c r="B67" s="49">
        <v>14</v>
      </c>
      <c r="C67" s="801" t="str">
        <f t="shared" si="3"/>
        <v/>
      </c>
      <c r="D67" s="867"/>
      <c r="E67" s="304"/>
      <c r="F67" s="304"/>
      <c r="G67" s="727"/>
      <c r="H67" s="728"/>
      <c r="I67" s="728"/>
      <c r="J67" s="305">
        <f t="shared" si="0"/>
        <v>0</v>
      </c>
      <c r="K67" s="811" t="str">
        <f t="shared" si="4"/>
        <v/>
      </c>
      <c r="L67" s="665"/>
      <c r="M67" s="730"/>
      <c r="N67" s="727"/>
      <c r="O67" s="727"/>
      <c r="P67" s="728"/>
      <c r="Q67" s="728"/>
      <c r="R67" s="305">
        <f t="shared" si="1"/>
        <v>0</v>
      </c>
      <c r="S67" s="737">
        <f t="shared" si="5"/>
        <v>5</v>
      </c>
      <c r="T67" s="737">
        <f t="shared" si="6"/>
        <v>5</v>
      </c>
      <c r="U67" s="737">
        <f t="shared" si="7"/>
        <v>5</v>
      </c>
      <c r="V67" s="737" t="str">
        <f t="shared" si="2"/>
        <v>×</v>
      </c>
      <c r="W67" s="737" t="str">
        <f t="shared" si="8"/>
        <v>○</v>
      </c>
    </row>
    <row r="68" spans="2:23" ht="36" customHeight="1">
      <c r="B68" s="49">
        <v>15</v>
      </c>
      <c r="C68" s="801" t="str">
        <f t="shared" si="3"/>
        <v/>
      </c>
      <c r="D68" s="867"/>
      <c r="E68" s="304"/>
      <c r="F68" s="304"/>
      <c r="G68" s="727"/>
      <c r="H68" s="728"/>
      <c r="I68" s="728"/>
      <c r="J68" s="305">
        <f t="shared" si="0"/>
        <v>0</v>
      </c>
      <c r="K68" s="811" t="str">
        <f t="shared" si="4"/>
        <v/>
      </c>
      <c r="L68" s="665"/>
      <c r="M68" s="730"/>
      <c r="N68" s="727"/>
      <c r="O68" s="727"/>
      <c r="P68" s="728"/>
      <c r="Q68" s="728"/>
      <c r="R68" s="305">
        <f t="shared" si="1"/>
        <v>0</v>
      </c>
      <c r="S68" s="737">
        <f t="shared" si="5"/>
        <v>5</v>
      </c>
      <c r="T68" s="737">
        <f t="shared" si="6"/>
        <v>5</v>
      </c>
      <c r="U68" s="737">
        <f t="shared" si="7"/>
        <v>5</v>
      </c>
      <c r="V68" s="737" t="str">
        <f t="shared" si="2"/>
        <v>×</v>
      </c>
      <c r="W68" s="737" t="str">
        <f t="shared" si="8"/>
        <v>○</v>
      </c>
    </row>
    <row r="69" spans="2:23" ht="36" customHeight="1">
      <c r="B69" s="49">
        <v>16</v>
      </c>
      <c r="C69" s="801" t="str">
        <f t="shared" si="3"/>
        <v/>
      </c>
      <c r="D69" s="867"/>
      <c r="E69" s="304"/>
      <c r="F69" s="304"/>
      <c r="G69" s="727"/>
      <c r="H69" s="728"/>
      <c r="I69" s="728"/>
      <c r="J69" s="305">
        <f t="shared" si="0"/>
        <v>0</v>
      </c>
      <c r="K69" s="811" t="str">
        <f t="shared" si="4"/>
        <v/>
      </c>
      <c r="L69" s="665"/>
      <c r="M69" s="730"/>
      <c r="N69" s="727"/>
      <c r="O69" s="727"/>
      <c r="P69" s="728"/>
      <c r="Q69" s="728"/>
      <c r="R69" s="305">
        <f t="shared" si="1"/>
        <v>0</v>
      </c>
      <c r="S69" s="737">
        <f t="shared" si="5"/>
        <v>5</v>
      </c>
      <c r="T69" s="737">
        <f t="shared" si="6"/>
        <v>5</v>
      </c>
      <c r="U69" s="737">
        <f t="shared" si="7"/>
        <v>5</v>
      </c>
      <c r="V69" s="737" t="str">
        <f t="shared" si="2"/>
        <v>×</v>
      </c>
      <c r="W69" s="737" t="str">
        <f t="shared" si="8"/>
        <v>○</v>
      </c>
    </row>
    <row r="70" spans="2:23" ht="36" customHeight="1">
      <c r="B70" s="49">
        <v>17</v>
      </c>
      <c r="C70" s="801" t="str">
        <f t="shared" si="3"/>
        <v/>
      </c>
      <c r="D70" s="867"/>
      <c r="E70" s="304"/>
      <c r="F70" s="304"/>
      <c r="G70" s="727"/>
      <c r="H70" s="728"/>
      <c r="I70" s="728"/>
      <c r="J70" s="305">
        <f t="shared" si="0"/>
        <v>0</v>
      </c>
      <c r="K70" s="811" t="str">
        <f t="shared" si="4"/>
        <v/>
      </c>
      <c r="L70" s="665"/>
      <c r="M70" s="730"/>
      <c r="N70" s="727"/>
      <c r="O70" s="727"/>
      <c r="P70" s="728"/>
      <c r="Q70" s="728"/>
      <c r="R70" s="305">
        <f t="shared" si="1"/>
        <v>0</v>
      </c>
      <c r="S70" s="737">
        <f t="shared" si="5"/>
        <v>5</v>
      </c>
      <c r="T70" s="737">
        <f t="shared" si="6"/>
        <v>5</v>
      </c>
      <c r="U70" s="737">
        <f t="shared" si="7"/>
        <v>5</v>
      </c>
      <c r="V70" s="737" t="str">
        <f t="shared" si="2"/>
        <v>×</v>
      </c>
      <c r="W70" s="737" t="str">
        <f t="shared" si="8"/>
        <v>○</v>
      </c>
    </row>
    <row r="71" spans="2:23" ht="36" customHeight="1">
      <c r="B71" s="49">
        <v>18</v>
      </c>
      <c r="C71" s="801" t="str">
        <f t="shared" si="3"/>
        <v/>
      </c>
      <c r="D71" s="867"/>
      <c r="E71" s="304"/>
      <c r="F71" s="304"/>
      <c r="G71" s="727"/>
      <c r="H71" s="728"/>
      <c r="I71" s="728"/>
      <c r="J71" s="305">
        <f t="shared" si="0"/>
        <v>0</v>
      </c>
      <c r="K71" s="811" t="str">
        <f t="shared" si="4"/>
        <v/>
      </c>
      <c r="L71" s="665"/>
      <c r="M71" s="730"/>
      <c r="N71" s="727"/>
      <c r="O71" s="727"/>
      <c r="P71" s="728"/>
      <c r="Q71" s="728"/>
      <c r="R71" s="305">
        <f t="shared" si="1"/>
        <v>0</v>
      </c>
      <c r="S71" s="737">
        <f t="shared" si="5"/>
        <v>5</v>
      </c>
      <c r="T71" s="737">
        <f t="shared" si="6"/>
        <v>5</v>
      </c>
      <c r="U71" s="737">
        <f t="shared" si="7"/>
        <v>5</v>
      </c>
      <c r="V71" s="737" t="str">
        <f t="shared" si="2"/>
        <v>×</v>
      </c>
      <c r="W71" s="737" t="str">
        <f t="shared" si="8"/>
        <v>○</v>
      </c>
    </row>
    <row r="72" spans="2:23" ht="36" customHeight="1">
      <c r="B72" s="49">
        <v>19</v>
      </c>
      <c r="C72" s="801" t="str">
        <f t="shared" si="3"/>
        <v/>
      </c>
      <c r="D72" s="867"/>
      <c r="E72" s="304"/>
      <c r="F72" s="304"/>
      <c r="G72" s="727"/>
      <c r="H72" s="728"/>
      <c r="I72" s="728"/>
      <c r="J72" s="305">
        <f t="shared" si="0"/>
        <v>0</v>
      </c>
      <c r="K72" s="811" t="str">
        <f t="shared" si="4"/>
        <v/>
      </c>
      <c r="L72" s="665"/>
      <c r="M72" s="730"/>
      <c r="N72" s="727"/>
      <c r="O72" s="727"/>
      <c r="P72" s="728"/>
      <c r="Q72" s="728"/>
      <c r="R72" s="305">
        <f t="shared" si="1"/>
        <v>0</v>
      </c>
      <c r="S72" s="737">
        <f t="shared" si="5"/>
        <v>5</v>
      </c>
      <c r="T72" s="737">
        <f t="shared" si="6"/>
        <v>5</v>
      </c>
      <c r="U72" s="737">
        <f t="shared" si="7"/>
        <v>5</v>
      </c>
      <c r="V72" s="737" t="str">
        <f t="shared" si="2"/>
        <v>×</v>
      </c>
      <c r="W72" s="737" t="str">
        <f t="shared" si="8"/>
        <v>○</v>
      </c>
    </row>
    <row r="73" spans="2:23" ht="36" customHeight="1">
      <c r="B73" s="49">
        <v>20</v>
      </c>
      <c r="C73" s="801" t="str">
        <f t="shared" si="3"/>
        <v/>
      </c>
      <c r="D73" s="867"/>
      <c r="E73" s="304"/>
      <c r="F73" s="304"/>
      <c r="G73" s="727"/>
      <c r="H73" s="728"/>
      <c r="I73" s="728"/>
      <c r="J73" s="305">
        <f t="shared" si="0"/>
        <v>0</v>
      </c>
      <c r="K73" s="811" t="str">
        <f t="shared" si="4"/>
        <v/>
      </c>
      <c r="L73" s="665"/>
      <c r="M73" s="730"/>
      <c r="N73" s="727"/>
      <c r="O73" s="727"/>
      <c r="P73" s="728"/>
      <c r="Q73" s="728"/>
      <c r="R73" s="305">
        <f t="shared" si="1"/>
        <v>0</v>
      </c>
      <c r="S73" s="737">
        <f t="shared" si="5"/>
        <v>5</v>
      </c>
      <c r="T73" s="737">
        <f t="shared" si="6"/>
        <v>5</v>
      </c>
      <c r="U73" s="737">
        <f t="shared" si="7"/>
        <v>5</v>
      </c>
      <c r="V73" s="737" t="str">
        <f t="shared" si="2"/>
        <v>×</v>
      </c>
      <c r="W73" s="737" t="str">
        <f t="shared" si="8"/>
        <v>○</v>
      </c>
    </row>
    <row r="74" spans="2:23" ht="36" customHeight="1">
      <c r="B74" s="49">
        <v>21</v>
      </c>
      <c r="C74" s="801" t="str">
        <f t="shared" si="3"/>
        <v/>
      </c>
      <c r="D74" s="867"/>
      <c r="E74" s="304"/>
      <c r="F74" s="304"/>
      <c r="G74" s="727"/>
      <c r="H74" s="728"/>
      <c r="I74" s="728"/>
      <c r="J74" s="305">
        <f t="shared" si="0"/>
        <v>0</v>
      </c>
      <c r="K74" s="811" t="str">
        <f t="shared" si="4"/>
        <v/>
      </c>
      <c r="L74" s="665"/>
      <c r="M74" s="730"/>
      <c r="N74" s="727"/>
      <c r="O74" s="727"/>
      <c r="P74" s="728"/>
      <c r="Q74" s="728"/>
      <c r="R74" s="305">
        <f t="shared" si="1"/>
        <v>0</v>
      </c>
      <c r="S74" s="737">
        <f t="shared" si="5"/>
        <v>5</v>
      </c>
      <c r="T74" s="737">
        <f t="shared" si="6"/>
        <v>5</v>
      </c>
      <c r="U74" s="737">
        <f t="shared" si="7"/>
        <v>5</v>
      </c>
      <c r="V74" s="737" t="str">
        <f t="shared" si="2"/>
        <v>×</v>
      </c>
      <c r="W74" s="737" t="str">
        <f t="shared" si="8"/>
        <v>○</v>
      </c>
    </row>
    <row r="75" spans="2:23" ht="36" customHeight="1">
      <c r="B75" s="49">
        <v>22</v>
      </c>
      <c r="C75" s="801" t="str">
        <f t="shared" si="3"/>
        <v/>
      </c>
      <c r="D75" s="867"/>
      <c r="E75" s="304"/>
      <c r="F75" s="304"/>
      <c r="G75" s="727"/>
      <c r="H75" s="728"/>
      <c r="I75" s="728"/>
      <c r="J75" s="305">
        <f t="shared" si="0"/>
        <v>0</v>
      </c>
      <c r="K75" s="811" t="str">
        <f t="shared" si="4"/>
        <v/>
      </c>
      <c r="L75" s="665"/>
      <c r="M75" s="730"/>
      <c r="N75" s="727"/>
      <c r="O75" s="727"/>
      <c r="P75" s="728"/>
      <c r="Q75" s="728"/>
      <c r="R75" s="305">
        <f t="shared" si="1"/>
        <v>0</v>
      </c>
      <c r="S75" s="737">
        <f t="shared" si="5"/>
        <v>5</v>
      </c>
      <c r="T75" s="737">
        <f t="shared" si="6"/>
        <v>5</v>
      </c>
      <c r="U75" s="737">
        <f t="shared" si="7"/>
        <v>5</v>
      </c>
      <c r="V75" s="737" t="str">
        <f t="shared" si="2"/>
        <v>×</v>
      </c>
      <c r="W75" s="737" t="str">
        <f t="shared" si="8"/>
        <v>○</v>
      </c>
    </row>
    <row r="76" spans="2:23" ht="36" customHeight="1">
      <c r="B76" s="49">
        <v>23</v>
      </c>
      <c r="C76" s="801" t="str">
        <f t="shared" si="3"/>
        <v/>
      </c>
      <c r="D76" s="867"/>
      <c r="E76" s="304"/>
      <c r="F76" s="304"/>
      <c r="G76" s="727"/>
      <c r="H76" s="728"/>
      <c r="I76" s="728"/>
      <c r="J76" s="305">
        <f t="shared" si="0"/>
        <v>0</v>
      </c>
      <c r="K76" s="811" t="str">
        <f t="shared" si="4"/>
        <v/>
      </c>
      <c r="L76" s="665"/>
      <c r="M76" s="730"/>
      <c r="N76" s="727"/>
      <c r="O76" s="727"/>
      <c r="P76" s="728"/>
      <c r="Q76" s="728"/>
      <c r="R76" s="305">
        <f t="shared" si="1"/>
        <v>0</v>
      </c>
      <c r="S76" s="737">
        <f t="shared" si="5"/>
        <v>5</v>
      </c>
      <c r="T76" s="737">
        <f t="shared" si="6"/>
        <v>5</v>
      </c>
      <c r="U76" s="737">
        <f t="shared" si="7"/>
        <v>5</v>
      </c>
      <c r="V76" s="737" t="str">
        <f t="shared" si="2"/>
        <v>×</v>
      </c>
      <c r="W76" s="737" t="str">
        <f t="shared" si="8"/>
        <v>○</v>
      </c>
    </row>
    <row r="77" spans="2:23" ht="36" customHeight="1">
      <c r="B77" s="49">
        <v>24</v>
      </c>
      <c r="C77" s="801" t="str">
        <f t="shared" si="3"/>
        <v/>
      </c>
      <c r="D77" s="867"/>
      <c r="E77" s="304"/>
      <c r="F77" s="304"/>
      <c r="G77" s="727"/>
      <c r="H77" s="728"/>
      <c r="I77" s="728"/>
      <c r="J77" s="305">
        <f t="shared" si="0"/>
        <v>0</v>
      </c>
      <c r="K77" s="811" t="str">
        <f t="shared" si="4"/>
        <v/>
      </c>
      <c r="L77" s="665"/>
      <c r="M77" s="730"/>
      <c r="N77" s="727"/>
      <c r="O77" s="727"/>
      <c r="P77" s="728"/>
      <c r="Q77" s="728"/>
      <c r="R77" s="305">
        <f t="shared" si="1"/>
        <v>0</v>
      </c>
      <c r="S77" s="737">
        <f t="shared" si="5"/>
        <v>5</v>
      </c>
      <c r="T77" s="737">
        <f t="shared" si="6"/>
        <v>5</v>
      </c>
      <c r="U77" s="737">
        <f t="shared" si="7"/>
        <v>5</v>
      </c>
      <c r="V77" s="737" t="str">
        <f t="shared" si="2"/>
        <v>×</v>
      </c>
      <c r="W77" s="737" t="str">
        <f t="shared" si="8"/>
        <v>○</v>
      </c>
    </row>
    <row r="78" spans="2:23" ht="36" customHeight="1">
      <c r="B78" s="49">
        <v>25</v>
      </c>
      <c r="C78" s="801" t="str">
        <f t="shared" si="3"/>
        <v/>
      </c>
      <c r="D78" s="867"/>
      <c r="E78" s="304"/>
      <c r="F78" s="304"/>
      <c r="G78" s="727"/>
      <c r="H78" s="728"/>
      <c r="I78" s="728"/>
      <c r="J78" s="305">
        <f t="shared" si="0"/>
        <v>0</v>
      </c>
      <c r="K78" s="811" t="str">
        <f t="shared" si="4"/>
        <v/>
      </c>
      <c r="L78" s="665"/>
      <c r="M78" s="730"/>
      <c r="N78" s="727"/>
      <c r="O78" s="727"/>
      <c r="P78" s="728"/>
      <c r="Q78" s="728"/>
      <c r="R78" s="305">
        <f t="shared" si="1"/>
        <v>0</v>
      </c>
      <c r="S78" s="737">
        <f t="shared" si="5"/>
        <v>5</v>
      </c>
      <c r="T78" s="737">
        <f t="shared" si="6"/>
        <v>5</v>
      </c>
      <c r="U78" s="737">
        <f t="shared" si="7"/>
        <v>5</v>
      </c>
      <c r="V78" s="737" t="str">
        <f t="shared" si="2"/>
        <v>×</v>
      </c>
      <c r="W78" s="737" t="str">
        <f t="shared" si="8"/>
        <v>○</v>
      </c>
    </row>
    <row r="79" spans="2:23" ht="36" customHeight="1">
      <c r="B79" s="49">
        <v>26</v>
      </c>
      <c r="C79" s="801" t="str">
        <f t="shared" si="3"/>
        <v/>
      </c>
      <c r="D79" s="867"/>
      <c r="E79" s="304"/>
      <c r="F79" s="304"/>
      <c r="G79" s="727"/>
      <c r="H79" s="728"/>
      <c r="I79" s="728"/>
      <c r="J79" s="305">
        <f t="shared" si="0"/>
        <v>0</v>
      </c>
      <c r="K79" s="811" t="str">
        <f t="shared" si="4"/>
        <v/>
      </c>
      <c r="L79" s="665"/>
      <c r="M79" s="730"/>
      <c r="N79" s="727"/>
      <c r="O79" s="727"/>
      <c r="P79" s="728"/>
      <c r="Q79" s="728"/>
      <c r="R79" s="305">
        <f t="shared" si="1"/>
        <v>0</v>
      </c>
      <c r="S79" s="737">
        <f t="shared" si="5"/>
        <v>5</v>
      </c>
      <c r="T79" s="737">
        <f t="shared" si="6"/>
        <v>5</v>
      </c>
      <c r="U79" s="737">
        <f t="shared" si="7"/>
        <v>5</v>
      </c>
      <c r="V79" s="737" t="str">
        <f t="shared" si="2"/>
        <v>×</v>
      </c>
      <c r="W79" s="737" t="str">
        <f t="shared" si="8"/>
        <v>○</v>
      </c>
    </row>
    <row r="80" spans="2:23" ht="36" customHeight="1">
      <c r="B80" s="49">
        <v>27</v>
      </c>
      <c r="C80" s="801" t="str">
        <f t="shared" si="3"/>
        <v/>
      </c>
      <c r="D80" s="867"/>
      <c r="E80" s="304"/>
      <c r="F80" s="304"/>
      <c r="G80" s="727"/>
      <c r="H80" s="728"/>
      <c r="I80" s="728"/>
      <c r="J80" s="305">
        <f t="shared" si="0"/>
        <v>0</v>
      </c>
      <c r="K80" s="811" t="str">
        <f t="shared" si="4"/>
        <v/>
      </c>
      <c r="L80" s="665"/>
      <c r="M80" s="730"/>
      <c r="N80" s="727"/>
      <c r="O80" s="727"/>
      <c r="P80" s="728"/>
      <c r="Q80" s="728"/>
      <c r="R80" s="305">
        <f t="shared" si="1"/>
        <v>0</v>
      </c>
      <c r="S80" s="737">
        <f t="shared" si="5"/>
        <v>5</v>
      </c>
      <c r="T80" s="737">
        <f t="shared" si="6"/>
        <v>5</v>
      </c>
      <c r="U80" s="737">
        <f t="shared" si="7"/>
        <v>5</v>
      </c>
      <c r="V80" s="737" t="str">
        <f t="shared" si="2"/>
        <v>×</v>
      </c>
      <c r="W80" s="737" t="str">
        <f t="shared" si="8"/>
        <v>○</v>
      </c>
    </row>
    <row r="81" spans="2:23" ht="36" customHeight="1">
      <c r="B81" s="49">
        <v>28</v>
      </c>
      <c r="C81" s="801" t="str">
        <f t="shared" si="3"/>
        <v/>
      </c>
      <c r="D81" s="867"/>
      <c r="E81" s="304"/>
      <c r="F81" s="304"/>
      <c r="G81" s="727"/>
      <c r="H81" s="728"/>
      <c r="I81" s="728"/>
      <c r="J81" s="305">
        <f t="shared" si="0"/>
        <v>0</v>
      </c>
      <c r="K81" s="811" t="str">
        <f t="shared" si="4"/>
        <v/>
      </c>
      <c r="L81" s="665"/>
      <c r="M81" s="730"/>
      <c r="N81" s="727"/>
      <c r="O81" s="727"/>
      <c r="P81" s="728"/>
      <c r="Q81" s="728"/>
      <c r="R81" s="305">
        <f t="shared" si="1"/>
        <v>0</v>
      </c>
      <c r="S81" s="737">
        <f t="shared" si="5"/>
        <v>5</v>
      </c>
      <c r="T81" s="737">
        <f t="shared" si="6"/>
        <v>5</v>
      </c>
      <c r="U81" s="737">
        <f t="shared" si="7"/>
        <v>5</v>
      </c>
      <c r="V81" s="737" t="str">
        <f t="shared" si="2"/>
        <v>×</v>
      </c>
      <c r="W81" s="737" t="str">
        <f t="shared" si="8"/>
        <v>○</v>
      </c>
    </row>
    <row r="82" spans="2:23" ht="36" customHeight="1">
      <c r="B82" s="49">
        <v>29</v>
      </c>
      <c r="C82" s="801" t="str">
        <f t="shared" si="3"/>
        <v/>
      </c>
      <c r="D82" s="867"/>
      <c r="E82" s="304"/>
      <c r="F82" s="304"/>
      <c r="G82" s="727"/>
      <c r="H82" s="728"/>
      <c r="I82" s="728"/>
      <c r="J82" s="305">
        <f t="shared" si="0"/>
        <v>0</v>
      </c>
      <c r="K82" s="811" t="str">
        <f t="shared" si="4"/>
        <v/>
      </c>
      <c r="L82" s="665"/>
      <c r="M82" s="730"/>
      <c r="N82" s="727"/>
      <c r="O82" s="727"/>
      <c r="P82" s="728"/>
      <c r="Q82" s="728"/>
      <c r="R82" s="305">
        <f t="shared" si="1"/>
        <v>0</v>
      </c>
      <c r="S82" s="737">
        <f t="shared" si="5"/>
        <v>5</v>
      </c>
      <c r="T82" s="737">
        <f t="shared" si="6"/>
        <v>5</v>
      </c>
      <c r="U82" s="737">
        <f t="shared" si="7"/>
        <v>5</v>
      </c>
      <c r="V82" s="737" t="str">
        <f t="shared" si="2"/>
        <v>×</v>
      </c>
      <c r="W82" s="737" t="str">
        <f t="shared" si="8"/>
        <v>○</v>
      </c>
    </row>
    <row r="83" spans="2:23" ht="36" customHeight="1">
      <c r="B83" s="49">
        <v>30</v>
      </c>
      <c r="C83" s="801" t="str">
        <f t="shared" si="3"/>
        <v/>
      </c>
      <c r="D83" s="867"/>
      <c r="E83" s="304"/>
      <c r="F83" s="304"/>
      <c r="G83" s="727"/>
      <c r="H83" s="728"/>
      <c r="I83" s="728"/>
      <c r="J83" s="305">
        <f t="shared" si="0"/>
        <v>0</v>
      </c>
      <c r="K83" s="811" t="str">
        <f t="shared" si="4"/>
        <v/>
      </c>
      <c r="L83" s="665"/>
      <c r="M83" s="730"/>
      <c r="N83" s="727"/>
      <c r="O83" s="727"/>
      <c r="P83" s="728"/>
      <c r="Q83" s="728"/>
      <c r="R83" s="305">
        <f t="shared" si="1"/>
        <v>0</v>
      </c>
      <c r="S83" s="737">
        <f t="shared" si="5"/>
        <v>5</v>
      </c>
      <c r="T83" s="737">
        <f t="shared" si="6"/>
        <v>5</v>
      </c>
      <c r="U83" s="737">
        <f t="shared" si="7"/>
        <v>5</v>
      </c>
      <c r="V83" s="737" t="str">
        <f t="shared" si="2"/>
        <v>×</v>
      </c>
      <c r="W83" s="737" t="str">
        <f t="shared" si="8"/>
        <v>○</v>
      </c>
    </row>
    <row r="84" spans="2:23" ht="36" customHeight="1">
      <c r="B84" s="49">
        <v>31</v>
      </c>
      <c r="C84" s="801" t="str">
        <f t="shared" si="3"/>
        <v/>
      </c>
      <c r="D84" s="867"/>
      <c r="E84" s="304"/>
      <c r="F84" s="304"/>
      <c r="G84" s="727"/>
      <c r="H84" s="728"/>
      <c r="I84" s="728"/>
      <c r="J84" s="305">
        <f t="shared" si="0"/>
        <v>0</v>
      </c>
      <c r="K84" s="811" t="str">
        <f t="shared" si="4"/>
        <v/>
      </c>
      <c r="L84" s="665"/>
      <c r="M84" s="730"/>
      <c r="N84" s="727"/>
      <c r="O84" s="727"/>
      <c r="P84" s="728"/>
      <c r="Q84" s="728"/>
      <c r="R84" s="305">
        <f t="shared" si="1"/>
        <v>0</v>
      </c>
      <c r="S84" s="737">
        <f t="shared" si="5"/>
        <v>5</v>
      </c>
      <c r="T84" s="737">
        <f t="shared" si="6"/>
        <v>5</v>
      </c>
      <c r="U84" s="737">
        <f t="shared" si="7"/>
        <v>5</v>
      </c>
      <c r="V84" s="737" t="str">
        <f t="shared" si="2"/>
        <v>×</v>
      </c>
      <c r="W84" s="737" t="str">
        <f t="shared" si="8"/>
        <v>○</v>
      </c>
    </row>
    <row r="85" spans="2:23" ht="36" customHeight="1">
      <c r="B85" s="49">
        <v>32</v>
      </c>
      <c r="C85" s="801" t="str">
        <f t="shared" si="3"/>
        <v/>
      </c>
      <c r="D85" s="867"/>
      <c r="E85" s="304"/>
      <c r="F85" s="304"/>
      <c r="G85" s="727"/>
      <c r="H85" s="728"/>
      <c r="I85" s="728"/>
      <c r="J85" s="305">
        <f t="shared" si="0"/>
        <v>0</v>
      </c>
      <c r="K85" s="811" t="str">
        <f t="shared" si="4"/>
        <v/>
      </c>
      <c r="L85" s="665"/>
      <c r="M85" s="730"/>
      <c r="N85" s="727"/>
      <c r="O85" s="727"/>
      <c r="P85" s="728"/>
      <c r="Q85" s="728"/>
      <c r="R85" s="305">
        <f t="shared" si="1"/>
        <v>0</v>
      </c>
      <c r="S85" s="737">
        <f t="shared" si="5"/>
        <v>5</v>
      </c>
      <c r="T85" s="737">
        <f t="shared" si="6"/>
        <v>5</v>
      </c>
      <c r="U85" s="737">
        <f t="shared" si="7"/>
        <v>5</v>
      </c>
      <c r="V85" s="737" t="str">
        <f t="shared" si="2"/>
        <v>×</v>
      </c>
      <c r="W85" s="737" t="str">
        <f t="shared" si="8"/>
        <v>○</v>
      </c>
    </row>
    <row r="86" spans="2:23" ht="36" customHeight="1">
      <c r="B86" s="49">
        <v>33</v>
      </c>
      <c r="C86" s="801" t="str">
        <f t="shared" si="3"/>
        <v/>
      </c>
      <c r="D86" s="867"/>
      <c r="E86" s="304"/>
      <c r="F86" s="304"/>
      <c r="G86" s="727"/>
      <c r="H86" s="728"/>
      <c r="I86" s="728"/>
      <c r="J86" s="305">
        <f t="shared" si="0"/>
        <v>0</v>
      </c>
      <c r="K86" s="811" t="str">
        <f t="shared" si="4"/>
        <v/>
      </c>
      <c r="L86" s="665"/>
      <c r="M86" s="730"/>
      <c r="N86" s="727"/>
      <c r="O86" s="727"/>
      <c r="P86" s="728"/>
      <c r="Q86" s="728"/>
      <c r="R86" s="305">
        <f t="shared" ref="R86:R103" si="9">ROUND(P86*Q86/1000,0)</f>
        <v>0</v>
      </c>
      <c r="S86" s="737">
        <f t="shared" si="5"/>
        <v>5</v>
      </c>
      <c r="T86" s="737">
        <f t="shared" si="6"/>
        <v>5</v>
      </c>
      <c r="U86" s="737">
        <f t="shared" si="7"/>
        <v>5</v>
      </c>
      <c r="V86" s="737" t="str">
        <f t="shared" ref="V86:V103" si="10">IF(OR(D86=$D$40,D86=$D$41),"○","×")</f>
        <v>×</v>
      </c>
      <c r="W86" s="737" t="str">
        <f t="shared" si="8"/>
        <v>○</v>
      </c>
    </row>
    <row r="87" spans="2:23" ht="36" customHeight="1">
      <c r="B87" s="49">
        <v>34</v>
      </c>
      <c r="C87" s="801" t="str">
        <f t="shared" si="3"/>
        <v/>
      </c>
      <c r="D87" s="867"/>
      <c r="E87" s="304"/>
      <c r="F87" s="304"/>
      <c r="G87" s="727"/>
      <c r="H87" s="728"/>
      <c r="I87" s="728"/>
      <c r="J87" s="305">
        <f t="shared" si="0"/>
        <v>0</v>
      </c>
      <c r="K87" s="811" t="str">
        <f t="shared" si="4"/>
        <v/>
      </c>
      <c r="L87" s="665"/>
      <c r="M87" s="730"/>
      <c r="N87" s="727"/>
      <c r="O87" s="727"/>
      <c r="P87" s="728"/>
      <c r="Q87" s="728"/>
      <c r="R87" s="305">
        <f t="shared" si="9"/>
        <v>0</v>
      </c>
      <c r="S87" s="737">
        <f t="shared" si="5"/>
        <v>5</v>
      </c>
      <c r="T87" s="737">
        <f t="shared" si="6"/>
        <v>5</v>
      </c>
      <c r="U87" s="737">
        <f t="shared" si="7"/>
        <v>5</v>
      </c>
      <c r="V87" s="737" t="str">
        <f t="shared" si="10"/>
        <v>×</v>
      </c>
      <c r="W87" s="737" t="str">
        <f t="shared" si="8"/>
        <v>○</v>
      </c>
    </row>
    <row r="88" spans="2:23" ht="36" customHeight="1">
      <c r="B88" s="49">
        <v>35</v>
      </c>
      <c r="C88" s="801" t="str">
        <f t="shared" si="3"/>
        <v/>
      </c>
      <c r="D88" s="867"/>
      <c r="E88" s="304"/>
      <c r="F88" s="304"/>
      <c r="G88" s="727"/>
      <c r="H88" s="728"/>
      <c r="I88" s="728"/>
      <c r="J88" s="305">
        <f t="shared" si="0"/>
        <v>0</v>
      </c>
      <c r="K88" s="811" t="str">
        <f t="shared" si="4"/>
        <v/>
      </c>
      <c r="L88" s="665"/>
      <c r="M88" s="730"/>
      <c r="N88" s="727"/>
      <c r="O88" s="727"/>
      <c r="P88" s="728"/>
      <c r="Q88" s="728"/>
      <c r="R88" s="305">
        <f t="shared" si="9"/>
        <v>0</v>
      </c>
      <c r="S88" s="737">
        <f t="shared" si="5"/>
        <v>5</v>
      </c>
      <c r="T88" s="737">
        <f t="shared" si="6"/>
        <v>5</v>
      </c>
      <c r="U88" s="737">
        <f t="shared" si="7"/>
        <v>5</v>
      </c>
      <c r="V88" s="737" t="str">
        <f t="shared" si="10"/>
        <v>×</v>
      </c>
      <c r="W88" s="737" t="str">
        <f t="shared" si="8"/>
        <v>○</v>
      </c>
    </row>
    <row r="89" spans="2:23" ht="36" customHeight="1">
      <c r="B89" s="49">
        <v>36</v>
      </c>
      <c r="C89" s="801" t="str">
        <f t="shared" si="3"/>
        <v/>
      </c>
      <c r="D89" s="867"/>
      <c r="E89" s="304"/>
      <c r="F89" s="304"/>
      <c r="G89" s="727"/>
      <c r="H89" s="728"/>
      <c r="I89" s="728"/>
      <c r="J89" s="305">
        <f t="shared" si="0"/>
        <v>0</v>
      </c>
      <c r="K89" s="811" t="str">
        <f t="shared" si="4"/>
        <v/>
      </c>
      <c r="L89" s="665"/>
      <c r="M89" s="730"/>
      <c r="N89" s="727"/>
      <c r="O89" s="727"/>
      <c r="P89" s="728"/>
      <c r="Q89" s="728"/>
      <c r="R89" s="305">
        <f t="shared" si="9"/>
        <v>0</v>
      </c>
      <c r="S89" s="737">
        <f t="shared" si="5"/>
        <v>5</v>
      </c>
      <c r="T89" s="737">
        <f t="shared" si="6"/>
        <v>5</v>
      </c>
      <c r="U89" s="737">
        <f t="shared" si="7"/>
        <v>5</v>
      </c>
      <c r="V89" s="737" t="str">
        <f t="shared" si="10"/>
        <v>×</v>
      </c>
      <c r="W89" s="737" t="str">
        <f t="shared" si="8"/>
        <v>○</v>
      </c>
    </row>
    <row r="90" spans="2:23" ht="36" customHeight="1">
      <c r="B90" s="49">
        <v>37</v>
      </c>
      <c r="C90" s="801" t="str">
        <f t="shared" si="3"/>
        <v/>
      </c>
      <c r="D90" s="867"/>
      <c r="E90" s="304"/>
      <c r="F90" s="304"/>
      <c r="G90" s="727"/>
      <c r="H90" s="728"/>
      <c r="I90" s="728"/>
      <c r="J90" s="305">
        <f t="shared" si="0"/>
        <v>0</v>
      </c>
      <c r="K90" s="811" t="str">
        <f t="shared" si="4"/>
        <v/>
      </c>
      <c r="L90" s="665"/>
      <c r="M90" s="730"/>
      <c r="N90" s="727"/>
      <c r="O90" s="727"/>
      <c r="P90" s="728"/>
      <c r="Q90" s="728"/>
      <c r="R90" s="305">
        <f t="shared" si="9"/>
        <v>0</v>
      </c>
      <c r="S90" s="737">
        <f t="shared" si="5"/>
        <v>5</v>
      </c>
      <c r="T90" s="737">
        <f t="shared" si="6"/>
        <v>5</v>
      </c>
      <c r="U90" s="737">
        <f t="shared" si="7"/>
        <v>5</v>
      </c>
      <c r="V90" s="737" t="str">
        <f t="shared" si="10"/>
        <v>×</v>
      </c>
      <c r="W90" s="737" t="str">
        <f t="shared" si="8"/>
        <v>○</v>
      </c>
    </row>
    <row r="91" spans="2:23" ht="36" customHeight="1">
      <c r="B91" s="49">
        <v>38</v>
      </c>
      <c r="C91" s="801" t="str">
        <f t="shared" si="3"/>
        <v/>
      </c>
      <c r="D91" s="867"/>
      <c r="E91" s="304"/>
      <c r="F91" s="304"/>
      <c r="G91" s="727"/>
      <c r="H91" s="728"/>
      <c r="I91" s="728"/>
      <c r="J91" s="305">
        <f t="shared" si="0"/>
        <v>0</v>
      </c>
      <c r="K91" s="811" t="str">
        <f t="shared" si="4"/>
        <v/>
      </c>
      <c r="L91" s="665"/>
      <c r="M91" s="730"/>
      <c r="N91" s="727"/>
      <c r="O91" s="727"/>
      <c r="P91" s="728"/>
      <c r="Q91" s="728"/>
      <c r="R91" s="305">
        <f t="shared" si="9"/>
        <v>0</v>
      </c>
      <c r="S91" s="737">
        <f t="shared" si="5"/>
        <v>5</v>
      </c>
      <c r="T91" s="737">
        <f t="shared" si="6"/>
        <v>5</v>
      </c>
      <c r="U91" s="737">
        <f t="shared" si="7"/>
        <v>5</v>
      </c>
      <c r="V91" s="737" t="str">
        <f t="shared" si="10"/>
        <v>×</v>
      </c>
      <c r="W91" s="737" t="str">
        <f t="shared" si="8"/>
        <v>○</v>
      </c>
    </row>
    <row r="92" spans="2:23" ht="36" customHeight="1">
      <c r="B92" s="49">
        <v>39</v>
      </c>
      <c r="C92" s="801" t="str">
        <f t="shared" si="3"/>
        <v/>
      </c>
      <c r="D92" s="867"/>
      <c r="E92" s="304"/>
      <c r="F92" s="304"/>
      <c r="G92" s="727"/>
      <c r="H92" s="728"/>
      <c r="I92" s="728"/>
      <c r="J92" s="305">
        <f t="shared" si="0"/>
        <v>0</v>
      </c>
      <c r="K92" s="811" t="str">
        <f t="shared" si="4"/>
        <v/>
      </c>
      <c r="L92" s="665"/>
      <c r="M92" s="730"/>
      <c r="N92" s="727"/>
      <c r="O92" s="727"/>
      <c r="P92" s="728"/>
      <c r="Q92" s="728"/>
      <c r="R92" s="305">
        <f t="shared" si="9"/>
        <v>0</v>
      </c>
      <c r="S92" s="737">
        <f t="shared" si="5"/>
        <v>5</v>
      </c>
      <c r="T92" s="737">
        <f t="shared" si="6"/>
        <v>5</v>
      </c>
      <c r="U92" s="737">
        <f t="shared" si="7"/>
        <v>5</v>
      </c>
      <c r="V92" s="737" t="str">
        <f t="shared" si="10"/>
        <v>×</v>
      </c>
      <c r="W92" s="737" t="str">
        <f t="shared" si="8"/>
        <v>○</v>
      </c>
    </row>
    <row r="93" spans="2:23" ht="36" customHeight="1">
      <c r="B93" s="49">
        <v>40</v>
      </c>
      <c r="C93" s="801" t="str">
        <f t="shared" si="3"/>
        <v/>
      </c>
      <c r="D93" s="867"/>
      <c r="E93" s="304"/>
      <c r="F93" s="304"/>
      <c r="G93" s="727"/>
      <c r="H93" s="728"/>
      <c r="I93" s="728"/>
      <c r="J93" s="305">
        <f t="shared" si="0"/>
        <v>0</v>
      </c>
      <c r="K93" s="811" t="str">
        <f t="shared" si="4"/>
        <v/>
      </c>
      <c r="L93" s="665"/>
      <c r="M93" s="730"/>
      <c r="N93" s="727"/>
      <c r="O93" s="727"/>
      <c r="P93" s="728"/>
      <c r="Q93" s="728"/>
      <c r="R93" s="305">
        <f t="shared" si="9"/>
        <v>0</v>
      </c>
      <c r="S93" s="737">
        <f t="shared" si="5"/>
        <v>5</v>
      </c>
      <c r="T93" s="737">
        <f t="shared" si="6"/>
        <v>5</v>
      </c>
      <c r="U93" s="737">
        <f t="shared" si="7"/>
        <v>5</v>
      </c>
      <c r="V93" s="737" t="str">
        <f t="shared" si="10"/>
        <v>×</v>
      </c>
      <c r="W93" s="737" t="str">
        <f t="shared" si="8"/>
        <v>○</v>
      </c>
    </row>
    <row r="94" spans="2:23" ht="36" customHeight="1">
      <c r="B94" s="49">
        <v>41</v>
      </c>
      <c r="C94" s="801" t="str">
        <f t="shared" si="3"/>
        <v/>
      </c>
      <c r="D94" s="867"/>
      <c r="E94" s="304"/>
      <c r="F94" s="304"/>
      <c r="G94" s="727"/>
      <c r="H94" s="728"/>
      <c r="I94" s="728"/>
      <c r="J94" s="305">
        <f t="shared" si="0"/>
        <v>0</v>
      </c>
      <c r="K94" s="811" t="str">
        <f t="shared" si="4"/>
        <v/>
      </c>
      <c r="L94" s="665"/>
      <c r="M94" s="730"/>
      <c r="N94" s="727"/>
      <c r="O94" s="727"/>
      <c r="P94" s="728"/>
      <c r="Q94" s="728"/>
      <c r="R94" s="305">
        <f t="shared" si="9"/>
        <v>0</v>
      </c>
      <c r="S94" s="737">
        <f t="shared" si="5"/>
        <v>5</v>
      </c>
      <c r="T94" s="737">
        <f t="shared" si="6"/>
        <v>5</v>
      </c>
      <c r="U94" s="737">
        <f t="shared" si="7"/>
        <v>5</v>
      </c>
      <c r="V94" s="737" t="str">
        <f t="shared" si="10"/>
        <v>×</v>
      </c>
      <c r="W94" s="737" t="str">
        <f t="shared" si="8"/>
        <v>○</v>
      </c>
    </row>
    <row r="95" spans="2:23" ht="36" customHeight="1">
      <c r="B95" s="49">
        <v>42</v>
      </c>
      <c r="C95" s="801" t="str">
        <f t="shared" si="3"/>
        <v/>
      </c>
      <c r="D95" s="867"/>
      <c r="E95" s="304"/>
      <c r="F95" s="304"/>
      <c r="G95" s="727"/>
      <c r="H95" s="728"/>
      <c r="I95" s="728"/>
      <c r="J95" s="305">
        <f t="shared" si="0"/>
        <v>0</v>
      </c>
      <c r="K95" s="811" t="str">
        <f t="shared" si="4"/>
        <v/>
      </c>
      <c r="L95" s="665"/>
      <c r="M95" s="730"/>
      <c r="N95" s="727"/>
      <c r="O95" s="727"/>
      <c r="P95" s="728"/>
      <c r="Q95" s="728"/>
      <c r="R95" s="305">
        <f t="shared" si="9"/>
        <v>0</v>
      </c>
      <c r="S95" s="737">
        <f t="shared" si="5"/>
        <v>5</v>
      </c>
      <c r="T95" s="737">
        <f t="shared" si="6"/>
        <v>5</v>
      </c>
      <c r="U95" s="737">
        <f t="shared" si="7"/>
        <v>5</v>
      </c>
      <c r="V95" s="737" t="str">
        <f t="shared" si="10"/>
        <v>×</v>
      </c>
      <c r="W95" s="737" t="str">
        <f t="shared" si="8"/>
        <v>○</v>
      </c>
    </row>
    <row r="96" spans="2:23" ht="36" customHeight="1">
      <c r="B96" s="49">
        <v>43</v>
      </c>
      <c r="C96" s="801" t="str">
        <f t="shared" si="3"/>
        <v/>
      </c>
      <c r="D96" s="867"/>
      <c r="E96" s="304"/>
      <c r="F96" s="304"/>
      <c r="G96" s="727"/>
      <c r="H96" s="728"/>
      <c r="I96" s="728"/>
      <c r="J96" s="305">
        <f t="shared" si="0"/>
        <v>0</v>
      </c>
      <c r="K96" s="811" t="str">
        <f t="shared" si="4"/>
        <v/>
      </c>
      <c r="L96" s="665"/>
      <c r="M96" s="730"/>
      <c r="N96" s="727"/>
      <c r="O96" s="727"/>
      <c r="P96" s="728"/>
      <c r="Q96" s="728"/>
      <c r="R96" s="305">
        <f t="shared" si="9"/>
        <v>0</v>
      </c>
      <c r="S96" s="737">
        <f t="shared" si="5"/>
        <v>5</v>
      </c>
      <c r="T96" s="737">
        <f t="shared" si="6"/>
        <v>5</v>
      </c>
      <c r="U96" s="737">
        <f t="shared" si="7"/>
        <v>5</v>
      </c>
      <c r="V96" s="737" t="str">
        <f t="shared" si="10"/>
        <v>×</v>
      </c>
      <c r="W96" s="737" t="str">
        <f t="shared" si="8"/>
        <v>○</v>
      </c>
    </row>
    <row r="97" spans="2:23" ht="36" customHeight="1">
      <c r="B97" s="49">
        <v>44</v>
      </c>
      <c r="C97" s="801" t="str">
        <f t="shared" si="3"/>
        <v/>
      </c>
      <c r="D97" s="867"/>
      <c r="E97" s="304"/>
      <c r="F97" s="304"/>
      <c r="G97" s="727"/>
      <c r="H97" s="728"/>
      <c r="I97" s="728"/>
      <c r="J97" s="305">
        <f t="shared" si="0"/>
        <v>0</v>
      </c>
      <c r="K97" s="811" t="str">
        <f t="shared" si="4"/>
        <v/>
      </c>
      <c r="L97" s="665"/>
      <c r="M97" s="730"/>
      <c r="N97" s="727"/>
      <c r="O97" s="727"/>
      <c r="P97" s="728"/>
      <c r="Q97" s="728"/>
      <c r="R97" s="305">
        <f t="shared" si="9"/>
        <v>0</v>
      </c>
      <c r="S97" s="737">
        <f t="shared" si="5"/>
        <v>5</v>
      </c>
      <c r="T97" s="737">
        <f t="shared" si="6"/>
        <v>5</v>
      </c>
      <c r="U97" s="737">
        <f t="shared" si="7"/>
        <v>5</v>
      </c>
      <c r="V97" s="737" t="str">
        <f t="shared" si="10"/>
        <v>×</v>
      </c>
      <c r="W97" s="737" t="str">
        <f t="shared" si="8"/>
        <v>○</v>
      </c>
    </row>
    <row r="98" spans="2:23" ht="36" customHeight="1">
      <c r="B98" s="49">
        <v>45</v>
      </c>
      <c r="C98" s="801" t="str">
        <f t="shared" si="3"/>
        <v/>
      </c>
      <c r="D98" s="867"/>
      <c r="E98" s="304"/>
      <c r="F98" s="304"/>
      <c r="G98" s="727"/>
      <c r="H98" s="728"/>
      <c r="I98" s="728"/>
      <c r="J98" s="305">
        <f t="shared" si="0"/>
        <v>0</v>
      </c>
      <c r="K98" s="811" t="str">
        <f t="shared" si="4"/>
        <v/>
      </c>
      <c r="L98" s="665"/>
      <c r="M98" s="730"/>
      <c r="N98" s="727"/>
      <c r="O98" s="727"/>
      <c r="P98" s="728"/>
      <c r="Q98" s="728"/>
      <c r="R98" s="305">
        <f t="shared" si="9"/>
        <v>0</v>
      </c>
      <c r="S98" s="737">
        <f t="shared" si="5"/>
        <v>5</v>
      </c>
      <c r="T98" s="737">
        <f t="shared" si="6"/>
        <v>5</v>
      </c>
      <c r="U98" s="737">
        <f t="shared" si="7"/>
        <v>5</v>
      </c>
      <c r="V98" s="737" t="str">
        <f t="shared" si="10"/>
        <v>×</v>
      </c>
      <c r="W98" s="737" t="str">
        <f t="shared" si="8"/>
        <v>○</v>
      </c>
    </row>
    <row r="99" spans="2:23" ht="36" customHeight="1">
      <c r="B99" s="49">
        <v>46</v>
      </c>
      <c r="C99" s="801" t="str">
        <f t="shared" si="3"/>
        <v/>
      </c>
      <c r="D99" s="867"/>
      <c r="E99" s="304"/>
      <c r="F99" s="304"/>
      <c r="G99" s="727"/>
      <c r="H99" s="728"/>
      <c r="I99" s="728"/>
      <c r="J99" s="305">
        <f t="shared" si="0"/>
        <v>0</v>
      </c>
      <c r="K99" s="811" t="str">
        <f t="shared" si="4"/>
        <v/>
      </c>
      <c r="L99" s="665"/>
      <c r="M99" s="730"/>
      <c r="N99" s="727"/>
      <c r="O99" s="727"/>
      <c r="P99" s="728"/>
      <c r="Q99" s="728"/>
      <c r="R99" s="305">
        <f t="shared" si="9"/>
        <v>0</v>
      </c>
      <c r="S99" s="737">
        <f t="shared" si="5"/>
        <v>5</v>
      </c>
      <c r="T99" s="737">
        <f t="shared" si="6"/>
        <v>5</v>
      </c>
      <c r="U99" s="737">
        <f t="shared" si="7"/>
        <v>5</v>
      </c>
      <c r="V99" s="737" t="str">
        <f t="shared" si="10"/>
        <v>×</v>
      </c>
      <c r="W99" s="737" t="str">
        <f t="shared" si="8"/>
        <v>○</v>
      </c>
    </row>
    <row r="100" spans="2:23" ht="36" customHeight="1">
      <c r="B100" s="49">
        <v>47</v>
      </c>
      <c r="C100" s="801" t="str">
        <f t="shared" si="3"/>
        <v/>
      </c>
      <c r="D100" s="867"/>
      <c r="E100" s="304"/>
      <c r="F100" s="304"/>
      <c r="G100" s="727"/>
      <c r="H100" s="728"/>
      <c r="I100" s="728"/>
      <c r="J100" s="305">
        <f t="shared" si="0"/>
        <v>0</v>
      </c>
      <c r="K100" s="811" t="str">
        <f t="shared" si="4"/>
        <v/>
      </c>
      <c r="L100" s="665"/>
      <c r="M100" s="730"/>
      <c r="N100" s="727"/>
      <c r="O100" s="727"/>
      <c r="P100" s="728"/>
      <c r="Q100" s="728"/>
      <c r="R100" s="305">
        <f t="shared" si="9"/>
        <v>0</v>
      </c>
      <c r="S100" s="737">
        <f t="shared" si="5"/>
        <v>5</v>
      </c>
      <c r="T100" s="737">
        <f t="shared" si="6"/>
        <v>5</v>
      </c>
      <c r="U100" s="737">
        <f t="shared" si="7"/>
        <v>5</v>
      </c>
      <c r="V100" s="737" t="str">
        <f t="shared" si="10"/>
        <v>×</v>
      </c>
      <c r="W100" s="737" t="str">
        <f t="shared" si="8"/>
        <v>○</v>
      </c>
    </row>
    <row r="101" spans="2:23" ht="36" customHeight="1">
      <c r="B101" s="49">
        <v>48</v>
      </c>
      <c r="C101" s="801" t="str">
        <f t="shared" si="3"/>
        <v/>
      </c>
      <c r="D101" s="867"/>
      <c r="E101" s="304"/>
      <c r="F101" s="304"/>
      <c r="G101" s="727"/>
      <c r="H101" s="728"/>
      <c r="I101" s="728"/>
      <c r="J101" s="305">
        <f t="shared" si="0"/>
        <v>0</v>
      </c>
      <c r="K101" s="811" t="str">
        <f t="shared" si="4"/>
        <v/>
      </c>
      <c r="L101" s="665"/>
      <c r="M101" s="730"/>
      <c r="N101" s="727"/>
      <c r="O101" s="727"/>
      <c r="P101" s="728"/>
      <c r="Q101" s="728"/>
      <c r="R101" s="305">
        <f t="shared" si="9"/>
        <v>0</v>
      </c>
      <c r="S101" s="737">
        <f t="shared" si="5"/>
        <v>5</v>
      </c>
      <c r="T101" s="737">
        <f t="shared" si="6"/>
        <v>5</v>
      </c>
      <c r="U101" s="737">
        <f t="shared" si="7"/>
        <v>5</v>
      </c>
      <c r="V101" s="737" t="str">
        <f t="shared" si="10"/>
        <v>×</v>
      </c>
      <c r="W101" s="737" t="str">
        <f t="shared" si="8"/>
        <v>○</v>
      </c>
    </row>
    <row r="102" spans="2:23" ht="36" customHeight="1">
      <c r="B102" s="49">
        <v>49</v>
      </c>
      <c r="C102" s="801" t="str">
        <f t="shared" si="3"/>
        <v/>
      </c>
      <c r="D102" s="867"/>
      <c r="E102" s="304"/>
      <c r="F102" s="304"/>
      <c r="G102" s="727"/>
      <c r="H102" s="728"/>
      <c r="I102" s="728"/>
      <c r="J102" s="305">
        <f t="shared" si="0"/>
        <v>0</v>
      </c>
      <c r="K102" s="811" t="str">
        <f t="shared" si="4"/>
        <v/>
      </c>
      <c r="L102" s="665"/>
      <c r="M102" s="730"/>
      <c r="N102" s="727"/>
      <c r="O102" s="727"/>
      <c r="P102" s="728"/>
      <c r="Q102" s="728"/>
      <c r="R102" s="305">
        <f t="shared" si="9"/>
        <v>0</v>
      </c>
      <c r="S102" s="737">
        <f t="shared" si="5"/>
        <v>5</v>
      </c>
      <c r="T102" s="737">
        <f t="shared" si="6"/>
        <v>5</v>
      </c>
      <c r="U102" s="737">
        <f t="shared" si="7"/>
        <v>5</v>
      </c>
      <c r="V102" s="737" t="str">
        <f t="shared" si="10"/>
        <v>×</v>
      </c>
      <c r="W102" s="737" t="str">
        <f t="shared" si="8"/>
        <v>○</v>
      </c>
    </row>
    <row r="103" spans="2:23" ht="36" customHeight="1">
      <c r="B103" s="49">
        <v>50</v>
      </c>
      <c r="C103" s="801" t="str">
        <f t="shared" si="3"/>
        <v/>
      </c>
      <c r="D103" s="867"/>
      <c r="E103" s="304"/>
      <c r="F103" s="304"/>
      <c r="G103" s="727"/>
      <c r="H103" s="728"/>
      <c r="I103" s="728"/>
      <c r="J103" s="305">
        <f t="shared" si="0"/>
        <v>0</v>
      </c>
      <c r="K103" s="811" t="str">
        <f t="shared" si="4"/>
        <v/>
      </c>
      <c r="L103" s="665"/>
      <c r="M103" s="730"/>
      <c r="N103" s="727"/>
      <c r="O103" s="727"/>
      <c r="P103" s="728"/>
      <c r="Q103" s="728"/>
      <c r="R103" s="305">
        <f t="shared" si="9"/>
        <v>0</v>
      </c>
      <c r="S103" s="737">
        <f t="shared" si="5"/>
        <v>5</v>
      </c>
      <c r="T103" s="737">
        <f t="shared" si="6"/>
        <v>5</v>
      </c>
      <c r="U103" s="737">
        <f t="shared" si="7"/>
        <v>5</v>
      </c>
      <c r="V103" s="737" t="str">
        <f t="shared" si="10"/>
        <v>×</v>
      </c>
      <c r="W103" s="737" t="str">
        <f t="shared" si="8"/>
        <v>○</v>
      </c>
    </row>
    <row r="104" spans="2:23" ht="36.75" customHeight="1">
      <c r="C104" s="293"/>
      <c r="D104" s="17"/>
      <c r="E104" s="221"/>
      <c r="F104" s="221"/>
      <c r="G104" s="221"/>
      <c r="H104" s="798" t="s">
        <v>981</v>
      </c>
      <c r="I104" s="294"/>
      <c r="J104" s="292">
        <f>SUM(J54:J103)</f>
        <v>0</v>
      </c>
      <c r="K104" s="796"/>
      <c r="L104" s="797"/>
      <c r="M104" s="297"/>
      <c r="N104" s="221"/>
      <c r="O104" s="221"/>
      <c r="P104" s="798" t="s">
        <v>981</v>
      </c>
      <c r="Q104" s="294"/>
      <c r="R104" s="292">
        <f>SUM(R54:R103)</f>
        <v>0</v>
      </c>
    </row>
    <row r="105" spans="2:23" ht="36.75" customHeight="1"/>
    <row r="106" spans="2:23" ht="13.5">
      <c r="B106"/>
      <c r="C106"/>
      <c r="D106"/>
      <c r="E106"/>
      <c r="F106"/>
      <c r="G106"/>
      <c r="H106"/>
      <c r="I106"/>
      <c r="J106"/>
      <c r="K106"/>
      <c r="L106"/>
      <c r="M106"/>
      <c r="N106"/>
      <c r="O106"/>
      <c r="P106"/>
      <c r="Q106"/>
      <c r="R106"/>
      <c r="S106"/>
      <c r="T106"/>
      <c r="U106"/>
      <c r="V106"/>
      <c r="W106"/>
    </row>
    <row r="107" spans="2:23" customFormat="1" ht="9.75" customHeight="1"/>
    <row r="108" spans="2:23" customFormat="1" ht="13.5"/>
    <row r="109" spans="2:23" customFormat="1" ht="13.5"/>
    <row r="110" spans="2:23" customFormat="1" ht="13.5"/>
    <row r="111" spans="2:23" customFormat="1" ht="13.5"/>
    <row r="112" spans="2:23" customFormat="1" ht="13.5"/>
    <row r="113" customFormat="1" ht="13.5"/>
    <row r="114" customFormat="1" ht="13.5"/>
    <row r="115" customFormat="1" ht="13.5"/>
    <row r="116" customFormat="1" ht="13.5"/>
    <row r="117" customFormat="1" ht="13.5"/>
    <row r="118" customFormat="1" ht="13.5"/>
    <row r="119" customFormat="1" ht="13.5"/>
    <row r="120" customFormat="1" ht="13.5"/>
    <row r="121" customFormat="1" ht="13.5"/>
    <row r="122" customFormat="1" ht="13.5"/>
    <row r="123" customFormat="1" ht="13.5"/>
    <row r="124" customFormat="1" ht="13.5"/>
    <row r="125" customFormat="1" ht="18" customHeight="1"/>
    <row r="126" customFormat="1" ht="13.5"/>
    <row r="127" customFormat="1" ht="13.5"/>
    <row r="128" customFormat="1" ht="13.5"/>
    <row r="129" customFormat="1" ht="13.5"/>
    <row r="130" customFormat="1" ht="13.5"/>
    <row r="131" customFormat="1" ht="13.5"/>
    <row r="132" customFormat="1" ht="13.5"/>
    <row r="133" customFormat="1" ht="13.5"/>
    <row r="134" customFormat="1" ht="13.5"/>
    <row r="135" customFormat="1" ht="13.5"/>
    <row r="136" customFormat="1" ht="13.5"/>
    <row r="137" customFormat="1" ht="13.5"/>
    <row r="138" customFormat="1" ht="13.5"/>
    <row r="139" customFormat="1" ht="13.5"/>
    <row r="140" customFormat="1" ht="13.5"/>
    <row r="141" customFormat="1" ht="13.5"/>
    <row r="142" customFormat="1" ht="13.5"/>
    <row r="143" customFormat="1" ht="12" customHeight="1"/>
    <row r="144" customFormat="1" ht="12" customHeight="1"/>
    <row r="145" spans="2:23" customFormat="1" ht="12" customHeight="1"/>
    <row r="146" spans="2:23" customFormat="1" ht="12" customHeight="1"/>
    <row r="147" spans="2:23" customFormat="1" ht="12" customHeight="1"/>
    <row r="148" spans="2:23" customFormat="1" ht="12" customHeight="1">
      <c r="E148" s="49"/>
      <c r="S148" s="49"/>
      <c r="T148" s="49"/>
    </row>
    <row r="149" spans="2:23" customFormat="1" ht="12" customHeight="1"/>
    <row r="150" spans="2:23" customFormat="1" ht="12" customHeight="1"/>
    <row r="151" spans="2:23" customFormat="1" ht="12" customHeight="1">
      <c r="B151" s="279"/>
      <c r="C151" s="279"/>
      <c r="D151" s="279"/>
      <c r="E151" s="279"/>
      <c r="F151" s="279"/>
      <c r="G151" s="279"/>
      <c r="H151" s="279"/>
      <c r="I151" s="279"/>
      <c r="J151" s="279"/>
      <c r="K151" s="279"/>
      <c r="L151" s="279"/>
      <c r="M151" s="279"/>
      <c r="N151" s="279"/>
      <c r="O151" s="279"/>
      <c r="P151" s="279"/>
      <c r="Q151" s="279"/>
      <c r="R151" s="279"/>
      <c r="S151" s="279"/>
      <c r="T151" s="279"/>
      <c r="U151" s="279"/>
      <c r="V151" s="279"/>
      <c r="W151" s="279"/>
    </row>
    <row r="152" spans="2:23" s="279" customFormat="1" ht="9.75" customHeight="1">
      <c r="B152" s="49"/>
      <c r="C152" s="49"/>
      <c r="D152" s="49"/>
      <c r="E152" s="49"/>
      <c r="F152" s="49"/>
      <c r="G152" s="49"/>
      <c r="H152" s="49"/>
      <c r="I152" s="49"/>
      <c r="J152" s="49"/>
      <c r="K152" s="49"/>
      <c r="L152" s="49"/>
      <c r="M152" s="49"/>
      <c r="N152" s="49"/>
      <c r="O152" s="49"/>
      <c r="P152" s="49"/>
      <c r="Q152" s="49"/>
      <c r="R152" s="49"/>
      <c r="S152" s="49"/>
      <c r="T152" s="49"/>
      <c r="U152" s="49"/>
      <c r="V152" s="49"/>
      <c r="W152" s="49"/>
    </row>
  </sheetData>
  <sheetProtection algorithmName="SHA-512" hashValue="GDTdQzWUKYuHf8znfOrZ4CLsd3aaRAUWprPd1MD2eP1gikBfILFbM0gb5v85L6dY/04OXSI2QyDdzc3tdgoKUw==" saltValue="ww7BAzwwA0j2IS+C1viM6Q==" spinCount="100000" sheet="1" objects="1" scenarios="1"/>
  <mergeCells count="15">
    <mergeCell ref="E3:H3"/>
    <mergeCell ref="B3:C3"/>
    <mergeCell ref="B6:M8"/>
    <mergeCell ref="S52:S53"/>
    <mergeCell ref="U52:U53"/>
    <mergeCell ref="W52:W53"/>
    <mergeCell ref="B12:D12"/>
    <mergeCell ref="H10:M12"/>
    <mergeCell ref="E13:E14"/>
    <mergeCell ref="F13:F14"/>
    <mergeCell ref="G13:M14"/>
    <mergeCell ref="C52:J52"/>
    <mergeCell ref="K52:R52"/>
    <mergeCell ref="V52:V53"/>
    <mergeCell ref="T52:T53"/>
  </mergeCells>
  <phoneticPr fontId="4"/>
  <dataValidations disablePrompts="1" count="3">
    <dataValidation type="whole" operator="greaterThanOrEqual" allowBlank="1" showInputMessage="1" showErrorMessage="1" errorTitle="整数値を入力" error="整数値を入力してください。" sqref="P54:Q103 H54:I103" xr:uid="{00000000-0002-0000-0700-000000000000}">
      <formula1>0</formula1>
    </dataValidation>
    <dataValidation type="list" allowBlank="1" showInputMessage="1" showErrorMessage="1" sqref="D54:D103" xr:uid="{00000000-0002-0000-0700-000001000000}">
      <formula1>二次製品</formula1>
    </dataValidation>
    <dataValidation type="list" showInputMessage="1" showErrorMessage="1" promptTitle="分からない場合" prompt="不明を選択してください。" sqref="L54:L103" xr:uid="{00000000-0002-0000-0700-000002000000}">
      <formula1>不明</formula1>
    </dataValidation>
  </dataValidations>
  <pageMargins left="0.39370078740157483" right="0.15748031496062992" top="0.59055118110236227" bottom="0.23622047244094491" header="0.31496062992125984" footer="0.15748031496062992"/>
  <pageSetup paperSize="8" scale="60" orientation="portrait" r:id="rId1"/>
  <headerFooter alignWithMargins="0">
    <oddHeader>&amp;L&amp;A</oddHead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rgb="FF99CCFF"/>
  </sheetPr>
  <dimension ref="A1:P22"/>
  <sheetViews>
    <sheetView showGridLines="0" zoomScaleNormal="100" zoomScaleSheetLayoutView="100" workbookViewId="0">
      <selection activeCell="H13" sqref="H13:K13"/>
    </sheetView>
  </sheetViews>
  <sheetFormatPr defaultRowHeight="13.5"/>
  <cols>
    <col min="1" max="1" width="1.75" style="948" customWidth="1"/>
    <col min="2" max="2" width="3" style="948" customWidth="1"/>
    <col min="3" max="3" width="3.75" style="948" customWidth="1"/>
    <col min="4" max="4" width="4.625" style="948" customWidth="1"/>
    <col min="5" max="5" width="10.75" style="948" customWidth="1"/>
    <col min="6" max="6" width="2.875" style="948" customWidth="1"/>
    <col min="7" max="7" width="10" style="948" customWidth="1"/>
    <col min="8" max="8" width="3.375" style="948" customWidth="1"/>
    <col min="9" max="9" width="8.125" style="948" customWidth="1"/>
    <col min="10" max="10" width="3.25" style="948" customWidth="1"/>
    <col min="11" max="11" width="6.375" style="948" customWidth="1"/>
    <col min="12" max="12" width="3.25" style="948" customWidth="1"/>
    <col min="13" max="13" width="6.625" style="948" customWidth="1"/>
    <col min="14" max="14" width="2.75" style="948" customWidth="1"/>
    <col min="15" max="15" width="14.25" style="948" customWidth="1"/>
    <col min="16" max="16" width="3.5" style="948" customWidth="1"/>
    <col min="17" max="256" width="9" style="948"/>
    <col min="257" max="257" width="1.75" style="948" customWidth="1"/>
    <col min="258" max="258" width="3" style="948" customWidth="1"/>
    <col min="259" max="259" width="3.75" style="948" customWidth="1"/>
    <col min="260" max="260" width="4.625" style="948" customWidth="1"/>
    <col min="261" max="261" width="10.75" style="948" customWidth="1"/>
    <col min="262" max="262" width="2.875" style="948" customWidth="1"/>
    <col min="263" max="263" width="10" style="948" customWidth="1"/>
    <col min="264" max="264" width="3.375" style="948" customWidth="1"/>
    <col min="265" max="265" width="8.125" style="948" customWidth="1"/>
    <col min="266" max="266" width="3.25" style="948" customWidth="1"/>
    <col min="267" max="267" width="6.375" style="948" customWidth="1"/>
    <col min="268" max="268" width="3.25" style="948" customWidth="1"/>
    <col min="269" max="269" width="6.625" style="948" customWidth="1"/>
    <col min="270" max="270" width="2.75" style="948" customWidth="1"/>
    <col min="271" max="271" width="14.25" style="948" customWidth="1"/>
    <col min="272" max="272" width="3.5" style="948" customWidth="1"/>
    <col min="273" max="512" width="9" style="948"/>
    <col min="513" max="513" width="1.75" style="948" customWidth="1"/>
    <col min="514" max="514" width="3" style="948" customWidth="1"/>
    <col min="515" max="515" width="3.75" style="948" customWidth="1"/>
    <col min="516" max="516" width="4.625" style="948" customWidth="1"/>
    <col min="517" max="517" width="10.75" style="948" customWidth="1"/>
    <col min="518" max="518" width="2.875" style="948" customWidth="1"/>
    <col min="519" max="519" width="10" style="948" customWidth="1"/>
    <col min="520" max="520" width="3.375" style="948" customWidth="1"/>
    <col min="521" max="521" width="8.125" style="948" customWidth="1"/>
    <col min="522" max="522" width="3.25" style="948" customWidth="1"/>
    <col min="523" max="523" width="6.375" style="948" customWidth="1"/>
    <col min="524" max="524" width="3.25" style="948" customWidth="1"/>
    <col min="525" max="525" width="6.625" style="948" customWidth="1"/>
    <col min="526" max="526" width="2.75" style="948" customWidth="1"/>
    <col min="527" max="527" width="14.25" style="948" customWidth="1"/>
    <col min="528" max="528" width="3.5" style="948" customWidth="1"/>
    <col min="529" max="768" width="9" style="948"/>
    <col min="769" max="769" width="1.75" style="948" customWidth="1"/>
    <col min="770" max="770" width="3" style="948" customWidth="1"/>
    <col min="771" max="771" width="3.75" style="948" customWidth="1"/>
    <col min="772" max="772" width="4.625" style="948" customWidth="1"/>
    <col min="773" max="773" width="10.75" style="948" customWidth="1"/>
    <col min="774" max="774" width="2.875" style="948" customWidth="1"/>
    <col min="775" max="775" width="10" style="948" customWidth="1"/>
    <col min="776" max="776" width="3.375" style="948" customWidth="1"/>
    <col min="777" max="777" width="8.125" style="948" customWidth="1"/>
    <col min="778" max="778" width="3.25" style="948" customWidth="1"/>
    <col min="779" max="779" width="6.375" style="948" customWidth="1"/>
    <col min="780" max="780" width="3.25" style="948" customWidth="1"/>
    <col min="781" max="781" width="6.625" style="948" customWidth="1"/>
    <col min="782" max="782" width="2.75" style="948" customWidth="1"/>
    <col min="783" max="783" width="14.25" style="948" customWidth="1"/>
    <col min="784" max="784" width="3.5" style="948" customWidth="1"/>
    <col min="785" max="1024" width="9" style="948"/>
    <col min="1025" max="1025" width="1.75" style="948" customWidth="1"/>
    <col min="1026" max="1026" width="3" style="948" customWidth="1"/>
    <col min="1027" max="1027" width="3.75" style="948" customWidth="1"/>
    <col min="1028" max="1028" width="4.625" style="948" customWidth="1"/>
    <col min="1029" max="1029" width="10.75" style="948" customWidth="1"/>
    <col min="1030" max="1030" width="2.875" style="948" customWidth="1"/>
    <col min="1031" max="1031" width="10" style="948" customWidth="1"/>
    <col min="1032" max="1032" width="3.375" style="948" customWidth="1"/>
    <col min="1033" max="1033" width="8.125" style="948" customWidth="1"/>
    <col min="1034" max="1034" width="3.25" style="948" customWidth="1"/>
    <col min="1035" max="1035" width="6.375" style="948" customWidth="1"/>
    <col min="1036" max="1036" width="3.25" style="948" customWidth="1"/>
    <col min="1037" max="1037" width="6.625" style="948" customWidth="1"/>
    <col min="1038" max="1038" width="2.75" style="948" customWidth="1"/>
    <col min="1039" max="1039" width="14.25" style="948" customWidth="1"/>
    <col min="1040" max="1040" width="3.5" style="948" customWidth="1"/>
    <col min="1041" max="1280" width="9" style="948"/>
    <col min="1281" max="1281" width="1.75" style="948" customWidth="1"/>
    <col min="1282" max="1282" width="3" style="948" customWidth="1"/>
    <col min="1283" max="1283" width="3.75" style="948" customWidth="1"/>
    <col min="1284" max="1284" width="4.625" style="948" customWidth="1"/>
    <col min="1285" max="1285" width="10.75" style="948" customWidth="1"/>
    <col min="1286" max="1286" width="2.875" style="948" customWidth="1"/>
    <col min="1287" max="1287" width="10" style="948" customWidth="1"/>
    <col min="1288" max="1288" width="3.375" style="948" customWidth="1"/>
    <col min="1289" max="1289" width="8.125" style="948" customWidth="1"/>
    <col min="1290" max="1290" width="3.25" style="948" customWidth="1"/>
    <col min="1291" max="1291" width="6.375" style="948" customWidth="1"/>
    <col min="1292" max="1292" width="3.25" style="948" customWidth="1"/>
    <col min="1293" max="1293" width="6.625" style="948" customWidth="1"/>
    <col min="1294" max="1294" width="2.75" style="948" customWidth="1"/>
    <col min="1295" max="1295" width="14.25" style="948" customWidth="1"/>
    <col min="1296" max="1296" width="3.5" style="948" customWidth="1"/>
    <col min="1297" max="1536" width="9" style="948"/>
    <col min="1537" max="1537" width="1.75" style="948" customWidth="1"/>
    <col min="1538" max="1538" width="3" style="948" customWidth="1"/>
    <col min="1539" max="1539" width="3.75" style="948" customWidth="1"/>
    <col min="1540" max="1540" width="4.625" style="948" customWidth="1"/>
    <col min="1541" max="1541" width="10.75" style="948" customWidth="1"/>
    <col min="1542" max="1542" width="2.875" style="948" customWidth="1"/>
    <col min="1543" max="1543" width="10" style="948" customWidth="1"/>
    <col min="1544" max="1544" width="3.375" style="948" customWidth="1"/>
    <col min="1545" max="1545" width="8.125" style="948" customWidth="1"/>
    <col min="1546" max="1546" width="3.25" style="948" customWidth="1"/>
    <col min="1547" max="1547" width="6.375" style="948" customWidth="1"/>
    <col min="1548" max="1548" width="3.25" style="948" customWidth="1"/>
    <col min="1549" max="1549" width="6.625" style="948" customWidth="1"/>
    <col min="1550" max="1550" width="2.75" style="948" customWidth="1"/>
    <col min="1551" max="1551" width="14.25" style="948" customWidth="1"/>
    <col min="1552" max="1552" width="3.5" style="948" customWidth="1"/>
    <col min="1553" max="1792" width="9" style="948"/>
    <col min="1793" max="1793" width="1.75" style="948" customWidth="1"/>
    <col min="1794" max="1794" width="3" style="948" customWidth="1"/>
    <col min="1795" max="1795" width="3.75" style="948" customWidth="1"/>
    <col min="1796" max="1796" width="4.625" style="948" customWidth="1"/>
    <col min="1797" max="1797" width="10.75" style="948" customWidth="1"/>
    <col min="1798" max="1798" width="2.875" style="948" customWidth="1"/>
    <col min="1799" max="1799" width="10" style="948" customWidth="1"/>
    <col min="1800" max="1800" width="3.375" style="948" customWidth="1"/>
    <col min="1801" max="1801" width="8.125" style="948" customWidth="1"/>
    <col min="1802" max="1802" width="3.25" style="948" customWidth="1"/>
    <col min="1803" max="1803" width="6.375" style="948" customWidth="1"/>
    <col min="1804" max="1804" width="3.25" style="948" customWidth="1"/>
    <col min="1805" max="1805" width="6.625" style="948" customWidth="1"/>
    <col min="1806" max="1806" width="2.75" style="948" customWidth="1"/>
    <col min="1807" max="1807" width="14.25" style="948" customWidth="1"/>
    <col min="1808" max="1808" width="3.5" style="948" customWidth="1"/>
    <col min="1809" max="2048" width="9" style="948"/>
    <col min="2049" max="2049" width="1.75" style="948" customWidth="1"/>
    <col min="2050" max="2050" width="3" style="948" customWidth="1"/>
    <col min="2051" max="2051" width="3.75" style="948" customWidth="1"/>
    <col min="2052" max="2052" width="4.625" style="948" customWidth="1"/>
    <col min="2053" max="2053" width="10.75" style="948" customWidth="1"/>
    <col min="2054" max="2054" width="2.875" style="948" customWidth="1"/>
    <col min="2055" max="2055" width="10" style="948" customWidth="1"/>
    <col min="2056" max="2056" width="3.375" style="948" customWidth="1"/>
    <col min="2057" max="2057" width="8.125" style="948" customWidth="1"/>
    <col min="2058" max="2058" width="3.25" style="948" customWidth="1"/>
    <col min="2059" max="2059" width="6.375" style="948" customWidth="1"/>
    <col min="2060" max="2060" width="3.25" style="948" customWidth="1"/>
    <col min="2061" max="2061" width="6.625" style="948" customWidth="1"/>
    <col min="2062" max="2062" width="2.75" style="948" customWidth="1"/>
    <col min="2063" max="2063" width="14.25" style="948" customWidth="1"/>
    <col min="2064" max="2064" width="3.5" style="948" customWidth="1"/>
    <col min="2065" max="2304" width="9" style="948"/>
    <col min="2305" max="2305" width="1.75" style="948" customWidth="1"/>
    <col min="2306" max="2306" width="3" style="948" customWidth="1"/>
    <col min="2307" max="2307" width="3.75" style="948" customWidth="1"/>
    <col min="2308" max="2308" width="4.625" style="948" customWidth="1"/>
    <col min="2309" max="2309" width="10.75" style="948" customWidth="1"/>
    <col min="2310" max="2310" width="2.875" style="948" customWidth="1"/>
    <col min="2311" max="2311" width="10" style="948" customWidth="1"/>
    <col min="2312" max="2312" width="3.375" style="948" customWidth="1"/>
    <col min="2313" max="2313" width="8.125" style="948" customWidth="1"/>
    <col min="2314" max="2314" width="3.25" style="948" customWidth="1"/>
    <col min="2315" max="2315" width="6.375" style="948" customWidth="1"/>
    <col min="2316" max="2316" width="3.25" style="948" customWidth="1"/>
    <col min="2317" max="2317" width="6.625" style="948" customWidth="1"/>
    <col min="2318" max="2318" width="2.75" style="948" customWidth="1"/>
    <col min="2319" max="2319" width="14.25" style="948" customWidth="1"/>
    <col min="2320" max="2320" width="3.5" style="948" customWidth="1"/>
    <col min="2321" max="2560" width="9" style="948"/>
    <col min="2561" max="2561" width="1.75" style="948" customWidth="1"/>
    <col min="2562" max="2562" width="3" style="948" customWidth="1"/>
    <col min="2563" max="2563" width="3.75" style="948" customWidth="1"/>
    <col min="2564" max="2564" width="4.625" style="948" customWidth="1"/>
    <col min="2565" max="2565" width="10.75" style="948" customWidth="1"/>
    <col min="2566" max="2566" width="2.875" style="948" customWidth="1"/>
    <col min="2567" max="2567" width="10" style="948" customWidth="1"/>
    <col min="2568" max="2568" width="3.375" style="948" customWidth="1"/>
    <col min="2569" max="2569" width="8.125" style="948" customWidth="1"/>
    <col min="2570" max="2570" width="3.25" style="948" customWidth="1"/>
    <col min="2571" max="2571" width="6.375" style="948" customWidth="1"/>
    <col min="2572" max="2572" width="3.25" style="948" customWidth="1"/>
    <col min="2573" max="2573" width="6.625" style="948" customWidth="1"/>
    <col min="2574" max="2574" width="2.75" style="948" customWidth="1"/>
    <col min="2575" max="2575" width="14.25" style="948" customWidth="1"/>
    <col min="2576" max="2576" width="3.5" style="948" customWidth="1"/>
    <col min="2577" max="2816" width="9" style="948"/>
    <col min="2817" max="2817" width="1.75" style="948" customWidth="1"/>
    <col min="2818" max="2818" width="3" style="948" customWidth="1"/>
    <col min="2819" max="2819" width="3.75" style="948" customWidth="1"/>
    <col min="2820" max="2820" width="4.625" style="948" customWidth="1"/>
    <col min="2821" max="2821" width="10.75" style="948" customWidth="1"/>
    <col min="2822" max="2822" width="2.875" style="948" customWidth="1"/>
    <col min="2823" max="2823" width="10" style="948" customWidth="1"/>
    <col min="2824" max="2824" width="3.375" style="948" customWidth="1"/>
    <col min="2825" max="2825" width="8.125" style="948" customWidth="1"/>
    <col min="2826" max="2826" width="3.25" style="948" customWidth="1"/>
    <col min="2827" max="2827" width="6.375" style="948" customWidth="1"/>
    <col min="2828" max="2828" width="3.25" style="948" customWidth="1"/>
    <col min="2829" max="2829" width="6.625" style="948" customWidth="1"/>
    <col min="2830" max="2830" width="2.75" style="948" customWidth="1"/>
    <col min="2831" max="2831" width="14.25" style="948" customWidth="1"/>
    <col min="2832" max="2832" width="3.5" style="948" customWidth="1"/>
    <col min="2833" max="3072" width="9" style="948"/>
    <col min="3073" max="3073" width="1.75" style="948" customWidth="1"/>
    <col min="3074" max="3074" width="3" style="948" customWidth="1"/>
    <col min="3075" max="3075" width="3.75" style="948" customWidth="1"/>
    <col min="3076" max="3076" width="4.625" style="948" customWidth="1"/>
    <col min="3077" max="3077" width="10.75" style="948" customWidth="1"/>
    <col min="3078" max="3078" width="2.875" style="948" customWidth="1"/>
    <col min="3079" max="3079" width="10" style="948" customWidth="1"/>
    <col min="3080" max="3080" width="3.375" style="948" customWidth="1"/>
    <col min="3081" max="3081" width="8.125" style="948" customWidth="1"/>
    <col min="3082" max="3082" width="3.25" style="948" customWidth="1"/>
    <col min="3083" max="3083" width="6.375" style="948" customWidth="1"/>
    <col min="3084" max="3084" width="3.25" style="948" customWidth="1"/>
    <col min="3085" max="3085" width="6.625" style="948" customWidth="1"/>
    <col min="3086" max="3086" width="2.75" style="948" customWidth="1"/>
    <col min="3087" max="3087" width="14.25" style="948" customWidth="1"/>
    <col min="3088" max="3088" width="3.5" style="948" customWidth="1"/>
    <col min="3089" max="3328" width="9" style="948"/>
    <col min="3329" max="3329" width="1.75" style="948" customWidth="1"/>
    <col min="3330" max="3330" width="3" style="948" customWidth="1"/>
    <col min="3331" max="3331" width="3.75" style="948" customWidth="1"/>
    <col min="3332" max="3332" width="4.625" style="948" customWidth="1"/>
    <col min="3333" max="3333" width="10.75" style="948" customWidth="1"/>
    <col min="3334" max="3334" width="2.875" style="948" customWidth="1"/>
    <col min="3335" max="3335" width="10" style="948" customWidth="1"/>
    <col min="3336" max="3336" width="3.375" style="948" customWidth="1"/>
    <col min="3337" max="3337" width="8.125" style="948" customWidth="1"/>
    <col min="3338" max="3338" width="3.25" style="948" customWidth="1"/>
    <col min="3339" max="3339" width="6.375" style="948" customWidth="1"/>
    <col min="3340" max="3340" width="3.25" style="948" customWidth="1"/>
    <col min="3341" max="3341" width="6.625" style="948" customWidth="1"/>
    <col min="3342" max="3342" width="2.75" style="948" customWidth="1"/>
    <col min="3343" max="3343" width="14.25" style="948" customWidth="1"/>
    <col min="3344" max="3344" width="3.5" style="948" customWidth="1"/>
    <col min="3345" max="3584" width="9" style="948"/>
    <col min="3585" max="3585" width="1.75" style="948" customWidth="1"/>
    <col min="3586" max="3586" width="3" style="948" customWidth="1"/>
    <col min="3587" max="3587" width="3.75" style="948" customWidth="1"/>
    <col min="3588" max="3588" width="4.625" style="948" customWidth="1"/>
    <col min="3589" max="3589" width="10.75" style="948" customWidth="1"/>
    <col min="3590" max="3590" width="2.875" style="948" customWidth="1"/>
    <col min="3591" max="3591" width="10" style="948" customWidth="1"/>
    <col min="3592" max="3592" width="3.375" style="948" customWidth="1"/>
    <col min="3593" max="3593" width="8.125" style="948" customWidth="1"/>
    <col min="3594" max="3594" width="3.25" style="948" customWidth="1"/>
    <col min="3595" max="3595" width="6.375" style="948" customWidth="1"/>
    <col min="3596" max="3596" width="3.25" style="948" customWidth="1"/>
    <col min="3597" max="3597" width="6.625" style="948" customWidth="1"/>
    <col min="3598" max="3598" width="2.75" style="948" customWidth="1"/>
    <col min="3599" max="3599" width="14.25" style="948" customWidth="1"/>
    <col min="3600" max="3600" width="3.5" style="948" customWidth="1"/>
    <col min="3601" max="3840" width="9" style="948"/>
    <col min="3841" max="3841" width="1.75" style="948" customWidth="1"/>
    <col min="3842" max="3842" width="3" style="948" customWidth="1"/>
    <col min="3843" max="3843" width="3.75" style="948" customWidth="1"/>
    <col min="3844" max="3844" width="4.625" style="948" customWidth="1"/>
    <col min="3845" max="3845" width="10.75" style="948" customWidth="1"/>
    <col min="3846" max="3846" width="2.875" style="948" customWidth="1"/>
    <col min="3847" max="3847" width="10" style="948" customWidth="1"/>
    <col min="3848" max="3848" width="3.375" style="948" customWidth="1"/>
    <col min="3849" max="3849" width="8.125" style="948" customWidth="1"/>
    <col min="3850" max="3850" width="3.25" style="948" customWidth="1"/>
    <col min="3851" max="3851" width="6.375" style="948" customWidth="1"/>
    <col min="3852" max="3852" width="3.25" style="948" customWidth="1"/>
    <col min="3853" max="3853" width="6.625" style="948" customWidth="1"/>
    <col min="3854" max="3854" width="2.75" style="948" customWidth="1"/>
    <col min="3855" max="3855" width="14.25" style="948" customWidth="1"/>
    <col min="3856" max="3856" width="3.5" style="948" customWidth="1"/>
    <col min="3857" max="4096" width="9" style="948"/>
    <col min="4097" max="4097" width="1.75" style="948" customWidth="1"/>
    <col min="4098" max="4098" width="3" style="948" customWidth="1"/>
    <col min="4099" max="4099" width="3.75" style="948" customWidth="1"/>
    <col min="4100" max="4100" width="4.625" style="948" customWidth="1"/>
    <col min="4101" max="4101" width="10.75" style="948" customWidth="1"/>
    <col min="4102" max="4102" width="2.875" style="948" customWidth="1"/>
    <col min="4103" max="4103" width="10" style="948" customWidth="1"/>
    <col min="4104" max="4104" width="3.375" style="948" customWidth="1"/>
    <col min="4105" max="4105" width="8.125" style="948" customWidth="1"/>
    <col min="4106" max="4106" width="3.25" style="948" customWidth="1"/>
    <col min="4107" max="4107" width="6.375" style="948" customWidth="1"/>
    <col min="4108" max="4108" width="3.25" style="948" customWidth="1"/>
    <col min="4109" max="4109" width="6.625" style="948" customWidth="1"/>
    <col min="4110" max="4110" width="2.75" style="948" customWidth="1"/>
    <col min="4111" max="4111" width="14.25" style="948" customWidth="1"/>
    <col min="4112" max="4112" width="3.5" style="948" customWidth="1"/>
    <col min="4113" max="4352" width="9" style="948"/>
    <col min="4353" max="4353" width="1.75" style="948" customWidth="1"/>
    <col min="4354" max="4354" width="3" style="948" customWidth="1"/>
    <col min="4355" max="4355" width="3.75" style="948" customWidth="1"/>
    <col min="4356" max="4356" width="4.625" style="948" customWidth="1"/>
    <col min="4357" max="4357" width="10.75" style="948" customWidth="1"/>
    <col min="4358" max="4358" width="2.875" style="948" customWidth="1"/>
    <col min="4359" max="4359" width="10" style="948" customWidth="1"/>
    <col min="4360" max="4360" width="3.375" style="948" customWidth="1"/>
    <col min="4361" max="4361" width="8.125" style="948" customWidth="1"/>
    <col min="4362" max="4362" width="3.25" style="948" customWidth="1"/>
    <col min="4363" max="4363" width="6.375" style="948" customWidth="1"/>
    <col min="4364" max="4364" width="3.25" style="948" customWidth="1"/>
    <col min="4365" max="4365" width="6.625" style="948" customWidth="1"/>
    <col min="4366" max="4366" width="2.75" style="948" customWidth="1"/>
    <col min="4367" max="4367" width="14.25" style="948" customWidth="1"/>
    <col min="4368" max="4368" width="3.5" style="948" customWidth="1"/>
    <col min="4369" max="4608" width="9" style="948"/>
    <col min="4609" max="4609" width="1.75" style="948" customWidth="1"/>
    <col min="4610" max="4610" width="3" style="948" customWidth="1"/>
    <col min="4611" max="4611" width="3.75" style="948" customWidth="1"/>
    <col min="4612" max="4612" width="4.625" style="948" customWidth="1"/>
    <col min="4613" max="4613" width="10.75" style="948" customWidth="1"/>
    <col min="4614" max="4614" width="2.875" style="948" customWidth="1"/>
    <col min="4615" max="4615" width="10" style="948" customWidth="1"/>
    <col min="4616" max="4616" width="3.375" style="948" customWidth="1"/>
    <col min="4617" max="4617" width="8.125" style="948" customWidth="1"/>
    <col min="4618" max="4618" width="3.25" style="948" customWidth="1"/>
    <col min="4619" max="4619" width="6.375" style="948" customWidth="1"/>
    <col min="4620" max="4620" width="3.25" style="948" customWidth="1"/>
    <col min="4621" max="4621" width="6.625" style="948" customWidth="1"/>
    <col min="4622" max="4622" width="2.75" style="948" customWidth="1"/>
    <col min="4623" max="4623" width="14.25" style="948" customWidth="1"/>
    <col min="4624" max="4624" width="3.5" style="948" customWidth="1"/>
    <col min="4625" max="4864" width="9" style="948"/>
    <col min="4865" max="4865" width="1.75" style="948" customWidth="1"/>
    <col min="4866" max="4866" width="3" style="948" customWidth="1"/>
    <col min="4867" max="4867" width="3.75" style="948" customWidth="1"/>
    <col min="4868" max="4868" width="4.625" style="948" customWidth="1"/>
    <col min="4869" max="4869" width="10.75" style="948" customWidth="1"/>
    <col min="4870" max="4870" width="2.875" style="948" customWidth="1"/>
    <col min="4871" max="4871" width="10" style="948" customWidth="1"/>
    <col min="4872" max="4872" width="3.375" style="948" customWidth="1"/>
    <col min="4873" max="4873" width="8.125" style="948" customWidth="1"/>
    <col min="4874" max="4874" width="3.25" style="948" customWidth="1"/>
    <col min="4875" max="4875" width="6.375" style="948" customWidth="1"/>
    <col min="4876" max="4876" width="3.25" style="948" customWidth="1"/>
    <col min="4877" max="4877" width="6.625" style="948" customWidth="1"/>
    <col min="4878" max="4878" width="2.75" style="948" customWidth="1"/>
    <col min="4879" max="4879" width="14.25" style="948" customWidth="1"/>
    <col min="4880" max="4880" width="3.5" style="948" customWidth="1"/>
    <col min="4881" max="5120" width="9" style="948"/>
    <col min="5121" max="5121" width="1.75" style="948" customWidth="1"/>
    <col min="5122" max="5122" width="3" style="948" customWidth="1"/>
    <col min="5123" max="5123" width="3.75" style="948" customWidth="1"/>
    <col min="5124" max="5124" width="4.625" style="948" customWidth="1"/>
    <col min="5125" max="5125" width="10.75" style="948" customWidth="1"/>
    <col min="5126" max="5126" width="2.875" style="948" customWidth="1"/>
    <col min="5127" max="5127" width="10" style="948" customWidth="1"/>
    <col min="5128" max="5128" width="3.375" style="948" customWidth="1"/>
    <col min="5129" max="5129" width="8.125" style="948" customWidth="1"/>
    <col min="5130" max="5130" width="3.25" style="948" customWidth="1"/>
    <col min="5131" max="5131" width="6.375" style="948" customWidth="1"/>
    <col min="5132" max="5132" width="3.25" style="948" customWidth="1"/>
    <col min="5133" max="5133" width="6.625" style="948" customWidth="1"/>
    <col min="5134" max="5134" width="2.75" style="948" customWidth="1"/>
    <col min="5135" max="5135" width="14.25" style="948" customWidth="1"/>
    <col min="5136" max="5136" width="3.5" style="948" customWidth="1"/>
    <col min="5137" max="5376" width="9" style="948"/>
    <col min="5377" max="5377" width="1.75" style="948" customWidth="1"/>
    <col min="5378" max="5378" width="3" style="948" customWidth="1"/>
    <col min="5379" max="5379" width="3.75" style="948" customWidth="1"/>
    <col min="5380" max="5380" width="4.625" style="948" customWidth="1"/>
    <col min="5381" max="5381" width="10.75" style="948" customWidth="1"/>
    <col min="5382" max="5382" width="2.875" style="948" customWidth="1"/>
    <col min="5383" max="5383" width="10" style="948" customWidth="1"/>
    <col min="5384" max="5384" width="3.375" style="948" customWidth="1"/>
    <col min="5385" max="5385" width="8.125" style="948" customWidth="1"/>
    <col min="5386" max="5386" width="3.25" style="948" customWidth="1"/>
    <col min="5387" max="5387" width="6.375" style="948" customWidth="1"/>
    <col min="5388" max="5388" width="3.25" style="948" customWidth="1"/>
    <col min="5389" max="5389" width="6.625" style="948" customWidth="1"/>
    <col min="5390" max="5390" width="2.75" style="948" customWidth="1"/>
    <col min="5391" max="5391" width="14.25" style="948" customWidth="1"/>
    <col min="5392" max="5392" width="3.5" style="948" customWidth="1"/>
    <col min="5393" max="5632" width="9" style="948"/>
    <col min="5633" max="5633" width="1.75" style="948" customWidth="1"/>
    <col min="5634" max="5634" width="3" style="948" customWidth="1"/>
    <col min="5635" max="5635" width="3.75" style="948" customWidth="1"/>
    <col min="5636" max="5636" width="4.625" style="948" customWidth="1"/>
    <col min="5637" max="5637" width="10.75" style="948" customWidth="1"/>
    <col min="5638" max="5638" width="2.875" style="948" customWidth="1"/>
    <col min="5639" max="5639" width="10" style="948" customWidth="1"/>
    <col min="5640" max="5640" width="3.375" style="948" customWidth="1"/>
    <col min="5641" max="5641" width="8.125" style="948" customWidth="1"/>
    <col min="5642" max="5642" width="3.25" style="948" customWidth="1"/>
    <col min="5643" max="5643" width="6.375" style="948" customWidth="1"/>
    <col min="5644" max="5644" width="3.25" style="948" customWidth="1"/>
    <col min="5645" max="5645" width="6.625" style="948" customWidth="1"/>
    <col min="5646" max="5646" width="2.75" style="948" customWidth="1"/>
    <col min="5647" max="5647" width="14.25" style="948" customWidth="1"/>
    <col min="5648" max="5648" width="3.5" style="948" customWidth="1"/>
    <col min="5649" max="5888" width="9" style="948"/>
    <col min="5889" max="5889" width="1.75" style="948" customWidth="1"/>
    <col min="5890" max="5890" width="3" style="948" customWidth="1"/>
    <col min="5891" max="5891" width="3.75" style="948" customWidth="1"/>
    <col min="5892" max="5892" width="4.625" style="948" customWidth="1"/>
    <col min="5893" max="5893" width="10.75" style="948" customWidth="1"/>
    <col min="5894" max="5894" width="2.875" style="948" customWidth="1"/>
    <col min="5895" max="5895" width="10" style="948" customWidth="1"/>
    <col min="5896" max="5896" width="3.375" style="948" customWidth="1"/>
    <col min="5897" max="5897" width="8.125" style="948" customWidth="1"/>
    <col min="5898" max="5898" width="3.25" style="948" customWidth="1"/>
    <col min="5899" max="5899" width="6.375" style="948" customWidth="1"/>
    <col min="5900" max="5900" width="3.25" style="948" customWidth="1"/>
    <col min="5901" max="5901" width="6.625" style="948" customWidth="1"/>
    <col min="5902" max="5902" width="2.75" style="948" customWidth="1"/>
    <col min="5903" max="5903" width="14.25" style="948" customWidth="1"/>
    <col min="5904" max="5904" width="3.5" style="948" customWidth="1"/>
    <col min="5905" max="6144" width="9" style="948"/>
    <col min="6145" max="6145" width="1.75" style="948" customWidth="1"/>
    <col min="6146" max="6146" width="3" style="948" customWidth="1"/>
    <col min="6147" max="6147" width="3.75" style="948" customWidth="1"/>
    <col min="6148" max="6148" width="4.625" style="948" customWidth="1"/>
    <col min="6149" max="6149" width="10.75" style="948" customWidth="1"/>
    <col min="6150" max="6150" width="2.875" style="948" customWidth="1"/>
    <col min="6151" max="6151" width="10" style="948" customWidth="1"/>
    <col min="6152" max="6152" width="3.375" style="948" customWidth="1"/>
    <col min="6153" max="6153" width="8.125" style="948" customWidth="1"/>
    <col min="6154" max="6154" width="3.25" style="948" customWidth="1"/>
    <col min="6155" max="6155" width="6.375" style="948" customWidth="1"/>
    <col min="6156" max="6156" width="3.25" style="948" customWidth="1"/>
    <col min="6157" max="6157" width="6.625" style="948" customWidth="1"/>
    <col min="6158" max="6158" width="2.75" style="948" customWidth="1"/>
    <col min="6159" max="6159" width="14.25" style="948" customWidth="1"/>
    <col min="6160" max="6160" width="3.5" style="948" customWidth="1"/>
    <col min="6161" max="6400" width="9" style="948"/>
    <col min="6401" max="6401" width="1.75" style="948" customWidth="1"/>
    <col min="6402" max="6402" width="3" style="948" customWidth="1"/>
    <col min="6403" max="6403" width="3.75" style="948" customWidth="1"/>
    <col min="6404" max="6404" width="4.625" style="948" customWidth="1"/>
    <col min="6405" max="6405" width="10.75" style="948" customWidth="1"/>
    <col min="6406" max="6406" width="2.875" style="948" customWidth="1"/>
    <col min="6407" max="6407" width="10" style="948" customWidth="1"/>
    <col min="6408" max="6408" width="3.375" style="948" customWidth="1"/>
    <col min="6409" max="6409" width="8.125" style="948" customWidth="1"/>
    <col min="6410" max="6410" width="3.25" style="948" customWidth="1"/>
    <col min="6411" max="6411" width="6.375" style="948" customWidth="1"/>
    <col min="6412" max="6412" width="3.25" style="948" customWidth="1"/>
    <col min="6413" max="6413" width="6.625" style="948" customWidth="1"/>
    <col min="6414" max="6414" width="2.75" style="948" customWidth="1"/>
    <col min="6415" max="6415" width="14.25" style="948" customWidth="1"/>
    <col min="6416" max="6416" width="3.5" style="948" customWidth="1"/>
    <col min="6417" max="6656" width="9" style="948"/>
    <col min="6657" max="6657" width="1.75" style="948" customWidth="1"/>
    <col min="6658" max="6658" width="3" style="948" customWidth="1"/>
    <col min="6659" max="6659" width="3.75" style="948" customWidth="1"/>
    <col min="6660" max="6660" width="4.625" style="948" customWidth="1"/>
    <col min="6661" max="6661" width="10.75" style="948" customWidth="1"/>
    <col min="6662" max="6662" width="2.875" style="948" customWidth="1"/>
    <col min="6663" max="6663" width="10" style="948" customWidth="1"/>
    <col min="6664" max="6664" width="3.375" style="948" customWidth="1"/>
    <col min="6665" max="6665" width="8.125" style="948" customWidth="1"/>
    <col min="6666" max="6666" width="3.25" style="948" customWidth="1"/>
    <col min="6667" max="6667" width="6.375" style="948" customWidth="1"/>
    <col min="6668" max="6668" width="3.25" style="948" customWidth="1"/>
    <col min="6669" max="6669" width="6.625" style="948" customWidth="1"/>
    <col min="6670" max="6670" width="2.75" style="948" customWidth="1"/>
    <col min="6671" max="6671" width="14.25" style="948" customWidth="1"/>
    <col min="6672" max="6672" width="3.5" style="948" customWidth="1"/>
    <col min="6673" max="6912" width="9" style="948"/>
    <col min="6913" max="6913" width="1.75" style="948" customWidth="1"/>
    <col min="6914" max="6914" width="3" style="948" customWidth="1"/>
    <col min="6915" max="6915" width="3.75" style="948" customWidth="1"/>
    <col min="6916" max="6916" width="4.625" style="948" customWidth="1"/>
    <col min="6917" max="6917" width="10.75" style="948" customWidth="1"/>
    <col min="6918" max="6918" width="2.875" style="948" customWidth="1"/>
    <col min="6919" max="6919" width="10" style="948" customWidth="1"/>
    <col min="6920" max="6920" width="3.375" style="948" customWidth="1"/>
    <col min="6921" max="6921" width="8.125" style="948" customWidth="1"/>
    <col min="6922" max="6922" width="3.25" style="948" customWidth="1"/>
    <col min="6923" max="6923" width="6.375" style="948" customWidth="1"/>
    <col min="6924" max="6924" width="3.25" style="948" customWidth="1"/>
    <col min="6925" max="6925" width="6.625" style="948" customWidth="1"/>
    <col min="6926" max="6926" width="2.75" style="948" customWidth="1"/>
    <col min="6927" max="6927" width="14.25" style="948" customWidth="1"/>
    <col min="6928" max="6928" width="3.5" style="948" customWidth="1"/>
    <col min="6929" max="7168" width="9" style="948"/>
    <col min="7169" max="7169" width="1.75" style="948" customWidth="1"/>
    <col min="7170" max="7170" width="3" style="948" customWidth="1"/>
    <col min="7171" max="7171" width="3.75" style="948" customWidth="1"/>
    <col min="7172" max="7172" width="4.625" style="948" customWidth="1"/>
    <col min="7173" max="7173" width="10.75" style="948" customWidth="1"/>
    <col min="7174" max="7174" width="2.875" style="948" customWidth="1"/>
    <col min="7175" max="7175" width="10" style="948" customWidth="1"/>
    <col min="7176" max="7176" width="3.375" style="948" customWidth="1"/>
    <col min="7177" max="7177" width="8.125" style="948" customWidth="1"/>
    <col min="7178" max="7178" width="3.25" style="948" customWidth="1"/>
    <col min="7179" max="7179" width="6.375" style="948" customWidth="1"/>
    <col min="7180" max="7180" width="3.25" style="948" customWidth="1"/>
    <col min="7181" max="7181" width="6.625" style="948" customWidth="1"/>
    <col min="7182" max="7182" width="2.75" style="948" customWidth="1"/>
    <col min="7183" max="7183" width="14.25" style="948" customWidth="1"/>
    <col min="7184" max="7184" width="3.5" style="948" customWidth="1"/>
    <col min="7185" max="7424" width="9" style="948"/>
    <col min="7425" max="7425" width="1.75" style="948" customWidth="1"/>
    <col min="7426" max="7426" width="3" style="948" customWidth="1"/>
    <col min="7427" max="7427" width="3.75" style="948" customWidth="1"/>
    <col min="7428" max="7428" width="4.625" style="948" customWidth="1"/>
    <col min="7429" max="7429" width="10.75" style="948" customWidth="1"/>
    <col min="7430" max="7430" width="2.875" style="948" customWidth="1"/>
    <col min="7431" max="7431" width="10" style="948" customWidth="1"/>
    <col min="7432" max="7432" width="3.375" style="948" customWidth="1"/>
    <col min="7433" max="7433" width="8.125" style="948" customWidth="1"/>
    <col min="7434" max="7434" width="3.25" style="948" customWidth="1"/>
    <col min="7435" max="7435" width="6.375" style="948" customWidth="1"/>
    <col min="7436" max="7436" width="3.25" style="948" customWidth="1"/>
    <col min="7437" max="7437" width="6.625" style="948" customWidth="1"/>
    <col min="7438" max="7438" width="2.75" style="948" customWidth="1"/>
    <col min="7439" max="7439" width="14.25" style="948" customWidth="1"/>
    <col min="7440" max="7440" width="3.5" style="948" customWidth="1"/>
    <col min="7441" max="7680" width="9" style="948"/>
    <col min="7681" max="7681" width="1.75" style="948" customWidth="1"/>
    <col min="7682" max="7682" width="3" style="948" customWidth="1"/>
    <col min="7683" max="7683" width="3.75" style="948" customWidth="1"/>
    <col min="7684" max="7684" width="4.625" style="948" customWidth="1"/>
    <col min="7685" max="7685" width="10.75" style="948" customWidth="1"/>
    <col min="7686" max="7686" width="2.875" style="948" customWidth="1"/>
    <col min="7687" max="7687" width="10" style="948" customWidth="1"/>
    <col min="7688" max="7688" width="3.375" style="948" customWidth="1"/>
    <col min="7689" max="7689" width="8.125" style="948" customWidth="1"/>
    <col min="7690" max="7690" width="3.25" style="948" customWidth="1"/>
    <col min="7691" max="7691" width="6.375" style="948" customWidth="1"/>
    <col min="7692" max="7692" width="3.25" style="948" customWidth="1"/>
    <col min="7693" max="7693" width="6.625" style="948" customWidth="1"/>
    <col min="7694" max="7694" width="2.75" style="948" customWidth="1"/>
    <col min="7695" max="7695" width="14.25" style="948" customWidth="1"/>
    <col min="7696" max="7696" width="3.5" style="948" customWidth="1"/>
    <col min="7697" max="7936" width="9" style="948"/>
    <col min="7937" max="7937" width="1.75" style="948" customWidth="1"/>
    <col min="7938" max="7938" width="3" style="948" customWidth="1"/>
    <col min="7939" max="7939" width="3.75" style="948" customWidth="1"/>
    <col min="7940" max="7940" width="4.625" style="948" customWidth="1"/>
    <col min="7941" max="7941" width="10.75" style="948" customWidth="1"/>
    <col min="7942" max="7942" width="2.875" style="948" customWidth="1"/>
    <col min="7943" max="7943" width="10" style="948" customWidth="1"/>
    <col min="7944" max="7944" width="3.375" style="948" customWidth="1"/>
    <col min="7945" max="7945" width="8.125" style="948" customWidth="1"/>
    <col min="7946" max="7946" width="3.25" style="948" customWidth="1"/>
    <col min="7947" max="7947" width="6.375" style="948" customWidth="1"/>
    <col min="7948" max="7948" width="3.25" style="948" customWidth="1"/>
    <col min="7949" max="7949" width="6.625" style="948" customWidth="1"/>
    <col min="7950" max="7950" width="2.75" style="948" customWidth="1"/>
    <col min="7951" max="7951" width="14.25" style="948" customWidth="1"/>
    <col min="7952" max="7952" width="3.5" style="948" customWidth="1"/>
    <col min="7953" max="8192" width="9" style="948"/>
    <col min="8193" max="8193" width="1.75" style="948" customWidth="1"/>
    <col min="8194" max="8194" width="3" style="948" customWidth="1"/>
    <col min="8195" max="8195" width="3.75" style="948" customWidth="1"/>
    <col min="8196" max="8196" width="4.625" style="948" customWidth="1"/>
    <col min="8197" max="8197" width="10.75" style="948" customWidth="1"/>
    <col min="8198" max="8198" width="2.875" style="948" customWidth="1"/>
    <col min="8199" max="8199" width="10" style="948" customWidth="1"/>
    <col min="8200" max="8200" width="3.375" style="948" customWidth="1"/>
    <col min="8201" max="8201" width="8.125" style="948" customWidth="1"/>
    <col min="8202" max="8202" width="3.25" style="948" customWidth="1"/>
    <col min="8203" max="8203" width="6.375" style="948" customWidth="1"/>
    <col min="8204" max="8204" width="3.25" style="948" customWidth="1"/>
    <col min="8205" max="8205" width="6.625" style="948" customWidth="1"/>
    <col min="8206" max="8206" width="2.75" style="948" customWidth="1"/>
    <col min="8207" max="8207" width="14.25" style="948" customWidth="1"/>
    <col min="8208" max="8208" width="3.5" style="948" customWidth="1"/>
    <col min="8209" max="8448" width="9" style="948"/>
    <col min="8449" max="8449" width="1.75" style="948" customWidth="1"/>
    <col min="8450" max="8450" width="3" style="948" customWidth="1"/>
    <col min="8451" max="8451" width="3.75" style="948" customWidth="1"/>
    <col min="8452" max="8452" width="4.625" style="948" customWidth="1"/>
    <col min="8453" max="8453" width="10.75" style="948" customWidth="1"/>
    <col min="8454" max="8454" width="2.875" style="948" customWidth="1"/>
    <col min="8455" max="8455" width="10" style="948" customWidth="1"/>
    <col min="8456" max="8456" width="3.375" style="948" customWidth="1"/>
    <col min="8457" max="8457" width="8.125" style="948" customWidth="1"/>
    <col min="8458" max="8458" width="3.25" style="948" customWidth="1"/>
    <col min="8459" max="8459" width="6.375" style="948" customWidth="1"/>
    <col min="8460" max="8460" width="3.25" style="948" customWidth="1"/>
    <col min="8461" max="8461" width="6.625" style="948" customWidth="1"/>
    <col min="8462" max="8462" width="2.75" style="948" customWidth="1"/>
    <col min="8463" max="8463" width="14.25" style="948" customWidth="1"/>
    <col min="8464" max="8464" width="3.5" style="948" customWidth="1"/>
    <col min="8465" max="8704" width="9" style="948"/>
    <col min="8705" max="8705" width="1.75" style="948" customWidth="1"/>
    <col min="8706" max="8706" width="3" style="948" customWidth="1"/>
    <col min="8707" max="8707" width="3.75" style="948" customWidth="1"/>
    <col min="8708" max="8708" width="4.625" style="948" customWidth="1"/>
    <col min="8709" max="8709" width="10.75" style="948" customWidth="1"/>
    <col min="8710" max="8710" width="2.875" style="948" customWidth="1"/>
    <col min="8711" max="8711" width="10" style="948" customWidth="1"/>
    <col min="8712" max="8712" width="3.375" style="948" customWidth="1"/>
    <col min="8713" max="8713" width="8.125" style="948" customWidth="1"/>
    <col min="8714" max="8714" width="3.25" style="948" customWidth="1"/>
    <col min="8715" max="8715" width="6.375" style="948" customWidth="1"/>
    <col min="8716" max="8716" width="3.25" style="948" customWidth="1"/>
    <col min="8717" max="8717" width="6.625" style="948" customWidth="1"/>
    <col min="8718" max="8718" width="2.75" style="948" customWidth="1"/>
    <col min="8719" max="8719" width="14.25" style="948" customWidth="1"/>
    <col min="8720" max="8720" width="3.5" style="948" customWidth="1"/>
    <col min="8721" max="8960" width="9" style="948"/>
    <col min="8961" max="8961" width="1.75" style="948" customWidth="1"/>
    <col min="8962" max="8962" width="3" style="948" customWidth="1"/>
    <col min="8963" max="8963" width="3.75" style="948" customWidth="1"/>
    <col min="8964" max="8964" width="4.625" style="948" customWidth="1"/>
    <col min="8965" max="8965" width="10.75" style="948" customWidth="1"/>
    <col min="8966" max="8966" width="2.875" style="948" customWidth="1"/>
    <col min="8967" max="8967" width="10" style="948" customWidth="1"/>
    <col min="8968" max="8968" width="3.375" style="948" customWidth="1"/>
    <col min="8969" max="8969" width="8.125" style="948" customWidth="1"/>
    <col min="8970" max="8970" width="3.25" style="948" customWidth="1"/>
    <col min="8971" max="8971" width="6.375" style="948" customWidth="1"/>
    <col min="8972" max="8972" width="3.25" style="948" customWidth="1"/>
    <col min="8973" max="8973" width="6.625" style="948" customWidth="1"/>
    <col min="8974" max="8974" width="2.75" style="948" customWidth="1"/>
    <col min="8975" max="8975" width="14.25" style="948" customWidth="1"/>
    <col min="8976" max="8976" width="3.5" style="948" customWidth="1"/>
    <col min="8977" max="9216" width="9" style="948"/>
    <col min="9217" max="9217" width="1.75" style="948" customWidth="1"/>
    <col min="9218" max="9218" width="3" style="948" customWidth="1"/>
    <col min="9219" max="9219" width="3.75" style="948" customWidth="1"/>
    <col min="9220" max="9220" width="4.625" style="948" customWidth="1"/>
    <col min="9221" max="9221" width="10.75" style="948" customWidth="1"/>
    <col min="9222" max="9222" width="2.875" style="948" customWidth="1"/>
    <col min="9223" max="9223" width="10" style="948" customWidth="1"/>
    <col min="9224" max="9224" width="3.375" style="948" customWidth="1"/>
    <col min="9225" max="9225" width="8.125" style="948" customWidth="1"/>
    <col min="9226" max="9226" width="3.25" style="948" customWidth="1"/>
    <col min="9227" max="9227" width="6.375" style="948" customWidth="1"/>
    <col min="9228" max="9228" width="3.25" style="948" customWidth="1"/>
    <col min="9229" max="9229" width="6.625" style="948" customWidth="1"/>
    <col min="9230" max="9230" width="2.75" style="948" customWidth="1"/>
    <col min="9231" max="9231" width="14.25" style="948" customWidth="1"/>
    <col min="9232" max="9232" width="3.5" style="948" customWidth="1"/>
    <col min="9233" max="9472" width="9" style="948"/>
    <col min="9473" max="9473" width="1.75" style="948" customWidth="1"/>
    <col min="9474" max="9474" width="3" style="948" customWidth="1"/>
    <col min="9475" max="9475" width="3.75" style="948" customWidth="1"/>
    <col min="9476" max="9476" width="4.625" style="948" customWidth="1"/>
    <col min="9477" max="9477" width="10.75" style="948" customWidth="1"/>
    <col min="9478" max="9478" width="2.875" style="948" customWidth="1"/>
    <col min="9479" max="9479" width="10" style="948" customWidth="1"/>
    <col min="9480" max="9480" width="3.375" style="948" customWidth="1"/>
    <col min="9481" max="9481" width="8.125" style="948" customWidth="1"/>
    <col min="9482" max="9482" width="3.25" style="948" customWidth="1"/>
    <col min="9483" max="9483" width="6.375" style="948" customWidth="1"/>
    <col min="9484" max="9484" width="3.25" style="948" customWidth="1"/>
    <col min="9485" max="9485" width="6.625" style="948" customWidth="1"/>
    <col min="9486" max="9486" width="2.75" style="948" customWidth="1"/>
    <col min="9487" max="9487" width="14.25" style="948" customWidth="1"/>
    <col min="9488" max="9488" width="3.5" style="948" customWidth="1"/>
    <col min="9489" max="9728" width="9" style="948"/>
    <col min="9729" max="9729" width="1.75" style="948" customWidth="1"/>
    <col min="9730" max="9730" width="3" style="948" customWidth="1"/>
    <col min="9731" max="9731" width="3.75" style="948" customWidth="1"/>
    <col min="9732" max="9732" width="4.625" style="948" customWidth="1"/>
    <col min="9733" max="9733" width="10.75" style="948" customWidth="1"/>
    <col min="9734" max="9734" width="2.875" style="948" customWidth="1"/>
    <col min="9735" max="9735" width="10" style="948" customWidth="1"/>
    <col min="9736" max="9736" width="3.375" style="948" customWidth="1"/>
    <col min="9737" max="9737" width="8.125" style="948" customWidth="1"/>
    <col min="9738" max="9738" width="3.25" style="948" customWidth="1"/>
    <col min="9739" max="9739" width="6.375" style="948" customWidth="1"/>
    <col min="9740" max="9740" width="3.25" style="948" customWidth="1"/>
    <col min="9741" max="9741" width="6.625" style="948" customWidth="1"/>
    <col min="9742" max="9742" width="2.75" style="948" customWidth="1"/>
    <col min="9743" max="9743" width="14.25" style="948" customWidth="1"/>
    <col min="9744" max="9744" width="3.5" style="948" customWidth="1"/>
    <col min="9745" max="9984" width="9" style="948"/>
    <col min="9985" max="9985" width="1.75" style="948" customWidth="1"/>
    <col min="9986" max="9986" width="3" style="948" customWidth="1"/>
    <col min="9987" max="9987" width="3.75" style="948" customWidth="1"/>
    <col min="9988" max="9988" width="4.625" style="948" customWidth="1"/>
    <col min="9989" max="9989" width="10.75" style="948" customWidth="1"/>
    <col min="9990" max="9990" width="2.875" style="948" customWidth="1"/>
    <col min="9991" max="9991" width="10" style="948" customWidth="1"/>
    <col min="9992" max="9992" width="3.375" style="948" customWidth="1"/>
    <col min="9993" max="9993" width="8.125" style="948" customWidth="1"/>
    <col min="9994" max="9994" width="3.25" style="948" customWidth="1"/>
    <col min="9995" max="9995" width="6.375" style="948" customWidth="1"/>
    <col min="9996" max="9996" width="3.25" style="948" customWidth="1"/>
    <col min="9997" max="9997" width="6.625" style="948" customWidth="1"/>
    <col min="9998" max="9998" width="2.75" style="948" customWidth="1"/>
    <col min="9999" max="9999" width="14.25" style="948" customWidth="1"/>
    <col min="10000" max="10000" width="3.5" style="948" customWidth="1"/>
    <col min="10001" max="10240" width="9" style="948"/>
    <col min="10241" max="10241" width="1.75" style="948" customWidth="1"/>
    <col min="10242" max="10242" width="3" style="948" customWidth="1"/>
    <col min="10243" max="10243" width="3.75" style="948" customWidth="1"/>
    <col min="10244" max="10244" width="4.625" style="948" customWidth="1"/>
    <col min="10245" max="10245" width="10.75" style="948" customWidth="1"/>
    <col min="10246" max="10246" width="2.875" style="948" customWidth="1"/>
    <col min="10247" max="10247" width="10" style="948" customWidth="1"/>
    <col min="10248" max="10248" width="3.375" style="948" customWidth="1"/>
    <col min="10249" max="10249" width="8.125" style="948" customWidth="1"/>
    <col min="10250" max="10250" width="3.25" style="948" customWidth="1"/>
    <col min="10251" max="10251" width="6.375" style="948" customWidth="1"/>
    <col min="10252" max="10252" width="3.25" style="948" customWidth="1"/>
    <col min="10253" max="10253" width="6.625" style="948" customWidth="1"/>
    <col min="10254" max="10254" width="2.75" style="948" customWidth="1"/>
    <col min="10255" max="10255" width="14.25" style="948" customWidth="1"/>
    <col min="10256" max="10256" width="3.5" style="948" customWidth="1"/>
    <col min="10257" max="10496" width="9" style="948"/>
    <col min="10497" max="10497" width="1.75" style="948" customWidth="1"/>
    <col min="10498" max="10498" width="3" style="948" customWidth="1"/>
    <col min="10499" max="10499" width="3.75" style="948" customWidth="1"/>
    <col min="10500" max="10500" width="4.625" style="948" customWidth="1"/>
    <col min="10501" max="10501" width="10.75" style="948" customWidth="1"/>
    <col min="10502" max="10502" width="2.875" style="948" customWidth="1"/>
    <col min="10503" max="10503" width="10" style="948" customWidth="1"/>
    <col min="10504" max="10504" width="3.375" style="948" customWidth="1"/>
    <col min="10505" max="10505" width="8.125" style="948" customWidth="1"/>
    <col min="10506" max="10506" width="3.25" style="948" customWidth="1"/>
    <col min="10507" max="10507" width="6.375" style="948" customWidth="1"/>
    <col min="10508" max="10508" width="3.25" style="948" customWidth="1"/>
    <col min="10509" max="10509" width="6.625" style="948" customWidth="1"/>
    <col min="10510" max="10510" width="2.75" style="948" customWidth="1"/>
    <col min="10511" max="10511" width="14.25" style="948" customWidth="1"/>
    <col min="10512" max="10512" width="3.5" style="948" customWidth="1"/>
    <col min="10513" max="10752" width="9" style="948"/>
    <col min="10753" max="10753" width="1.75" style="948" customWidth="1"/>
    <col min="10754" max="10754" width="3" style="948" customWidth="1"/>
    <col min="10755" max="10755" width="3.75" style="948" customWidth="1"/>
    <col min="10756" max="10756" width="4.625" style="948" customWidth="1"/>
    <col min="10757" max="10757" width="10.75" style="948" customWidth="1"/>
    <col min="10758" max="10758" width="2.875" style="948" customWidth="1"/>
    <col min="10759" max="10759" width="10" style="948" customWidth="1"/>
    <col min="10760" max="10760" width="3.375" style="948" customWidth="1"/>
    <col min="10761" max="10761" width="8.125" style="948" customWidth="1"/>
    <col min="10762" max="10762" width="3.25" style="948" customWidth="1"/>
    <col min="10763" max="10763" width="6.375" style="948" customWidth="1"/>
    <col min="10764" max="10764" width="3.25" style="948" customWidth="1"/>
    <col min="10765" max="10765" width="6.625" style="948" customWidth="1"/>
    <col min="10766" max="10766" width="2.75" style="948" customWidth="1"/>
    <col min="10767" max="10767" width="14.25" style="948" customWidth="1"/>
    <col min="10768" max="10768" width="3.5" style="948" customWidth="1"/>
    <col min="10769" max="11008" width="9" style="948"/>
    <col min="11009" max="11009" width="1.75" style="948" customWidth="1"/>
    <col min="11010" max="11010" width="3" style="948" customWidth="1"/>
    <col min="11011" max="11011" width="3.75" style="948" customWidth="1"/>
    <col min="11012" max="11012" width="4.625" style="948" customWidth="1"/>
    <col min="11013" max="11013" width="10.75" style="948" customWidth="1"/>
    <col min="11014" max="11014" width="2.875" style="948" customWidth="1"/>
    <col min="11015" max="11015" width="10" style="948" customWidth="1"/>
    <col min="11016" max="11016" width="3.375" style="948" customWidth="1"/>
    <col min="11017" max="11017" width="8.125" style="948" customWidth="1"/>
    <col min="11018" max="11018" width="3.25" style="948" customWidth="1"/>
    <col min="11019" max="11019" width="6.375" style="948" customWidth="1"/>
    <col min="11020" max="11020" width="3.25" style="948" customWidth="1"/>
    <col min="11021" max="11021" width="6.625" style="948" customWidth="1"/>
    <col min="11022" max="11022" width="2.75" style="948" customWidth="1"/>
    <col min="11023" max="11023" width="14.25" style="948" customWidth="1"/>
    <col min="11024" max="11024" width="3.5" style="948" customWidth="1"/>
    <col min="11025" max="11264" width="9" style="948"/>
    <col min="11265" max="11265" width="1.75" style="948" customWidth="1"/>
    <col min="11266" max="11266" width="3" style="948" customWidth="1"/>
    <col min="11267" max="11267" width="3.75" style="948" customWidth="1"/>
    <col min="11268" max="11268" width="4.625" style="948" customWidth="1"/>
    <col min="11269" max="11269" width="10.75" style="948" customWidth="1"/>
    <col min="11270" max="11270" width="2.875" style="948" customWidth="1"/>
    <col min="11271" max="11271" width="10" style="948" customWidth="1"/>
    <col min="11272" max="11272" width="3.375" style="948" customWidth="1"/>
    <col min="11273" max="11273" width="8.125" style="948" customWidth="1"/>
    <col min="11274" max="11274" width="3.25" style="948" customWidth="1"/>
    <col min="11275" max="11275" width="6.375" style="948" customWidth="1"/>
    <col min="11276" max="11276" width="3.25" style="948" customWidth="1"/>
    <col min="11277" max="11277" width="6.625" style="948" customWidth="1"/>
    <col min="11278" max="11278" width="2.75" style="948" customWidth="1"/>
    <col min="11279" max="11279" width="14.25" style="948" customWidth="1"/>
    <col min="11280" max="11280" width="3.5" style="948" customWidth="1"/>
    <col min="11281" max="11520" width="9" style="948"/>
    <col min="11521" max="11521" width="1.75" style="948" customWidth="1"/>
    <col min="11522" max="11522" width="3" style="948" customWidth="1"/>
    <col min="11523" max="11523" width="3.75" style="948" customWidth="1"/>
    <col min="11524" max="11524" width="4.625" style="948" customWidth="1"/>
    <col min="11525" max="11525" width="10.75" style="948" customWidth="1"/>
    <col min="11526" max="11526" width="2.875" style="948" customWidth="1"/>
    <col min="11527" max="11527" width="10" style="948" customWidth="1"/>
    <col min="11528" max="11528" width="3.375" style="948" customWidth="1"/>
    <col min="11529" max="11529" width="8.125" style="948" customWidth="1"/>
    <col min="11530" max="11530" width="3.25" style="948" customWidth="1"/>
    <col min="11531" max="11531" width="6.375" style="948" customWidth="1"/>
    <col min="11532" max="11532" width="3.25" style="948" customWidth="1"/>
    <col min="11533" max="11533" width="6.625" style="948" customWidth="1"/>
    <col min="11534" max="11534" width="2.75" style="948" customWidth="1"/>
    <col min="11535" max="11535" width="14.25" style="948" customWidth="1"/>
    <col min="11536" max="11536" width="3.5" style="948" customWidth="1"/>
    <col min="11537" max="11776" width="9" style="948"/>
    <col min="11777" max="11777" width="1.75" style="948" customWidth="1"/>
    <col min="11778" max="11778" width="3" style="948" customWidth="1"/>
    <col min="11779" max="11779" width="3.75" style="948" customWidth="1"/>
    <col min="11780" max="11780" width="4.625" style="948" customWidth="1"/>
    <col min="11781" max="11781" width="10.75" style="948" customWidth="1"/>
    <col min="11782" max="11782" width="2.875" style="948" customWidth="1"/>
    <col min="11783" max="11783" width="10" style="948" customWidth="1"/>
    <col min="11784" max="11784" width="3.375" style="948" customWidth="1"/>
    <col min="11785" max="11785" width="8.125" style="948" customWidth="1"/>
    <col min="11786" max="11786" width="3.25" style="948" customWidth="1"/>
    <col min="11787" max="11787" width="6.375" style="948" customWidth="1"/>
    <col min="11788" max="11788" width="3.25" style="948" customWidth="1"/>
    <col min="11789" max="11789" width="6.625" style="948" customWidth="1"/>
    <col min="11790" max="11790" width="2.75" style="948" customWidth="1"/>
    <col min="11791" max="11791" width="14.25" style="948" customWidth="1"/>
    <col min="11792" max="11792" width="3.5" style="948" customWidth="1"/>
    <col min="11793" max="12032" width="9" style="948"/>
    <col min="12033" max="12033" width="1.75" style="948" customWidth="1"/>
    <col min="12034" max="12034" width="3" style="948" customWidth="1"/>
    <col min="12035" max="12035" width="3.75" style="948" customWidth="1"/>
    <col min="12036" max="12036" width="4.625" style="948" customWidth="1"/>
    <col min="12037" max="12037" width="10.75" style="948" customWidth="1"/>
    <col min="12038" max="12038" width="2.875" style="948" customWidth="1"/>
    <col min="12039" max="12039" width="10" style="948" customWidth="1"/>
    <col min="12040" max="12040" width="3.375" style="948" customWidth="1"/>
    <col min="12041" max="12041" width="8.125" style="948" customWidth="1"/>
    <col min="12042" max="12042" width="3.25" style="948" customWidth="1"/>
    <col min="12043" max="12043" width="6.375" style="948" customWidth="1"/>
    <col min="12044" max="12044" width="3.25" style="948" customWidth="1"/>
    <col min="12045" max="12045" width="6.625" style="948" customWidth="1"/>
    <col min="12046" max="12046" width="2.75" style="948" customWidth="1"/>
    <col min="12047" max="12047" width="14.25" style="948" customWidth="1"/>
    <col min="12048" max="12048" width="3.5" style="948" customWidth="1"/>
    <col min="12049" max="12288" width="9" style="948"/>
    <col min="12289" max="12289" width="1.75" style="948" customWidth="1"/>
    <col min="12290" max="12290" width="3" style="948" customWidth="1"/>
    <col min="12291" max="12291" width="3.75" style="948" customWidth="1"/>
    <col min="12292" max="12292" width="4.625" style="948" customWidth="1"/>
    <col min="12293" max="12293" width="10.75" style="948" customWidth="1"/>
    <col min="12294" max="12294" width="2.875" style="948" customWidth="1"/>
    <col min="12295" max="12295" width="10" style="948" customWidth="1"/>
    <col min="12296" max="12296" width="3.375" style="948" customWidth="1"/>
    <col min="12297" max="12297" width="8.125" style="948" customWidth="1"/>
    <col min="12298" max="12298" width="3.25" style="948" customWidth="1"/>
    <col min="12299" max="12299" width="6.375" style="948" customWidth="1"/>
    <col min="12300" max="12300" width="3.25" style="948" customWidth="1"/>
    <col min="12301" max="12301" width="6.625" style="948" customWidth="1"/>
    <col min="12302" max="12302" width="2.75" style="948" customWidth="1"/>
    <col min="12303" max="12303" width="14.25" style="948" customWidth="1"/>
    <col min="12304" max="12304" width="3.5" style="948" customWidth="1"/>
    <col min="12305" max="12544" width="9" style="948"/>
    <col min="12545" max="12545" width="1.75" style="948" customWidth="1"/>
    <col min="12546" max="12546" width="3" style="948" customWidth="1"/>
    <col min="12547" max="12547" width="3.75" style="948" customWidth="1"/>
    <col min="12548" max="12548" width="4.625" style="948" customWidth="1"/>
    <col min="12549" max="12549" width="10.75" style="948" customWidth="1"/>
    <col min="12550" max="12550" width="2.875" style="948" customWidth="1"/>
    <col min="12551" max="12551" width="10" style="948" customWidth="1"/>
    <col min="12552" max="12552" width="3.375" style="948" customWidth="1"/>
    <col min="12553" max="12553" width="8.125" style="948" customWidth="1"/>
    <col min="12554" max="12554" width="3.25" style="948" customWidth="1"/>
    <col min="12555" max="12555" width="6.375" style="948" customWidth="1"/>
    <col min="12556" max="12556" width="3.25" style="948" customWidth="1"/>
    <col min="12557" max="12557" width="6.625" style="948" customWidth="1"/>
    <col min="12558" max="12558" width="2.75" style="948" customWidth="1"/>
    <col min="12559" max="12559" width="14.25" style="948" customWidth="1"/>
    <col min="12560" max="12560" width="3.5" style="948" customWidth="1"/>
    <col min="12561" max="12800" width="9" style="948"/>
    <col min="12801" max="12801" width="1.75" style="948" customWidth="1"/>
    <col min="12802" max="12802" width="3" style="948" customWidth="1"/>
    <col min="12803" max="12803" width="3.75" style="948" customWidth="1"/>
    <col min="12804" max="12804" width="4.625" style="948" customWidth="1"/>
    <col min="12805" max="12805" width="10.75" style="948" customWidth="1"/>
    <col min="12806" max="12806" width="2.875" style="948" customWidth="1"/>
    <col min="12807" max="12807" width="10" style="948" customWidth="1"/>
    <col min="12808" max="12808" width="3.375" style="948" customWidth="1"/>
    <col min="12809" max="12809" width="8.125" style="948" customWidth="1"/>
    <col min="12810" max="12810" width="3.25" style="948" customWidth="1"/>
    <col min="12811" max="12811" width="6.375" style="948" customWidth="1"/>
    <col min="12812" max="12812" width="3.25" style="948" customWidth="1"/>
    <col min="12813" max="12813" width="6.625" style="948" customWidth="1"/>
    <col min="12814" max="12814" width="2.75" style="948" customWidth="1"/>
    <col min="12815" max="12815" width="14.25" style="948" customWidth="1"/>
    <col min="12816" max="12816" width="3.5" style="948" customWidth="1"/>
    <col min="12817" max="13056" width="9" style="948"/>
    <col min="13057" max="13057" width="1.75" style="948" customWidth="1"/>
    <col min="13058" max="13058" width="3" style="948" customWidth="1"/>
    <col min="13059" max="13059" width="3.75" style="948" customWidth="1"/>
    <col min="13060" max="13060" width="4.625" style="948" customWidth="1"/>
    <col min="13061" max="13061" width="10.75" style="948" customWidth="1"/>
    <col min="13062" max="13062" width="2.875" style="948" customWidth="1"/>
    <col min="13063" max="13063" width="10" style="948" customWidth="1"/>
    <col min="13064" max="13064" width="3.375" style="948" customWidth="1"/>
    <col min="13065" max="13065" width="8.125" style="948" customWidth="1"/>
    <col min="13066" max="13066" width="3.25" style="948" customWidth="1"/>
    <col min="13067" max="13067" width="6.375" style="948" customWidth="1"/>
    <col min="13068" max="13068" width="3.25" style="948" customWidth="1"/>
    <col min="13069" max="13069" width="6.625" style="948" customWidth="1"/>
    <col min="13070" max="13070" width="2.75" style="948" customWidth="1"/>
    <col min="13071" max="13071" width="14.25" style="948" customWidth="1"/>
    <col min="13072" max="13072" width="3.5" style="948" customWidth="1"/>
    <col min="13073" max="13312" width="9" style="948"/>
    <col min="13313" max="13313" width="1.75" style="948" customWidth="1"/>
    <col min="13314" max="13314" width="3" style="948" customWidth="1"/>
    <col min="13315" max="13315" width="3.75" style="948" customWidth="1"/>
    <col min="13316" max="13316" width="4.625" style="948" customWidth="1"/>
    <col min="13317" max="13317" width="10.75" style="948" customWidth="1"/>
    <col min="13318" max="13318" width="2.875" style="948" customWidth="1"/>
    <col min="13319" max="13319" width="10" style="948" customWidth="1"/>
    <col min="13320" max="13320" width="3.375" style="948" customWidth="1"/>
    <col min="13321" max="13321" width="8.125" style="948" customWidth="1"/>
    <col min="13322" max="13322" width="3.25" style="948" customWidth="1"/>
    <col min="13323" max="13323" width="6.375" style="948" customWidth="1"/>
    <col min="13324" max="13324" width="3.25" style="948" customWidth="1"/>
    <col min="13325" max="13325" width="6.625" style="948" customWidth="1"/>
    <col min="13326" max="13326" width="2.75" style="948" customWidth="1"/>
    <col min="13327" max="13327" width="14.25" style="948" customWidth="1"/>
    <col min="13328" max="13328" width="3.5" style="948" customWidth="1"/>
    <col min="13329" max="13568" width="9" style="948"/>
    <col min="13569" max="13569" width="1.75" style="948" customWidth="1"/>
    <col min="13570" max="13570" width="3" style="948" customWidth="1"/>
    <col min="13571" max="13571" width="3.75" style="948" customWidth="1"/>
    <col min="13572" max="13572" width="4.625" style="948" customWidth="1"/>
    <col min="13573" max="13573" width="10.75" style="948" customWidth="1"/>
    <col min="13574" max="13574" width="2.875" style="948" customWidth="1"/>
    <col min="13575" max="13575" width="10" style="948" customWidth="1"/>
    <col min="13576" max="13576" width="3.375" style="948" customWidth="1"/>
    <col min="13577" max="13577" width="8.125" style="948" customWidth="1"/>
    <col min="13578" max="13578" width="3.25" style="948" customWidth="1"/>
    <col min="13579" max="13579" width="6.375" style="948" customWidth="1"/>
    <col min="13580" max="13580" width="3.25" style="948" customWidth="1"/>
    <col min="13581" max="13581" width="6.625" style="948" customWidth="1"/>
    <col min="13582" max="13582" width="2.75" style="948" customWidth="1"/>
    <col min="13583" max="13583" width="14.25" style="948" customWidth="1"/>
    <col min="13584" max="13584" width="3.5" style="948" customWidth="1"/>
    <col min="13585" max="13824" width="9" style="948"/>
    <col min="13825" max="13825" width="1.75" style="948" customWidth="1"/>
    <col min="13826" max="13826" width="3" style="948" customWidth="1"/>
    <col min="13827" max="13827" width="3.75" style="948" customWidth="1"/>
    <col min="13828" max="13828" width="4.625" style="948" customWidth="1"/>
    <col min="13829" max="13829" width="10.75" style="948" customWidth="1"/>
    <col min="13830" max="13830" width="2.875" style="948" customWidth="1"/>
    <col min="13831" max="13831" width="10" style="948" customWidth="1"/>
    <col min="13832" max="13832" width="3.375" style="948" customWidth="1"/>
    <col min="13833" max="13833" width="8.125" style="948" customWidth="1"/>
    <col min="13834" max="13834" width="3.25" style="948" customWidth="1"/>
    <col min="13835" max="13835" width="6.375" style="948" customWidth="1"/>
    <col min="13836" max="13836" width="3.25" style="948" customWidth="1"/>
    <col min="13837" max="13837" width="6.625" style="948" customWidth="1"/>
    <col min="13838" max="13838" width="2.75" style="948" customWidth="1"/>
    <col min="13839" max="13839" width="14.25" style="948" customWidth="1"/>
    <col min="13840" max="13840" width="3.5" style="948" customWidth="1"/>
    <col min="13841" max="14080" width="9" style="948"/>
    <col min="14081" max="14081" width="1.75" style="948" customWidth="1"/>
    <col min="14082" max="14082" width="3" style="948" customWidth="1"/>
    <col min="14083" max="14083" width="3.75" style="948" customWidth="1"/>
    <col min="14084" max="14084" width="4.625" style="948" customWidth="1"/>
    <col min="14085" max="14085" width="10.75" style="948" customWidth="1"/>
    <col min="14086" max="14086" width="2.875" style="948" customWidth="1"/>
    <col min="14087" max="14087" width="10" style="948" customWidth="1"/>
    <col min="14088" max="14088" width="3.375" style="948" customWidth="1"/>
    <col min="14089" max="14089" width="8.125" style="948" customWidth="1"/>
    <col min="14090" max="14090" width="3.25" style="948" customWidth="1"/>
    <col min="14091" max="14091" width="6.375" style="948" customWidth="1"/>
    <col min="14092" max="14092" width="3.25" style="948" customWidth="1"/>
    <col min="14093" max="14093" width="6.625" style="948" customWidth="1"/>
    <col min="14094" max="14094" width="2.75" style="948" customWidth="1"/>
    <col min="14095" max="14095" width="14.25" style="948" customWidth="1"/>
    <col min="14096" max="14096" width="3.5" style="948" customWidth="1"/>
    <col min="14097" max="14336" width="9" style="948"/>
    <col min="14337" max="14337" width="1.75" style="948" customWidth="1"/>
    <col min="14338" max="14338" width="3" style="948" customWidth="1"/>
    <col min="14339" max="14339" width="3.75" style="948" customWidth="1"/>
    <col min="14340" max="14340" width="4.625" style="948" customWidth="1"/>
    <col min="14341" max="14341" width="10.75" style="948" customWidth="1"/>
    <col min="14342" max="14342" width="2.875" style="948" customWidth="1"/>
    <col min="14343" max="14343" width="10" style="948" customWidth="1"/>
    <col min="14344" max="14344" width="3.375" style="948" customWidth="1"/>
    <col min="14345" max="14345" width="8.125" style="948" customWidth="1"/>
    <col min="14346" max="14346" width="3.25" style="948" customWidth="1"/>
    <col min="14347" max="14347" width="6.375" style="948" customWidth="1"/>
    <col min="14348" max="14348" width="3.25" style="948" customWidth="1"/>
    <col min="14349" max="14349" width="6.625" style="948" customWidth="1"/>
    <col min="14350" max="14350" width="2.75" style="948" customWidth="1"/>
    <col min="14351" max="14351" width="14.25" style="948" customWidth="1"/>
    <col min="14352" max="14352" width="3.5" style="948" customWidth="1"/>
    <col min="14353" max="14592" width="9" style="948"/>
    <col min="14593" max="14593" width="1.75" style="948" customWidth="1"/>
    <col min="14594" max="14594" width="3" style="948" customWidth="1"/>
    <col min="14595" max="14595" width="3.75" style="948" customWidth="1"/>
    <col min="14596" max="14596" width="4.625" style="948" customWidth="1"/>
    <col min="14597" max="14597" width="10.75" style="948" customWidth="1"/>
    <col min="14598" max="14598" width="2.875" style="948" customWidth="1"/>
    <col min="14599" max="14599" width="10" style="948" customWidth="1"/>
    <col min="14600" max="14600" width="3.375" style="948" customWidth="1"/>
    <col min="14601" max="14601" width="8.125" style="948" customWidth="1"/>
    <col min="14602" max="14602" width="3.25" style="948" customWidth="1"/>
    <col min="14603" max="14603" width="6.375" style="948" customWidth="1"/>
    <col min="14604" max="14604" width="3.25" style="948" customWidth="1"/>
    <col min="14605" max="14605" width="6.625" style="948" customWidth="1"/>
    <col min="14606" max="14606" width="2.75" style="948" customWidth="1"/>
    <col min="14607" max="14607" width="14.25" style="948" customWidth="1"/>
    <col min="14608" max="14608" width="3.5" style="948" customWidth="1"/>
    <col min="14609" max="14848" width="9" style="948"/>
    <col min="14849" max="14849" width="1.75" style="948" customWidth="1"/>
    <col min="14850" max="14850" width="3" style="948" customWidth="1"/>
    <col min="14851" max="14851" width="3.75" style="948" customWidth="1"/>
    <col min="14852" max="14852" width="4.625" style="948" customWidth="1"/>
    <col min="14853" max="14853" width="10.75" style="948" customWidth="1"/>
    <col min="14854" max="14854" width="2.875" style="948" customWidth="1"/>
    <col min="14855" max="14855" width="10" style="948" customWidth="1"/>
    <col min="14856" max="14856" width="3.375" style="948" customWidth="1"/>
    <col min="14857" max="14857" width="8.125" style="948" customWidth="1"/>
    <col min="14858" max="14858" width="3.25" style="948" customWidth="1"/>
    <col min="14859" max="14859" width="6.375" style="948" customWidth="1"/>
    <col min="14860" max="14860" width="3.25" style="948" customWidth="1"/>
    <col min="14861" max="14861" width="6.625" style="948" customWidth="1"/>
    <col min="14862" max="14862" width="2.75" style="948" customWidth="1"/>
    <col min="14863" max="14863" width="14.25" style="948" customWidth="1"/>
    <col min="14864" max="14864" width="3.5" style="948" customWidth="1"/>
    <col min="14865" max="15104" width="9" style="948"/>
    <col min="15105" max="15105" width="1.75" style="948" customWidth="1"/>
    <col min="15106" max="15106" width="3" style="948" customWidth="1"/>
    <col min="15107" max="15107" width="3.75" style="948" customWidth="1"/>
    <col min="15108" max="15108" width="4.625" style="948" customWidth="1"/>
    <col min="15109" max="15109" width="10.75" style="948" customWidth="1"/>
    <col min="15110" max="15110" width="2.875" style="948" customWidth="1"/>
    <col min="15111" max="15111" width="10" style="948" customWidth="1"/>
    <col min="15112" max="15112" width="3.375" style="948" customWidth="1"/>
    <col min="15113" max="15113" width="8.125" style="948" customWidth="1"/>
    <col min="15114" max="15114" width="3.25" style="948" customWidth="1"/>
    <col min="15115" max="15115" width="6.375" style="948" customWidth="1"/>
    <col min="15116" max="15116" width="3.25" style="948" customWidth="1"/>
    <col min="15117" max="15117" width="6.625" style="948" customWidth="1"/>
    <col min="15118" max="15118" width="2.75" style="948" customWidth="1"/>
    <col min="15119" max="15119" width="14.25" style="948" customWidth="1"/>
    <col min="15120" max="15120" width="3.5" style="948" customWidth="1"/>
    <col min="15121" max="15360" width="9" style="948"/>
    <col min="15361" max="15361" width="1.75" style="948" customWidth="1"/>
    <col min="15362" max="15362" width="3" style="948" customWidth="1"/>
    <col min="15363" max="15363" width="3.75" style="948" customWidth="1"/>
    <col min="15364" max="15364" width="4.625" style="948" customWidth="1"/>
    <col min="15365" max="15365" width="10.75" style="948" customWidth="1"/>
    <col min="15366" max="15366" width="2.875" style="948" customWidth="1"/>
    <col min="15367" max="15367" width="10" style="948" customWidth="1"/>
    <col min="15368" max="15368" width="3.375" style="948" customWidth="1"/>
    <col min="15369" max="15369" width="8.125" style="948" customWidth="1"/>
    <col min="15370" max="15370" width="3.25" style="948" customWidth="1"/>
    <col min="15371" max="15371" width="6.375" style="948" customWidth="1"/>
    <col min="15372" max="15372" width="3.25" style="948" customWidth="1"/>
    <col min="15373" max="15373" width="6.625" style="948" customWidth="1"/>
    <col min="15374" max="15374" width="2.75" style="948" customWidth="1"/>
    <col min="15375" max="15375" width="14.25" style="948" customWidth="1"/>
    <col min="15376" max="15376" width="3.5" style="948" customWidth="1"/>
    <col min="15377" max="15616" width="9" style="948"/>
    <col min="15617" max="15617" width="1.75" style="948" customWidth="1"/>
    <col min="15618" max="15618" width="3" style="948" customWidth="1"/>
    <col min="15619" max="15619" width="3.75" style="948" customWidth="1"/>
    <col min="15620" max="15620" width="4.625" style="948" customWidth="1"/>
    <col min="15621" max="15621" width="10.75" style="948" customWidth="1"/>
    <col min="15622" max="15622" width="2.875" style="948" customWidth="1"/>
    <col min="15623" max="15623" width="10" style="948" customWidth="1"/>
    <col min="15624" max="15624" width="3.375" style="948" customWidth="1"/>
    <col min="15625" max="15625" width="8.125" style="948" customWidth="1"/>
    <col min="15626" max="15626" width="3.25" style="948" customWidth="1"/>
    <col min="15627" max="15627" width="6.375" style="948" customWidth="1"/>
    <col min="15628" max="15628" width="3.25" style="948" customWidth="1"/>
    <col min="15629" max="15629" width="6.625" style="948" customWidth="1"/>
    <col min="15630" max="15630" width="2.75" style="948" customWidth="1"/>
    <col min="15631" max="15631" width="14.25" style="948" customWidth="1"/>
    <col min="15632" max="15632" width="3.5" style="948" customWidth="1"/>
    <col min="15633" max="15872" width="9" style="948"/>
    <col min="15873" max="15873" width="1.75" style="948" customWidth="1"/>
    <col min="15874" max="15874" width="3" style="948" customWidth="1"/>
    <col min="15875" max="15875" width="3.75" style="948" customWidth="1"/>
    <col min="15876" max="15876" width="4.625" style="948" customWidth="1"/>
    <col min="15877" max="15877" width="10.75" style="948" customWidth="1"/>
    <col min="15878" max="15878" width="2.875" style="948" customWidth="1"/>
    <col min="15879" max="15879" width="10" style="948" customWidth="1"/>
    <col min="15880" max="15880" width="3.375" style="948" customWidth="1"/>
    <col min="15881" max="15881" width="8.125" style="948" customWidth="1"/>
    <col min="15882" max="15882" width="3.25" style="948" customWidth="1"/>
    <col min="15883" max="15883" width="6.375" style="948" customWidth="1"/>
    <col min="15884" max="15884" width="3.25" style="948" customWidth="1"/>
    <col min="15885" max="15885" width="6.625" style="948" customWidth="1"/>
    <col min="15886" max="15886" width="2.75" style="948" customWidth="1"/>
    <col min="15887" max="15887" width="14.25" style="948" customWidth="1"/>
    <col min="15888" max="15888" width="3.5" style="948" customWidth="1"/>
    <col min="15889" max="16128" width="9" style="948"/>
    <col min="16129" max="16129" width="1.75" style="948" customWidth="1"/>
    <col min="16130" max="16130" width="3" style="948" customWidth="1"/>
    <col min="16131" max="16131" width="3.75" style="948" customWidth="1"/>
    <col min="16132" max="16132" width="4.625" style="948" customWidth="1"/>
    <col min="16133" max="16133" width="10.75" style="948" customWidth="1"/>
    <col min="16134" max="16134" width="2.875" style="948" customWidth="1"/>
    <col min="16135" max="16135" width="10" style="948" customWidth="1"/>
    <col min="16136" max="16136" width="3.375" style="948" customWidth="1"/>
    <col min="16137" max="16137" width="8.125" style="948" customWidth="1"/>
    <col min="16138" max="16138" width="3.25" style="948" customWidth="1"/>
    <col min="16139" max="16139" width="6.375" style="948" customWidth="1"/>
    <col min="16140" max="16140" width="3.25" style="948" customWidth="1"/>
    <col min="16141" max="16141" width="6.625" style="948" customWidth="1"/>
    <col min="16142" max="16142" width="2.75" style="948" customWidth="1"/>
    <col min="16143" max="16143" width="14.25" style="948" customWidth="1"/>
    <col min="16144" max="16144" width="3.5" style="948" customWidth="1"/>
    <col min="16145" max="16384" width="9" style="948"/>
  </cols>
  <sheetData>
    <row r="1" spans="1:16">
      <c r="A1" s="945"/>
      <c r="B1" s="946" t="s">
        <v>1122</v>
      </c>
      <c r="C1" s="947"/>
      <c r="D1" s="947"/>
      <c r="E1" s="947"/>
      <c r="F1" s="947"/>
      <c r="G1" s="947"/>
      <c r="H1" s="947"/>
      <c r="I1" s="947"/>
      <c r="J1" s="947"/>
      <c r="K1" s="947"/>
      <c r="L1" s="947"/>
      <c r="M1" s="947"/>
      <c r="N1" s="947"/>
      <c r="O1" s="947"/>
      <c r="P1" s="947"/>
    </row>
    <row r="2" spans="1:16" ht="17.25">
      <c r="A2" s="945"/>
      <c r="B2" s="949" t="s">
        <v>1123</v>
      </c>
      <c r="C2" s="949"/>
      <c r="D2" s="949"/>
      <c r="E2" s="949"/>
      <c r="F2" s="949"/>
      <c r="G2" s="949"/>
      <c r="H2" s="949"/>
      <c r="I2" s="949"/>
      <c r="J2" s="949"/>
      <c r="K2" s="949"/>
      <c r="L2" s="949"/>
      <c r="M2" s="949"/>
      <c r="N2" s="949"/>
      <c r="O2" s="949"/>
      <c r="P2" s="949"/>
    </row>
    <row r="3" spans="1:16">
      <c r="A3" s="945"/>
      <c r="B3" s="2348" t="s">
        <v>1124</v>
      </c>
      <c r="C3" s="2349"/>
      <c r="D3" s="2349"/>
      <c r="E3" s="2349"/>
      <c r="F3" s="2349"/>
      <c r="G3" s="2349"/>
      <c r="H3" s="2349"/>
      <c r="I3" s="2349"/>
      <c r="J3" s="2349"/>
      <c r="K3" s="2349"/>
      <c r="L3" s="2349"/>
      <c r="M3" s="2350"/>
      <c r="N3" s="947"/>
      <c r="O3" s="947"/>
      <c r="P3" s="947"/>
    </row>
    <row r="4" spans="1:16" ht="24" customHeight="1">
      <c r="A4" s="945"/>
      <c r="B4" s="2351"/>
      <c r="C4" s="2352"/>
      <c r="D4" s="2352"/>
      <c r="E4" s="2352"/>
      <c r="F4" s="2352"/>
      <c r="G4" s="2352"/>
      <c r="H4" s="2352"/>
      <c r="I4" s="2352"/>
      <c r="J4" s="2352"/>
      <c r="K4" s="2352"/>
      <c r="L4" s="2352"/>
      <c r="M4" s="2353"/>
      <c r="N4" s="950"/>
      <c r="O4" s="950"/>
      <c r="P4" s="950"/>
    </row>
    <row r="5" spans="1:16" ht="27" customHeight="1">
      <c r="A5" s="945"/>
      <c r="B5" s="2354"/>
      <c r="C5" s="2355"/>
      <c r="D5" s="2355"/>
      <c r="E5" s="2355"/>
      <c r="F5" s="2355"/>
      <c r="G5" s="2355"/>
      <c r="H5" s="2355"/>
      <c r="I5" s="2355"/>
      <c r="J5" s="2355"/>
      <c r="K5" s="2355"/>
      <c r="L5" s="2355"/>
      <c r="M5" s="2356"/>
      <c r="N5" s="950"/>
      <c r="O5" s="950"/>
      <c r="P5" s="950"/>
    </row>
    <row r="6" spans="1:16">
      <c r="A6" s="945"/>
      <c r="B6" s="947"/>
      <c r="C6" s="951"/>
      <c r="D6" s="950"/>
      <c r="E6" s="950"/>
      <c r="F6" s="947"/>
      <c r="G6" s="947"/>
      <c r="H6" s="947"/>
      <c r="I6" s="947"/>
      <c r="J6" s="947"/>
      <c r="K6" s="947"/>
      <c r="L6" s="947"/>
      <c r="M6" s="947"/>
      <c r="N6" s="947"/>
      <c r="O6" s="952"/>
      <c r="P6" s="952"/>
    </row>
    <row r="7" spans="1:16">
      <c r="A7" s="945"/>
      <c r="B7" s="950" t="s">
        <v>1125</v>
      </c>
      <c r="C7" s="950"/>
      <c r="D7" s="950"/>
      <c r="E7" s="950"/>
      <c r="F7" s="947"/>
      <c r="G7" s="947"/>
      <c r="H7" s="947"/>
      <c r="I7" s="947"/>
      <c r="J7" s="947"/>
      <c r="K7" s="947"/>
      <c r="L7" s="947"/>
      <c r="M7" s="947"/>
      <c r="N7" s="947"/>
      <c r="O7" s="952"/>
      <c r="P7" s="952"/>
    </row>
    <row r="8" spans="1:16" ht="38.25" customHeight="1">
      <c r="A8" s="945"/>
      <c r="B8" s="2357" t="s">
        <v>1126</v>
      </c>
      <c r="C8" s="2357"/>
      <c r="D8" s="2357"/>
      <c r="E8" s="2357"/>
      <c r="F8" s="2357"/>
      <c r="G8" s="2357"/>
      <c r="H8" s="2357"/>
      <c r="I8" s="2357"/>
      <c r="J8" s="2357"/>
      <c r="K8" s="2357"/>
      <c r="L8" s="2357"/>
      <c r="M8" s="2357"/>
      <c r="N8" s="947"/>
      <c r="O8" s="953"/>
      <c r="P8" s="953"/>
    </row>
    <row r="9" spans="1:16" ht="14.25">
      <c r="A9" s="945"/>
      <c r="B9" s="947"/>
      <c r="C9" s="954" t="s">
        <v>1127</v>
      </c>
      <c r="D9" s="955"/>
      <c r="E9" s="956"/>
      <c r="F9" s="947"/>
      <c r="G9" s="947"/>
      <c r="H9" s="947"/>
      <c r="I9" s="947"/>
      <c r="J9" s="947"/>
      <c r="K9" s="947"/>
      <c r="L9" s="947"/>
      <c r="M9" s="947"/>
      <c r="N9" s="947"/>
      <c r="O9" s="947"/>
      <c r="P9" s="947"/>
    </row>
    <row r="10" spans="1:16" ht="14.25" customHeight="1">
      <c r="A10" s="945"/>
      <c r="B10" s="947"/>
      <c r="C10" s="2358" t="s">
        <v>1128</v>
      </c>
      <c r="D10" s="2358"/>
      <c r="E10" s="2358"/>
      <c r="F10" s="2358"/>
      <c r="G10" s="2358"/>
      <c r="H10" s="2358"/>
      <c r="I10" s="2358"/>
      <c r="J10" s="2358"/>
      <c r="K10" s="2358"/>
      <c r="L10" s="2358"/>
      <c r="M10" s="2358"/>
      <c r="N10" s="2358"/>
      <c r="O10" s="2358"/>
      <c r="P10" s="947"/>
    </row>
    <row r="11" spans="1:16" ht="8.25" customHeight="1">
      <c r="A11" s="945"/>
      <c r="B11" s="945"/>
      <c r="C11" s="945"/>
      <c r="D11" s="945"/>
      <c r="E11" s="945"/>
      <c r="F11" s="945"/>
      <c r="G11" s="945"/>
      <c r="H11" s="945"/>
      <c r="I11" s="945"/>
      <c r="J11" s="945"/>
      <c r="K11" s="945"/>
      <c r="L11" s="945"/>
      <c r="M11" s="945"/>
      <c r="N11" s="945"/>
      <c r="O11" s="945"/>
      <c r="P11" s="945"/>
    </row>
    <row r="12" spans="1:16" ht="16.5" customHeight="1">
      <c r="A12" s="945"/>
      <c r="B12" s="945"/>
      <c r="C12" s="1363" t="s">
        <v>1640</v>
      </c>
      <c r="D12" s="1364"/>
      <c r="E12" s="1364"/>
      <c r="F12" s="1364"/>
      <c r="G12" s="1365"/>
      <c r="H12" s="1383">
        <f>一般事項!F24</f>
        <v>0</v>
      </c>
      <c r="I12" s="1384"/>
      <c r="J12" s="1384"/>
      <c r="K12" s="1385"/>
      <c r="L12" s="945"/>
      <c r="M12" s="945"/>
      <c r="N12" s="945"/>
      <c r="O12" s="945"/>
      <c r="P12" s="945"/>
    </row>
    <row r="13" spans="1:16" ht="15" customHeight="1">
      <c r="A13" s="945"/>
      <c r="B13" s="945"/>
      <c r="C13" s="957" t="s">
        <v>1129</v>
      </c>
      <c r="D13" s="958"/>
      <c r="E13" s="958"/>
      <c r="F13" s="958"/>
      <c r="G13" s="959"/>
      <c r="H13" s="2359"/>
      <c r="I13" s="2360"/>
      <c r="J13" s="2360"/>
      <c r="K13" s="2361"/>
      <c r="L13" s="960" t="s">
        <v>1130</v>
      </c>
      <c r="M13" s="960"/>
      <c r="N13" s="960"/>
      <c r="O13" s="961"/>
      <c r="P13" s="945"/>
    </row>
    <row r="14" spans="1:16" ht="15" customHeight="1">
      <c r="A14" s="945"/>
      <c r="B14" s="945"/>
      <c r="C14" s="957" t="s">
        <v>1131</v>
      </c>
      <c r="D14" s="958"/>
      <c r="E14" s="958"/>
      <c r="F14" s="958"/>
      <c r="G14" s="959"/>
      <c r="H14" s="2362"/>
      <c r="I14" s="2363"/>
      <c r="J14" s="2363"/>
      <c r="K14" s="2364"/>
      <c r="L14" s="962" t="s">
        <v>1132</v>
      </c>
      <c r="M14" s="963"/>
      <c r="N14" s="963"/>
      <c r="O14" s="964"/>
      <c r="P14" s="945"/>
    </row>
    <row r="15" spans="1:16" ht="61.5" customHeight="1">
      <c r="A15" s="945"/>
      <c r="B15" s="945"/>
      <c r="C15" s="2343" t="str">
        <f>IF(H12="H28年度以前","積算区分で「１」以外を選択した場合の理由回答欄",IF(H12="H29年度","積算区分で「0」以外を選択した場合の理由回答欄",""))</f>
        <v/>
      </c>
      <c r="D15" s="2344"/>
      <c r="E15" s="2344"/>
      <c r="F15" s="2344"/>
      <c r="G15" s="2345"/>
      <c r="H15" s="2346"/>
      <c r="I15" s="2347"/>
      <c r="J15" s="2347"/>
      <c r="K15" s="2347"/>
      <c r="L15" s="2347"/>
      <c r="M15" s="2347"/>
      <c r="N15" s="2347"/>
      <c r="O15" s="2347"/>
      <c r="P15" s="945"/>
    </row>
    <row r="16" spans="1:16">
      <c r="A16" s="945"/>
      <c r="B16" s="945"/>
      <c r="C16" s="945"/>
      <c r="D16" s="945"/>
      <c r="E16" s="945"/>
      <c r="F16" s="945"/>
      <c r="G16" s="945"/>
      <c r="H16" s="945"/>
      <c r="I16" s="945"/>
      <c r="J16" s="945"/>
      <c r="K16" s="945"/>
      <c r="L16" s="945"/>
      <c r="M16" s="945"/>
      <c r="N16" s="945"/>
      <c r="O16" s="945"/>
      <c r="P16" s="945"/>
    </row>
    <row r="17" spans="1:16">
      <c r="A17" s="945"/>
      <c r="B17" s="945"/>
      <c r="C17" s="945" t="s">
        <v>1133</v>
      </c>
      <c r="D17" s="945"/>
      <c r="E17" s="945"/>
      <c r="F17" s="945"/>
      <c r="G17" s="945"/>
      <c r="H17" s="945"/>
      <c r="I17" s="945"/>
      <c r="J17" s="945"/>
      <c r="K17" s="945"/>
      <c r="L17" s="945"/>
      <c r="M17" s="945"/>
      <c r="N17" s="945"/>
      <c r="O17" s="945"/>
      <c r="P17" s="945"/>
    </row>
    <row r="18" spans="1:16">
      <c r="A18" s="945"/>
      <c r="B18" s="945"/>
      <c r="C18" s="945">
        <v>0</v>
      </c>
      <c r="D18" s="945" t="s">
        <v>1134</v>
      </c>
      <c r="E18" s="945"/>
      <c r="F18" s="945"/>
      <c r="G18" s="945"/>
      <c r="H18" s="945"/>
      <c r="I18" s="945"/>
      <c r="J18" s="945"/>
      <c r="K18" s="945"/>
      <c r="L18" s="945"/>
      <c r="M18" s="945"/>
      <c r="N18" s="945"/>
      <c r="O18" s="945"/>
      <c r="P18" s="945"/>
    </row>
    <row r="19" spans="1:16">
      <c r="A19" s="945"/>
      <c r="B19" s="945"/>
      <c r="C19" s="945">
        <v>1</v>
      </c>
      <c r="D19" s="945" t="s">
        <v>1135</v>
      </c>
      <c r="E19" s="945"/>
      <c r="F19" s="945"/>
      <c r="G19" s="945"/>
      <c r="H19" s="945"/>
      <c r="I19" s="945"/>
      <c r="J19" s="945"/>
      <c r="K19" s="945"/>
      <c r="L19" s="945"/>
      <c r="M19" s="945"/>
      <c r="N19" s="945"/>
      <c r="O19" s="945"/>
      <c r="P19" s="945"/>
    </row>
    <row r="20" spans="1:16">
      <c r="A20" s="945"/>
      <c r="B20" s="945"/>
      <c r="C20" s="945">
        <v>5</v>
      </c>
      <c r="D20" s="945" t="s">
        <v>1136</v>
      </c>
      <c r="E20" s="945"/>
      <c r="F20" s="945"/>
      <c r="G20" s="945"/>
      <c r="H20" s="945"/>
      <c r="I20" s="945"/>
      <c r="J20" s="945"/>
      <c r="K20" s="945"/>
      <c r="L20" s="945"/>
      <c r="M20" s="945"/>
      <c r="N20" s="945"/>
      <c r="O20" s="945"/>
      <c r="P20" s="945"/>
    </row>
    <row r="21" spans="1:16">
      <c r="A21" s="945"/>
      <c r="B21" s="945"/>
      <c r="C21" s="945">
        <v>9</v>
      </c>
      <c r="D21" s="945" t="s">
        <v>1137</v>
      </c>
      <c r="E21" s="945"/>
      <c r="F21" s="945"/>
      <c r="G21" s="945"/>
      <c r="H21" s="945"/>
      <c r="I21" s="945"/>
      <c r="J21" s="945"/>
      <c r="K21" s="945"/>
      <c r="L21" s="945"/>
      <c r="M21" s="945"/>
      <c r="N21" s="945"/>
      <c r="O21" s="945"/>
      <c r="P21" s="945"/>
    </row>
    <row r="22" spans="1:16">
      <c r="A22" s="945"/>
      <c r="B22" s="945"/>
      <c r="C22" s="945">
        <v>10</v>
      </c>
      <c r="D22" s="945" t="s">
        <v>12</v>
      </c>
      <c r="E22" s="945"/>
      <c r="F22" s="945"/>
      <c r="G22" s="945"/>
      <c r="H22" s="945"/>
      <c r="I22" s="945"/>
      <c r="J22" s="945"/>
      <c r="K22" s="945"/>
      <c r="L22" s="945"/>
      <c r="M22" s="945"/>
      <c r="N22" s="945"/>
      <c r="O22" s="945"/>
      <c r="P22" s="945"/>
    </row>
  </sheetData>
  <sheetProtection algorithmName="SHA-512" hashValue="oguyGMu4hZQoOJ7y5L4auDDf/3gcbu3WfuOvk4UCJ1jQ3xMNEMuUyn60H7qaAlK9OoyP2qVihTKR+yJSvkgm+w==" saltValue="MY2DRRfbU8u9mCv7r1QQGA==" spinCount="100000" sheet="1" objects="1" scenarios="1"/>
  <mergeCells count="7">
    <mergeCell ref="C15:G15"/>
    <mergeCell ref="H15:O15"/>
    <mergeCell ref="B3:M5"/>
    <mergeCell ref="B8:M8"/>
    <mergeCell ref="C10:O10"/>
    <mergeCell ref="H13:K13"/>
    <mergeCell ref="H14:K14"/>
  </mergeCells>
  <phoneticPr fontId="4"/>
  <dataValidations count="1">
    <dataValidation type="list" allowBlank="1" showInputMessage="1" showErrorMessage="1" sqref="H13:K13 WVP983053:WVS983053 WLT983053:WLW983053 WBX983053:WCA983053 VSB983053:VSE983053 VIF983053:VII983053 UYJ983053:UYM983053 UON983053:UOQ983053 UER983053:UEU983053 TUV983053:TUY983053 TKZ983053:TLC983053 TBD983053:TBG983053 SRH983053:SRK983053 SHL983053:SHO983053 RXP983053:RXS983053 RNT983053:RNW983053 RDX983053:REA983053 QUB983053:QUE983053 QKF983053:QKI983053 QAJ983053:QAM983053 PQN983053:PQQ983053 PGR983053:PGU983053 OWV983053:OWY983053 OMZ983053:ONC983053 ODD983053:ODG983053 NTH983053:NTK983053 NJL983053:NJO983053 MZP983053:MZS983053 MPT983053:MPW983053 MFX983053:MGA983053 LWB983053:LWE983053 LMF983053:LMI983053 LCJ983053:LCM983053 KSN983053:KSQ983053 KIR983053:KIU983053 JYV983053:JYY983053 JOZ983053:JPC983053 JFD983053:JFG983053 IVH983053:IVK983053 ILL983053:ILO983053 IBP983053:IBS983053 HRT983053:HRW983053 HHX983053:HIA983053 GYB983053:GYE983053 GOF983053:GOI983053 GEJ983053:GEM983053 FUN983053:FUQ983053 FKR983053:FKU983053 FAV983053:FAY983053 EQZ983053:ERC983053 EHD983053:EHG983053 DXH983053:DXK983053 DNL983053:DNO983053 DDP983053:DDS983053 CTT983053:CTW983053 CJX983053:CKA983053 CAB983053:CAE983053 BQF983053:BQI983053 BGJ983053:BGM983053 AWN983053:AWQ983053 AMR983053:AMU983053 ACV983053:ACY983053 SZ983053:TC983053 JD983053:JG983053 H983053:K983053 WVP917517:WVS917517 WLT917517:WLW917517 WBX917517:WCA917517 VSB917517:VSE917517 VIF917517:VII917517 UYJ917517:UYM917517 UON917517:UOQ917517 UER917517:UEU917517 TUV917517:TUY917517 TKZ917517:TLC917517 TBD917517:TBG917517 SRH917517:SRK917517 SHL917517:SHO917517 RXP917517:RXS917517 RNT917517:RNW917517 RDX917517:REA917517 QUB917517:QUE917517 QKF917517:QKI917517 QAJ917517:QAM917517 PQN917517:PQQ917517 PGR917517:PGU917517 OWV917517:OWY917517 OMZ917517:ONC917517 ODD917517:ODG917517 NTH917517:NTK917517 NJL917517:NJO917517 MZP917517:MZS917517 MPT917517:MPW917517 MFX917517:MGA917517 LWB917517:LWE917517 LMF917517:LMI917517 LCJ917517:LCM917517 KSN917517:KSQ917517 KIR917517:KIU917517 JYV917517:JYY917517 JOZ917517:JPC917517 JFD917517:JFG917517 IVH917517:IVK917517 ILL917517:ILO917517 IBP917517:IBS917517 HRT917517:HRW917517 HHX917517:HIA917517 GYB917517:GYE917517 GOF917517:GOI917517 GEJ917517:GEM917517 FUN917517:FUQ917517 FKR917517:FKU917517 FAV917517:FAY917517 EQZ917517:ERC917517 EHD917517:EHG917517 DXH917517:DXK917517 DNL917517:DNO917517 DDP917517:DDS917517 CTT917517:CTW917517 CJX917517:CKA917517 CAB917517:CAE917517 BQF917517:BQI917517 BGJ917517:BGM917517 AWN917517:AWQ917517 AMR917517:AMU917517 ACV917517:ACY917517 SZ917517:TC917517 JD917517:JG917517 H917517:K917517 WVP851981:WVS851981 WLT851981:WLW851981 WBX851981:WCA851981 VSB851981:VSE851981 VIF851981:VII851981 UYJ851981:UYM851981 UON851981:UOQ851981 UER851981:UEU851981 TUV851981:TUY851981 TKZ851981:TLC851981 TBD851981:TBG851981 SRH851981:SRK851981 SHL851981:SHO851981 RXP851981:RXS851981 RNT851981:RNW851981 RDX851981:REA851981 QUB851981:QUE851981 QKF851981:QKI851981 QAJ851981:QAM851981 PQN851981:PQQ851981 PGR851981:PGU851981 OWV851981:OWY851981 OMZ851981:ONC851981 ODD851981:ODG851981 NTH851981:NTK851981 NJL851981:NJO851981 MZP851981:MZS851981 MPT851981:MPW851981 MFX851981:MGA851981 LWB851981:LWE851981 LMF851981:LMI851981 LCJ851981:LCM851981 KSN851981:KSQ851981 KIR851981:KIU851981 JYV851981:JYY851981 JOZ851981:JPC851981 JFD851981:JFG851981 IVH851981:IVK851981 ILL851981:ILO851981 IBP851981:IBS851981 HRT851981:HRW851981 HHX851981:HIA851981 GYB851981:GYE851981 GOF851981:GOI851981 GEJ851981:GEM851981 FUN851981:FUQ851981 FKR851981:FKU851981 FAV851981:FAY851981 EQZ851981:ERC851981 EHD851981:EHG851981 DXH851981:DXK851981 DNL851981:DNO851981 DDP851981:DDS851981 CTT851981:CTW851981 CJX851981:CKA851981 CAB851981:CAE851981 BQF851981:BQI851981 BGJ851981:BGM851981 AWN851981:AWQ851981 AMR851981:AMU851981 ACV851981:ACY851981 SZ851981:TC851981 JD851981:JG851981 H851981:K851981 WVP786445:WVS786445 WLT786445:WLW786445 WBX786445:WCA786445 VSB786445:VSE786445 VIF786445:VII786445 UYJ786445:UYM786445 UON786445:UOQ786445 UER786445:UEU786445 TUV786445:TUY786445 TKZ786445:TLC786445 TBD786445:TBG786445 SRH786445:SRK786445 SHL786445:SHO786445 RXP786445:RXS786445 RNT786445:RNW786445 RDX786445:REA786445 QUB786445:QUE786445 QKF786445:QKI786445 QAJ786445:QAM786445 PQN786445:PQQ786445 PGR786445:PGU786445 OWV786445:OWY786445 OMZ786445:ONC786445 ODD786445:ODG786445 NTH786445:NTK786445 NJL786445:NJO786445 MZP786445:MZS786445 MPT786445:MPW786445 MFX786445:MGA786445 LWB786445:LWE786445 LMF786445:LMI786445 LCJ786445:LCM786445 KSN786445:KSQ786445 KIR786445:KIU786445 JYV786445:JYY786445 JOZ786445:JPC786445 JFD786445:JFG786445 IVH786445:IVK786445 ILL786445:ILO786445 IBP786445:IBS786445 HRT786445:HRW786445 HHX786445:HIA786445 GYB786445:GYE786445 GOF786445:GOI786445 GEJ786445:GEM786445 FUN786445:FUQ786445 FKR786445:FKU786445 FAV786445:FAY786445 EQZ786445:ERC786445 EHD786445:EHG786445 DXH786445:DXK786445 DNL786445:DNO786445 DDP786445:DDS786445 CTT786445:CTW786445 CJX786445:CKA786445 CAB786445:CAE786445 BQF786445:BQI786445 BGJ786445:BGM786445 AWN786445:AWQ786445 AMR786445:AMU786445 ACV786445:ACY786445 SZ786445:TC786445 JD786445:JG786445 H786445:K786445 WVP720909:WVS720909 WLT720909:WLW720909 WBX720909:WCA720909 VSB720909:VSE720909 VIF720909:VII720909 UYJ720909:UYM720909 UON720909:UOQ720909 UER720909:UEU720909 TUV720909:TUY720909 TKZ720909:TLC720909 TBD720909:TBG720909 SRH720909:SRK720909 SHL720909:SHO720909 RXP720909:RXS720909 RNT720909:RNW720909 RDX720909:REA720909 QUB720909:QUE720909 QKF720909:QKI720909 QAJ720909:QAM720909 PQN720909:PQQ720909 PGR720909:PGU720909 OWV720909:OWY720909 OMZ720909:ONC720909 ODD720909:ODG720909 NTH720909:NTK720909 NJL720909:NJO720909 MZP720909:MZS720909 MPT720909:MPW720909 MFX720909:MGA720909 LWB720909:LWE720909 LMF720909:LMI720909 LCJ720909:LCM720909 KSN720909:KSQ720909 KIR720909:KIU720909 JYV720909:JYY720909 JOZ720909:JPC720909 JFD720909:JFG720909 IVH720909:IVK720909 ILL720909:ILO720909 IBP720909:IBS720909 HRT720909:HRW720909 HHX720909:HIA720909 GYB720909:GYE720909 GOF720909:GOI720909 GEJ720909:GEM720909 FUN720909:FUQ720909 FKR720909:FKU720909 FAV720909:FAY720909 EQZ720909:ERC720909 EHD720909:EHG720909 DXH720909:DXK720909 DNL720909:DNO720909 DDP720909:DDS720909 CTT720909:CTW720909 CJX720909:CKA720909 CAB720909:CAE720909 BQF720909:BQI720909 BGJ720909:BGM720909 AWN720909:AWQ720909 AMR720909:AMU720909 ACV720909:ACY720909 SZ720909:TC720909 JD720909:JG720909 H720909:K720909 WVP655373:WVS655373 WLT655373:WLW655373 WBX655373:WCA655373 VSB655373:VSE655373 VIF655373:VII655373 UYJ655373:UYM655373 UON655373:UOQ655373 UER655373:UEU655373 TUV655373:TUY655373 TKZ655373:TLC655373 TBD655373:TBG655373 SRH655373:SRK655373 SHL655373:SHO655373 RXP655373:RXS655373 RNT655373:RNW655373 RDX655373:REA655373 QUB655373:QUE655373 QKF655373:QKI655373 QAJ655373:QAM655373 PQN655373:PQQ655373 PGR655373:PGU655373 OWV655373:OWY655373 OMZ655373:ONC655373 ODD655373:ODG655373 NTH655373:NTK655373 NJL655373:NJO655373 MZP655373:MZS655373 MPT655373:MPW655373 MFX655373:MGA655373 LWB655373:LWE655373 LMF655373:LMI655373 LCJ655373:LCM655373 KSN655373:KSQ655373 KIR655373:KIU655373 JYV655373:JYY655373 JOZ655373:JPC655373 JFD655373:JFG655373 IVH655373:IVK655373 ILL655373:ILO655373 IBP655373:IBS655373 HRT655373:HRW655373 HHX655373:HIA655373 GYB655373:GYE655373 GOF655373:GOI655373 GEJ655373:GEM655373 FUN655373:FUQ655373 FKR655373:FKU655373 FAV655373:FAY655373 EQZ655373:ERC655373 EHD655373:EHG655373 DXH655373:DXK655373 DNL655373:DNO655373 DDP655373:DDS655373 CTT655373:CTW655373 CJX655373:CKA655373 CAB655373:CAE655373 BQF655373:BQI655373 BGJ655373:BGM655373 AWN655373:AWQ655373 AMR655373:AMU655373 ACV655373:ACY655373 SZ655373:TC655373 JD655373:JG655373 H655373:K655373 WVP589837:WVS589837 WLT589837:WLW589837 WBX589837:WCA589837 VSB589837:VSE589837 VIF589837:VII589837 UYJ589837:UYM589837 UON589837:UOQ589837 UER589837:UEU589837 TUV589837:TUY589837 TKZ589837:TLC589837 TBD589837:TBG589837 SRH589837:SRK589837 SHL589837:SHO589837 RXP589837:RXS589837 RNT589837:RNW589837 RDX589837:REA589837 QUB589837:QUE589837 QKF589837:QKI589837 QAJ589837:QAM589837 PQN589837:PQQ589837 PGR589837:PGU589837 OWV589837:OWY589837 OMZ589837:ONC589837 ODD589837:ODG589837 NTH589837:NTK589837 NJL589837:NJO589837 MZP589837:MZS589837 MPT589837:MPW589837 MFX589837:MGA589837 LWB589837:LWE589837 LMF589837:LMI589837 LCJ589837:LCM589837 KSN589837:KSQ589837 KIR589837:KIU589837 JYV589837:JYY589837 JOZ589837:JPC589837 JFD589837:JFG589837 IVH589837:IVK589837 ILL589837:ILO589837 IBP589837:IBS589837 HRT589837:HRW589837 HHX589837:HIA589837 GYB589837:GYE589837 GOF589837:GOI589837 GEJ589837:GEM589837 FUN589837:FUQ589837 FKR589837:FKU589837 FAV589837:FAY589837 EQZ589837:ERC589837 EHD589837:EHG589837 DXH589837:DXK589837 DNL589837:DNO589837 DDP589837:DDS589837 CTT589837:CTW589837 CJX589837:CKA589837 CAB589837:CAE589837 BQF589837:BQI589837 BGJ589837:BGM589837 AWN589837:AWQ589837 AMR589837:AMU589837 ACV589837:ACY589837 SZ589837:TC589837 JD589837:JG589837 H589837:K589837 WVP524301:WVS524301 WLT524301:WLW524301 WBX524301:WCA524301 VSB524301:VSE524301 VIF524301:VII524301 UYJ524301:UYM524301 UON524301:UOQ524301 UER524301:UEU524301 TUV524301:TUY524301 TKZ524301:TLC524301 TBD524301:TBG524301 SRH524301:SRK524301 SHL524301:SHO524301 RXP524301:RXS524301 RNT524301:RNW524301 RDX524301:REA524301 QUB524301:QUE524301 QKF524301:QKI524301 QAJ524301:QAM524301 PQN524301:PQQ524301 PGR524301:PGU524301 OWV524301:OWY524301 OMZ524301:ONC524301 ODD524301:ODG524301 NTH524301:NTK524301 NJL524301:NJO524301 MZP524301:MZS524301 MPT524301:MPW524301 MFX524301:MGA524301 LWB524301:LWE524301 LMF524301:LMI524301 LCJ524301:LCM524301 KSN524301:KSQ524301 KIR524301:KIU524301 JYV524301:JYY524301 JOZ524301:JPC524301 JFD524301:JFG524301 IVH524301:IVK524301 ILL524301:ILO524301 IBP524301:IBS524301 HRT524301:HRW524301 HHX524301:HIA524301 GYB524301:GYE524301 GOF524301:GOI524301 GEJ524301:GEM524301 FUN524301:FUQ524301 FKR524301:FKU524301 FAV524301:FAY524301 EQZ524301:ERC524301 EHD524301:EHG524301 DXH524301:DXK524301 DNL524301:DNO524301 DDP524301:DDS524301 CTT524301:CTW524301 CJX524301:CKA524301 CAB524301:CAE524301 BQF524301:BQI524301 BGJ524301:BGM524301 AWN524301:AWQ524301 AMR524301:AMU524301 ACV524301:ACY524301 SZ524301:TC524301 JD524301:JG524301 H524301:K524301 WVP458765:WVS458765 WLT458765:WLW458765 WBX458765:WCA458765 VSB458765:VSE458765 VIF458765:VII458765 UYJ458765:UYM458765 UON458765:UOQ458765 UER458765:UEU458765 TUV458765:TUY458765 TKZ458765:TLC458765 TBD458765:TBG458765 SRH458765:SRK458765 SHL458765:SHO458765 RXP458765:RXS458765 RNT458765:RNW458765 RDX458765:REA458765 QUB458765:QUE458765 QKF458765:QKI458765 QAJ458765:QAM458765 PQN458765:PQQ458765 PGR458765:PGU458765 OWV458765:OWY458765 OMZ458765:ONC458765 ODD458765:ODG458765 NTH458765:NTK458765 NJL458765:NJO458765 MZP458765:MZS458765 MPT458765:MPW458765 MFX458765:MGA458765 LWB458765:LWE458765 LMF458765:LMI458765 LCJ458765:LCM458765 KSN458765:KSQ458765 KIR458765:KIU458765 JYV458765:JYY458765 JOZ458765:JPC458765 JFD458765:JFG458765 IVH458765:IVK458765 ILL458765:ILO458765 IBP458765:IBS458765 HRT458765:HRW458765 HHX458765:HIA458765 GYB458765:GYE458765 GOF458765:GOI458765 GEJ458765:GEM458765 FUN458765:FUQ458765 FKR458765:FKU458765 FAV458765:FAY458765 EQZ458765:ERC458765 EHD458765:EHG458765 DXH458765:DXK458765 DNL458765:DNO458765 DDP458765:DDS458765 CTT458765:CTW458765 CJX458765:CKA458765 CAB458765:CAE458765 BQF458765:BQI458765 BGJ458765:BGM458765 AWN458765:AWQ458765 AMR458765:AMU458765 ACV458765:ACY458765 SZ458765:TC458765 JD458765:JG458765 H458765:K458765 WVP393229:WVS393229 WLT393229:WLW393229 WBX393229:WCA393229 VSB393229:VSE393229 VIF393229:VII393229 UYJ393229:UYM393229 UON393229:UOQ393229 UER393229:UEU393229 TUV393229:TUY393229 TKZ393229:TLC393229 TBD393229:TBG393229 SRH393229:SRK393229 SHL393229:SHO393229 RXP393229:RXS393229 RNT393229:RNW393229 RDX393229:REA393229 QUB393229:QUE393229 QKF393229:QKI393229 QAJ393229:QAM393229 PQN393229:PQQ393229 PGR393229:PGU393229 OWV393229:OWY393229 OMZ393229:ONC393229 ODD393229:ODG393229 NTH393229:NTK393229 NJL393229:NJO393229 MZP393229:MZS393229 MPT393229:MPW393229 MFX393229:MGA393229 LWB393229:LWE393229 LMF393229:LMI393229 LCJ393229:LCM393229 KSN393229:KSQ393229 KIR393229:KIU393229 JYV393229:JYY393229 JOZ393229:JPC393229 JFD393229:JFG393229 IVH393229:IVK393229 ILL393229:ILO393229 IBP393229:IBS393229 HRT393229:HRW393229 HHX393229:HIA393229 GYB393229:GYE393229 GOF393229:GOI393229 GEJ393229:GEM393229 FUN393229:FUQ393229 FKR393229:FKU393229 FAV393229:FAY393229 EQZ393229:ERC393229 EHD393229:EHG393229 DXH393229:DXK393229 DNL393229:DNO393229 DDP393229:DDS393229 CTT393229:CTW393229 CJX393229:CKA393229 CAB393229:CAE393229 BQF393229:BQI393229 BGJ393229:BGM393229 AWN393229:AWQ393229 AMR393229:AMU393229 ACV393229:ACY393229 SZ393229:TC393229 JD393229:JG393229 H393229:K393229 WVP327693:WVS327693 WLT327693:WLW327693 WBX327693:WCA327693 VSB327693:VSE327693 VIF327693:VII327693 UYJ327693:UYM327693 UON327693:UOQ327693 UER327693:UEU327693 TUV327693:TUY327693 TKZ327693:TLC327693 TBD327693:TBG327693 SRH327693:SRK327693 SHL327693:SHO327693 RXP327693:RXS327693 RNT327693:RNW327693 RDX327693:REA327693 QUB327693:QUE327693 QKF327693:QKI327693 QAJ327693:QAM327693 PQN327693:PQQ327693 PGR327693:PGU327693 OWV327693:OWY327693 OMZ327693:ONC327693 ODD327693:ODG327693 NTH327693:NTK327693 NJL327693:NJO327693 MZP327693:MZS327693 MPT327693:MPW327693 MFX327693:MGA327693 LWB327693:LWE327693 LMF327693:LMI327693 LCJ327693:LCM327693 KSN327693:KSQ327693 KIR327693:KIU327693 JYV327693:JYY327693 JOZ327693:JPC327693 JFD327693:JFG327693 IVH327693:IVK327693 ILL327693:ILO327693 IBP327693:IBS327693 HRT327693:HRW327693 HHX327693:HIA327693 GYB327693:GYE327693 GOF327693:GOI327693 GEJ327693:GEM327693 FUN327693:FUQ327693 FKR327693:FKU327693 FAV327693:FAY327693 EQZ327693:ERC327693 EHD327693:EHG327693 DXH327693:DXK327693 DNL327693:DNO327693 DDP327693:DDS327693 CTT327693:CTW327693 CJX327693:CKA327693 CAB327693:CAE327693 BQF327693:BQI327693 BGJ327693:BGM327693 AWN327693:AWQ327693 AMR327693:AMU327693 ACV327693:ACY327693 SZ327693:TC327693 JD327693:JG327693 H327693:K327693 WVP262157:WVS262157 WLT262157:WLW262157 WBX262157:WCA262157 VSB262157:VSE262157 VIF262157:VII262157 UYJ262157:UYM262157 UON262157:UOQ262157 UER262157:UEU262157 TUV262157:TUY262157 TKZ262157:TLC262157 TBD262157:TBG262157 SRH262157:SRK262157 SHL262157:SHO262157 RXP262157:RXS262157 RNT262157:RNW262157 RDX262157:REA262157 QUB262157:QUE262157 QKF262157:QKI262157 QAJ262157:QAM262157 PQN262157:PQQ262157 PGR262157:PGU262157 OWV262157:OWY262157 OMZ262157:ONC262157 ODD262157:ODG262157 NTH262157:NTK262157 NJL262157:NJO262157 MZP262157:MZS262157 MPT262157:MPW262157 MFX262157:MGA262157 LWB262157:LWE262157 LMF262157:LMI262157 LCJ262157:LCM262157 KSN262157:KSQ262157 KIR262157:KIU262157 JYV262157:JYY262157 JOZ262157:JPC262157 JFD262157:JFG262157 IVH262157:IVK262157 ILL262157:ILO262157 IBP262157:IBS262157 HRT262157:HRW262157 HHX262157:HIA262157 GYB262157:GYE262157 GOF262157:GOI262157 GEJ262157:GEM262157 FUN262157:FUQ262157 FKR262157:FKU262157 FAV262157:FAY262157 EQZ262157:ERC262157 EHD262157:EHG262157 DXH262157:DXK262157 DNL262157:DNO262157 DDP262157:DDS262157 CTT262157:CTW262157 CJX262157:CKA262157 CAB262157:CAE262157 BQF262157:BQI262157 BGJ262157:BGM262157 AWN262157:AWQ262157 AMR262157:AMU262157 ACV262157:ACY262157 SZ262157:TC262157 JD262157:JG262157 H262157:K262157 WVP196621:WVS196621 WLT196621:WLW196621 WBX196621:WCA196621 VSB196621:VSE196621 VIF196621:VII196621 UYJ196621:UYM196621 UON196621:UOQ196621 UER196621:UEU196621 TUV196621:TUY196621 TKZ196621:TLC196621 TBD196621:TBG196621 SRH196621:SRK196621 SHL196621:SHO196621 RXP196621:RXS196621 RNT196621:RNW196621 RDX196621:REA196621 QUB196621:QUE196621 QKF196621:QKI196621 QAJ196621:QAM196621 PQN196621:PQQ196621 PGR196621:PGU196621 OWV196621:OWY196621 OMZ196621:ONC196621 ODD196621:ODG196621 NTH196621:NTK196621 NJL196621:NJO196621 MZP196621:MZS196621 MPT196621:MPW196621 MFX196621:MGA196621 LWB196621:LWE196621 LMF196621:LMI196621 LCJ196621:LCM196621 KSN196621:KSQ196621 KIR196621:KIU196621 JYV196621:JYY196621 JOZ196621:JPC196621 JFD196621:JFG196621 IVH196621:IVK196621 ILL196621:ILO196621 IBP196621:IBS196621 HRT196621:HRW196621 HHX196621:HIA196621 GYB196621:GYE196621 GOF196621:GOI196621 GEJ196621:GEM196621 FUN196621:FUQ196621 FKR196621:FKU196621 FAV196621:FAY196621 EQZ196621:ERC196621 EHD196621:EHG196621 DXH196621:DXK196621 DNL196621:DNO196621 DDP196621:DDS196621 CTT196621:CTW196621 CJX196621:CKA196621 CAB196621:CAE196621 BQF196621:BQI196621 BGJ196621:BGM196621 AWN196621:AWQ196621 AMR196621:AMU196621 ACV196621:ACY196621 SZ196621:TC196621 JD196621:JG196621 H196621:K196621 WVP131085:WVS131085 WLT131085:WLW131085 WBX131085:WCA131085 VSB131085:VSE131085 VIF131085:VII131085 UYJ131085:UYM131085 UON131085:UOQ131085 UER131085:UEU131085 TUV131085:TUY131085 TKZ131085:TLC131085 TBD131085:TBG131085 SRH131085:SRK131085 SHL131085:SHO131085 RXP131085:RXS131085 RNT131085:RNW131085 RDX131085:REA131085 QUB131085:QUE131085 QKF131085:QKI131085 QAJ131085:QAM131085 PQN131085:PQQ131085 PGR131085:PGU131085 OWV131085:OWY131085 OMZ131085:ONC131085 ODD131085:ODG131085 NTH131085:NTK131085 NJL131085:NJO131085 MZP131085:MZS131085 MPT131085:MPW131085 MFX131085:MGA131085 LWB131085:LWE131085 LMF131085:LMI131085 LCJ131085:LCM131085 KSN131085:KSQ131085 KIR131085:KIU131085 JYV131085:JYY131085 JOZ131085:JPC131085 JFD131085:JFG131085 IVH131085:IVK131085 ILL131085:ILO131085 IBP131085:IBS131085 HRT131085:HRW131085 HHX131085:HIA131085 GYB131085:GYE131085 GOF131085:GOI131085 GEJ131085:GEM131085 FUN131085:FUQ131085 FKR131085:FKU131085 FAV131085:FAY131085 EQZ131085:ERC131085 EHD131085:EHG131085 DXH131085:DXK131085 DNL131085:DNO131085 DDP131085:DDS131085 CTT131085:CTW131085 CJX131085:CKA131085 CAB131085:CAE131085 BQF131085:BQI131085 BGJ131085:BGM131085 AWN131085:AWQ131085 AMR131085:AMU131085 ACV131085:ACY131085 SZ131085:TC131085 JD131085:JG131085 H131085:K131085 WVP65549:WVS65549 WLT65549:WLW65549 WBX65549:WCA65549 VSB65549:VSE65549 VIF65549:VII65549 UYJ65549:UYM65549 UON65549:UOQ65549 UER65549:UEU65549 TUV65549:TUY65549 TKZ65549:TLC65549 TBD65549:TBG65549 SRH65549:SRK65549 SHL65549:SHO65549 RXP65549:RXS65549 RNT65549:RNW65549 RDX65549:REA65549 QUB65549:QUE65549 QKF65549:QKI65549 QAJ65549:QAM65549 PQN65549:PQQ65549 PGR65549:PGU65549 OWV65549:OWY65549 OMZ65549:ONC65549 ODD65549:ODG65549 NTH65549:NTK65549 NJL65549:NJO65549 MZP65549:MZS65549 MPT65549:MPW65549 MFX65549:MGA65549 LWB65549:LWE65549 LMF65549:LMI65549 LCJ65549:LCM65549 KSN65549:KSQ65549 KIR65549:KIU65549 JYV65549:JYY65549 JOZ65549:JPC65549 JFD65549:JFG65549 IVH65549:IVK65549 ILL65549:ILO65549 IBP65549:IBS65549 HRT65549:HRW65549 HHX65549:HIA65549 GYB65549:GYE65549 GOF65549:GOI65549 GEJ65549:GEM65549 FUN65549:FUQ65549 FKR65549:FKU65549 FAV65549:FAY65549 EQZ65549:ERC65549 EHD65549:EHG65549 DXH65549:DXK65549 DNL65549:DNO65549 DDP65549:DDS65549 CTT65549:CTW65549 CJX65549:CKA65549 CAB65549:CAE65549 BQF65549:BQI65549 BGJ65549:BGM65549 AWN65549:AWQ65549 AMR65549:AMU65549 ACV65549:ACY65549 SZ65549:TC65549 JD65549:JG65549 H65549:K65549 WVP13:WVS13 WLT13:WLW13 WBX13:WCA13 VSB13:VSE13 VIF13:VII13 UYJ13:UYM13 UON13:UOQ13 UER13:UEU13 TUV13:TUY13 TKZ13:TLC13 TBD13:TBG13 SRH13:SRK13 SHL13:SHO13 RXP13:RXS13 RNT13:RNW13 RDX13:REA13 QUB13:QUE13 QKF13:QKI13 QAJ13:QAM13 PQN13:PQQ13 PGR13:PGU13 OWV13:OWY13 OMZ13:ONC13 ODD13:ODG13 NTH13:NTK13 NJL13:NJO13 MZP13:MZS13 MPT13:MPW13 MFX13:MGA13 LWB13:LWE13 LMF13:LMI13 LCJ13:LCM13 KSN13:KSQ13 KIR13:KIU13 JYV13:JYY13 JOZ13:JPC13 JFD13:JFG13 IVH13:IVK13 ILL13:ILO13 IBP13:IBS13 HRT13:HRW13 HHX13:HIA13 GYB13:GYE13 GOF13:GOI13 GEJ13:GEM13 FUN13:FUQ13 FKR13:FKU13 FAV13:FAY13 EQZ13:ERC13 EHD13:EHG13 DXH13:DXK13 DNL13:DNO13 DDP13:DDS13 CTT13:CTW13 CJX13:CKA13 CAB13:CAE13 BQF13:BQI13 BGJ13:BGM13 AWN13:AWQ13 AMR13:AMU13 ACV13:ACY13 SZ13:TC13 JD13:JG13" xr:uid="{00000000-0002-0000-0800-000000000000}">
      <formula1>$C$18:$C$22</formula1>
    </dataValidation>
  </dataValidations>
  <pageMargins left="0.7" right="0.7" top="0.75" bottom="0.75" header="0.3" footer="0.3"/>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indexed="44"/>
  </sheetPr>
  <dimension ref="A1:AA128"/>
  <sheetViews>
    <sheetView showGridLines="0" topLeftCell="A2" zoomScaleNormal="100" zoomScaleSheetLayoutView="115" workbookViewId="0"/>
  </sheetViews>
  <sheetFormatPr defaultRowHeight="12"/>
  <cols>
    <col min="1" max="2" width="3.125" style="49" customWidth="1"/>
    <col min="3" max="3" width="21" style="49" customWidth="1"/>
    <col min="4" max="4" width="7.875" style="49" customWidth="1"/>
    <col min="5" max="5" width="6.75" style="49" customWidth="1"/>
    <col min="6" max="6" width="5" style="49" customWidth="1"/>
    <col min="7" max="7" width="20" style="74" customWidth="1"/>
    <col min="8" max="8" width="12.625" style="49" customWidth="1"/>
    <col min="9" max="10" width="11.375" style="49" customWidth="1"/>
    <col min="11" max="11" width="2.5" style="49" customWidth="1"/>
    <col min="12" max="13" width="11.625" style="49" customWidth="1"/>
    <col min="14" max="14" width="6.75" style="49" bestFit="1" customWidth="1"/>
    <col min="15" max="15" width="13.75" style="49" customWidth="1"/>
    <col min="16" max="16384" width="9" style="49"/>
  </cols>
  <sheetData>
    <row r="1" spans="1:27" hidden="1">
      <c r="A1" s="722" t="s">
        <v>585</v>
      </c>
      <c r="B1" s="722">
        <f>COUNTIF($E$10:$E$21,"※")</f>
        <v>1</v>
      </c>
      <c r="C1" s="723" t="s">
        <v>983</v>
      </c>
      <c r="D1" s="722">
        <f>COUNTIF($E$10:$E$21,"E")</f>
        <v>0</v>
      </c>
    </row>
    <row r="2" spans="1:27" ht="27" customHeight="1"/>
    <row r="3" spans="1:27" ht="24" customHeight="1">
      <c r="B3" s="2124" t="s">
        <v>646</v>
      </c>
      <c r="C3" s="2209"/>
      <c r="D3" s="2132" t="str">
        <f>IF(工事情報!G4="","",工事情報!G4)</f>
        <v/>
      </c>
      <c r="E3" s="2113"/>
      <c r="F3" s="2113"/>
      <c r="G3" s="2113"/>
      <c r="H3" s="2114"/>
    </row>
    <row r="4" spans="1:27" ht="30" customHeight="1"/>
    <row r="5" spans="1:27" s="284" customFormat="1" ht="17.25">
      <c r="B5" s="284" t="s">
        <v>309</v>
      </c>
      <c r="G5" s="287"/>
      <c r="K5" s="810"/>
      <c r="L5" s="810"/>
    </row>
    <row r="6" spans="1:27" ht="24" customHeight="1">
      <c r="B6" s="2334" t="s">
        <v>769</v>
      </c>
      <c r="C6" s="2335"/>
      <c r="D6" s="2335"/>
      <c r="E6" s="2335"/>
      <c r="F6" s="2335"/>
      <c r="G6" s="2336"/>
      <c r="K6" s="72"/>
      <c r="L6" s="72"/>
    </row>
    <row r="7" spans="1:27" ht="24" customHeight="1">
      <c r="B7" s="2337"/>
      <c r="C7" s="2338"/>
      <c r="D7" s="2338"/>
      <c r="E7" s="2338"/>
      <c r="F7" s="2338"/>
      <c r="G7" s="2339"/>
      <c r="K7" s="72"/>
      <c r="L7" s="72"/>
    </row>
    <row r="8" spans="1:27" ht="24" customHeight="1">
      <c r="B8" s="2340"/>
      <c r="C8" s="2341"/>
      <c r="D8" s="2341"/>
      <c r="E8" s="2341"/>
      <c r="F8" s="2341"/>
      <c r="G8" s="2342"/>
      <c r="K8" s="59"/>
      <c r="L8" s="72"/>
    </row>
    <row r="9" spans="1:27" s="279" customFormat="1" ht="30" customHeight="1">
      <c r="B9" s="279" t="s">
        <v>97</v>
      </c>
      <c r="C9" s="291"/>
      <c r="D9" s="291"/>
      <c r="G9" s="289"/>
      <c r="K9" s="289"/>
      <c r="L9" s="280"/>
    </row>
    <row r="10" spans="1:27" s="279" customFormat="1" ht="30" customHeight="1">
      <c r="C10" s="2369"/>
      <c r="D10" s="2370"/>
      <c r="E10" s="309" t="str">
        <f>IF($F$10="","※",IF(AND(F16="×",F17="×",F18="×",F19="×"),"E",""))</f>
        <v>※</v>
      </c>
      <c r="F10" s="2371"/>
      <c r="G10" s="2152"/>
      <c r="K10" s="289"/>
      <c r="L10" s="280"/>
    </row>
    <row r="11" spans="1:27" s="279" customFormat="1" ht="14.25">
      <c r="C11" s="291"/>
      <c r="D11" s="291"/>
      <c r="E11" s="291"/>
      <c r="F11" s="549"/>
      <c r="G11" s="289"/>
      <c r="H11" s="49"/>
      <c r="K11" s="280"/>
      <c r="L11" s="280"/>
    </row>
    <row r="12" spans="1:27" s="279" customFormat="1" ht="30" customHeight="1">
      <c r="B12" s="312" t="str">
        <f>IF(F10&lt;&gt;"行わない","以下の項目に答えてください。 ","以下の項目は、入力不要")</f>
        <v xml:space="preserve">以下の項目に答えてください。 </v>
      </c>
      <c r="E12" s="291"/>
      <c r="F12" s="549"/>
      <c r="G12" s="289"/>
      <c r="H12" s="49"/>
      <c r="K12" s="280"/>
      <c r="L12" s="280"/>
    </row>
    <row r="13" spans="1:27" s="279" customFormat="1" ht="30" customHeight="1">
      <c r="B13" s="279" t="s">
        <v>313</v>
      </c>
      <c r="C13" s="283"/>
      <c r="D13" s="283"/>
      <c r="E13" s="291"/>
      <c r="F13" s="549"/>
      <c r="G13" s="289"/>
      <c r="H13" s="49"/>
      <c r="K13" s="280"/>
      <c r="L13" s="280"/>
    </row>
    <row r="14" spans="1:27" s="279" customFormat="1" ht="30" customHeight="1">
      <c r="C14" s="308" t="s">
        <v>166</v>
      </c>
      <c r="D14" s="283"/>
      <c r="E14" s="291"/>
      <c r="F14" s="549"/>
      <c r="G14" s="289"/>
      <c r="H14" s="49"/>
      <c r="K14" s="280"/>
      <c r="L14" s="280"/>
    </row>
    <row r="15" spans="1:27" s="279" customFormat="1" ht="30" customHeight="1">
      <c r="B15" s="279" t="s">
        <v>312</v>
      </c>
      <c r="C15" s="308" t="s">
        <v>315</v>
      </c>
      <c r="D15" s="308"/>
      <c r="K15" s="280"/>
      <c r="L15" s="280"/>
    </row>
    <row r="16" spans="1:27" s="279" customFormat="1" ht="30" customHeight="1">
      <c r="C16" s="307"/>
      <c r="D16" s="307"/>
      <c r="E16" s="870" t="str">
        <f>IF(AND($F$10="行った",F16=""),"※",IF(AND($F$10&lt;&gt;"行った",F16&lt;&gt;""),"E",""))</f>
        <v/>
      </c>
      <c r="F16" s="853"/>
      <c r="G16" s="854" t="s">
        <v>643</v>
      </c>
      <c r="H16" s="855"/>
      <c r="K16" s="280"/>
      <c r="L16" s="280"/>
      <c r="M16" s="280"/>
      <c r="N16" s="280"/>
      <c r="O16" s="280"/>
      <c r="P16" s="280"/>
      <c r="Q16" s="280"/>
      <c r="R16" s="280"/>
      <c r="S16" s="280"/>
      <c r="T16" s="280"/>
      <c r="U16" s="280"/>
      <c r="V16" s="280"/>
      <c r="W16" s="280"/>
      <c r="X16" s="280"/>
      <c r="Y16" s="280"/>
      <c r="Z16" s="280"/>
      <c r="AA16" s="280"/>
    </row>
    <row r="17" spans="1:27" s="283" customFormat="1" ht="30" customHeight="1">
      <c r="C17" s="307"/>
      <c r="D17" s="307"/>
      <c r="E17" s="871" t="str">
        <f t="shared" ref="E17:E19" si="0">IF(AND($F$10="行った",F17=""),"※",IF(AND($F$10&lt;&gt;"行った",F17&lt;&gt;""),"E",""))</f>
        <v/>
      </c>
      <c r="F17" s="856"/>
      <c r="G17" s="857" t="s">
        <v>644</v>
      </c>
      <c r="H17" s="858"/>
      <c r="I17" s="281"/>
      <c r="J17" s="281"/>
      <c r="K17" s="279"/>
    </row>
    <row r="18" spans="1:27" s="283" customFormat="1" ht="30" customHeight="1">
      <c r="C18" s="307"/>
      <c r="D18" s="307"/>
      <c r="E18" s="871" t="str">
        <f t="shared" si="0"/>
        <v/>
      </c>
      <c r="F18" s="856"/>
      <c r="G18" s="857" t="s">
        <v>645</v>
      </c>
      <c r="H18" s="858"/>
      <c r="K18" s="279"/>
    </row>
    <row r="19" spans="1:27" s="279" customFormat="1" ht="30" customHeight="1">
      <c r="C19" s="307"/>
      <c r="D19" s="307"/>
      <c r="E19" s="872" t="str">
        <f t="shared" si="0"/>
        <v/>
      </c>
      <c r="F19" s="859"/>
      <c r="G19" s="2368" t="s">
        <v>527</v>
      </c>
      <c r="H19" s="2102"/>
      <c r="I19" s="280"/>
      <c r="J19" s="280"/>
      <c r="L19" s="280"/>
      <c r="M19" s="281"/>
      <c r="N19" s="280"/>
      <c r="O19" s="280"/>
      <c r="P19" s="280"/>
      <c r="Q19" s="280"/>
      <c r="R19" s="280"/>
      <c r="S19" s="280"/>
      <c r="T19" s="280"/>
      <c r="U19" s="280"/>
      <c r="V19" s="280"/>
      <c r="W19" s="280"/>
      <c r="X19" s="280"/>
      <c r="Y19" s="280"/>
      <c r="Z19" s="280"/>
    </row>
    <row r="20" spans="1:27" s="279" customFormat="1" ht="8.25" customHeight="1">
      <c r="C20" s="307"/>
      <c r="D20" s="307"/>
      <c r="E20"/>
      <c r="F20"/>
      <c r="G20"/>
      <c r="I20" s="280"/>
      <c r="J20" s="280"/>
      <c r="L20" s="280"/>
      <c r="M20" s="281"/>
      <c r="N20" s="280"/>
      <c r="O20" s="280"/>
      <c r="P20" s="280"/>
      <c r="Q20" s="280"/>
      <c r="R20" s="280"/>
      <c r="S20" s="280"/>
      <c r="T20" s="280"/>
      <c r="U20" s="280"/>
      <c r="V20" s="280"/>
      <c r="W20" s="280"/>
      <c r="X20" s="280"/>
      <c r="Y20" s="280"/>
      <c r="Z20" s="280"/>
    </row>
    <row r="21" spans="1:27" s="279" customFormat="1" ht="44.25" customHeight="1">
      <c r="B21" s="288"/>
      <c r="C21" s="310"/>
      <c r="D21" s="311"/>
      <c r="E21" s="873" t="str">
        <f>IF(AND(F19="○",F21=""),"※",IF(AND(F19="×",F21&lt;&gt;""),"E",""))</f>
        <v/>
      </c>
      <c r="F21" s="2365"/>
      <c r="G21" s="2366"/>
      <c r="H21" s="2367"/>
      <c r="I21" s="280"/>
      <c r="J21" s="280"/>
      <c r="L21" s="280"/>
      <c r="M21" s="281"/>
      <c r="N21" s="280"/>
      <c r="O21" s="280"/>
      <c r="P21" s="280"/>
      <c r="Q21" s="280"/>
      <c r="R21" s="280"/>
      <c r="S21" s="280"/>
      <c r="T21" s="280"/>
      <c r="U21" s="280"/>
      <c r="V21" s="280"/>
      <c r="W21" s="280"/>
      <c r="X21" s="280"/>
      <c r="Y21" s="280"/>
      <c r="Z21" s="280"/>
    </row>
    <row r="23" spans="1:27" s="279" customFormat="1" ht="14.25">
      <c r="G23" s="288"/>
      <c r="I23" s="280"/>
      <c r="J23" s="280"/>
      <c r="L23" s="280"/>
      <c r="M23" s="281"/>
      <c r="N23" s="280"/>
      <c r="O23" s="280"/>
      <c r="P23" s="280"/>
      <c r="Q23" s="280"/>
      <c r="R23" s="280"/>
      <c r="S23" s="280"/>
      <c r="T23" s="280"/>
      <c r="U23" s="280"/>
      <c r="V23" s="280"/>
      <c r="W23" s="280"/>
      <c r="X23" s="280"/>
      <c r="Y23" s="280"/>
      <c r="Z23" s="280"/>
    </row>
    <row r="24" spans="1:27">
      <c r="C24" s="283"/>
      <c r="D24" s="283"/>
      <c r="E24" s="283"/>
    </row>
    <row r="25" spans="1:27">
      <c r="C25" s="283"/>
      <c r="D25" s="283"/>
      <c r="E25" s="283"/>
    </row>
    <row r="26" spans="1:27">
      <c r="C26" s="283"/>
      <c r="D26" s="283"/>
      <c r="E26" s="283"/>
    </row>
    <row r="30" spans="1:27" ht="13.5">
      <c r="A30" s="268"/>
      <c r="B30" s="268"/>
      <c r="C30" s="268"/>
      <c r="D30" s="268"/>
      <c r="E30" s="268"/>
      <c r="F30" s="268"/>
      <c r="G30" s="306"/>
      <c r="H30" s="268"/>
      <c r="I30" s="268"/>
      <c r="J30" s="268"/>
      <c r="K30" s="268"/>
      <c r="L30" s="268"/>
      <c r="M30" s="268"/>
      <c r="N30" s="268"/>
      <c r="O30" s="268"/>
      <c r="P30" s="268"/>
      <c r="Q30" s="268"/>
      <c r="R30" s="268"/>
      <c r="S30" s="268"/>
      <c r="T30" s="268"/>
      <c r="U30" s="268"/>
      <c r="V30" s="268"/>
      <c r="W30" s="268"/>
      <c r="X30" s="268"/>
      <c r="Y30" s="268"/>
      <c r="Z30" s="268"/>
      <c r="AA30" s="268"/>
    </row>
    <row r="31" spans="1:27" ht="13.5">
      <c r="A31" s="268"/>
      <c r="B31" s="268"/>
      <c r="C31" s="268"/>
      <c r="D31" s="268"/>
      <c r="E31" s="268"/>
      <c r="F31" s="268"/>
      <c r="G31" s="306"/>
      <c r="H31" s="268"/>
      <c r="I31" s="268"/>
      <c r="J31" s="268"/>
      <c r="K31" s="268"/>
      <c r="L31" s="268"/>
      <c r="M31" s="268"/>
      <c r="N31" s="268"/>
      <c r="O31" s="268"/>
      <c r="P31" s="268"/>
      <c r="Q31" s="268"/>
      <c r="R31" s="268"/>
      <c r="S31" s="268"/>
      <c r="T31" s="268"/>
      <c r="U31" s="268"/>
      <c r="V31" s="268"/>
      <c r="W31" s="268"/>
      <c r="X31" s="268"/>
      <c r="Y31" s="268"/>
      <c r="Z31" s="268"/>
      <c r="AA31" s="268"/>
    </row>
    <row r="32" spans="1:27" ht="13.5">
      <c r="A32" s="268"/>
      <c r="B32" s="268"/>
      <c r="C32" s="268"/>
      <c r="D32" s="268"/>
      <c r="E32" s="268"/>
      <c r="F32" s="268"/>
      <c r="G32" s="306"/>
      <c r="H32" s="268"/>
      <c r="I32" s="268"/>
      <c r="J32" s="268"/>
      <c r="K32" s="268"/>
      <c r="L32" s="268"/>
      <c r="M32" s="268"/>
      <c r="N32" s="268"/>
      <c r="O32" s="268"/>
      <c r="P32" s="268"/>
      <c r="Q32" s="268"/>
      <c r="R32" s="268"/>
      <c r="S32" s="268"/>
      <c r="T32" s="268"/>
      <c r="U32" s="268"/>
      <c r="V32" s="268"/>
      <c r="W32" s="268"/>
      <c r="X32" s="268"/>
      <c r="Y32" s="268"/>
      <c r="Z32" s="268"/>
      <c r="AA32" s="268"/>
    </row>
    <row r="33" spans="1:27" ht="13.5">
      <c r="A33" s="268"/>
      <c r="B33" s="268"/>
      <c r="C33" s="268"/>
      <c r="D33" s="268"/>
      <c r="E33" s="268"/>
      <c r="F33" s="268"/>
      <c r="G33" s="306"/>
      <c r="H33" s="268"/>
      <c r="I33" s="268"/>
      <c r="J33" s="268"/>
      <c r="K33" s="268"/>
      <c r="L33" s="268"/>
      <c r="M33" s="268"/>
      <c r="N33" s="268"/>
      <c r="O33" s="268"/>
      <c r="P33" s="268"/>
      <c r="Q33" s="268"/>
      <c r="R33" s="268"/>
      <c r="S33" s="268"/>
      <c r="T33" s="268"/>
      <c r="U33" s="268"/>
      <c r="V33" s="268"/>
      <c r="W33" s="268"/>
      <c r="X33" s="268"/>
      <c r="Y33" s="268"/>
      <c r="Z33" s="268"/>
      <c r="AA33" s="268"/>
    </row>
    <row r="34" spans="1:27" ht="13.5">
      <c r="A34" s="268"/>
      <c r="B34" s="268"/>
      <c r="C34" s="268"/>
      <c r="D34" s="268"/>
      <c r="E34" s="268"/>
      <c r="F34" s="268"/>
      <c r="G34" s="306"/>
      <c r="H34" s="268"/>
      <c r="I34" s="268"/>
      <c r="J34" s="268"/>
      <c r="K34" s="268"/>
      <c r="L34" s="268"/>
      <c r="M34" s="268"/>
      <c r="N34" s="268"/>
      <c r="O34" s="268"/>
      <c r="P34" s="268"/>
      <c r="Q34" s="268"/>
      <c r="R34" s="268"/>
      <c r="S34" s="268"/>
      <c r="T34" s="268"/>
      <c r="U34" s="268"/>
      <c r="V34" s="268"/>
      <c r="W34" s="268"/>
      <c r="X34" s="268"/>
      <c r="Y34" s="268"/>
      <c r="Z34" s="268"/>
      <c r="AA34" s="268"/>
    </row>
    <row r="35" spans="1:27" ht="13.5">
      <c r="A35" s="268"/>
      <c r="B35" s="268"/>
      <c r="C35" s="268"/>
      <c r="D35" s="268"/>
      <c r="E35" s="268"/>
      <c r="F35" s="268"/>
      <c r="G35" s="306"/>
      <c r="H35" s="268"/>
      <c r="I35" s="268"/>
      <c r="J35" s="268"/>
      <c r="K35" s="268"/>
      <c r="L35" s="268"/>
      <c r="M35" s="268"/>
      <c r="N35" s="268"/>
      <c r="O35" s="268"/>
      <c r="P35" s="268"/>
      <c r="Q35" s="268"/>
      <c r="R35" s="268"/>
      <c r="S35" s="268"/>
      <c r="T35" s="268"/>
      <c r="U35" s="268"/>
      <c r="V35" s="268"/>
      <c r="W35" s="268"/>
      <c r="X35" s="268"/>
      <c r="Y35" s="268"/>
      <c r="Z35" s="268"/>
      <c r="AA35" s="268"/>
    </row>
    <row r="36" spans="1:27" ht="13.5">
      <c r="A36" s="268"/>
      <c r="B36" s="268"/>
      <c r="C36" s="268"/>
      <c r="D36" s="268"/>
      <c r="E36" s="268"/>
      <c r="F36" s="268"/>
      <c r="G36" s="306"/>
      <c r="H36" s="268"/>
      <c r="I36" s="268"/>
      <c r="J36" s="268"/>
      <c r="K36" s="268"/>
      <c r="L36" s="268"/>
      <c r="M36" s="268"/>
      <c r="N36" s="268"/>
      <c r="O36" s="268"/>
      <c r="P36" s="268"/>
      <c r="Q36" s="268"/>
      <c r="R36" s="268"/>
      <c r="S36" s="268"/>
      <c r="T36" s="268"/>
      <c r="U36" s="268"/>
      <c r="V36" s="268"/>
      <c r="W36" s="268"/>
      <c r="X36" s="268"/>
      <c r="Y36" s="268"/>
      <c r="Z36" s="268"/>
      <c r="AA36" s="268"/>
    </row>
    <row r="37" spans="1:27" ht="13.5">
      <c r="A37" s="268"/>
      <c r="B37" s="268"/>
      <c r="C37" s="268"/>
      <c r="D37" s="268"/>
      <c r="E37" s="268"/>
      <c r="F37" s="268"/>
      <c r="G37" s="306"/>
      <c r="H37" s="268"/>
      <c r="I37" s="268"/>
      <c r="J37" s="268"/>
      <c r="K37" s="268"/>
      <c r="L37" s="268"/>
      <c r="M37" s="268"/>
      <c r="N37" s="268"/>
      <c r="O37" s="268"/>
      <c r="P37" s="268"/>
      <c r="Q37" s="268"/>
      <c r="R37" s="268"/>
      <c r="S37" s="268"/>
      <c r="T37" s="268"/>
      <c r="U37" s="268"/>
      <c r="V37" s="268"/>
      <c r="W37" s="268"/>
      <c r="X37" s="268"/>
      <c r="Y37" s="268"/>
      <c r="Z37" s="268"/>
      <c r="AA37" s="268"/>
    </row>
    <row r="38" spans="1:27" ht="13.5">
      <c r="A38" s="268"/>
      <c r="B38" s="268"/>
      <c r="C38" s="268"/>
      <c r="D38" s="268"/>
      <c r="E38" s="268"/>
      <c r="F38" s="268"/>
      <c r="G38" s="306"/>
      <c r="H38" s="268"/>
      <c r="I38" s="268"/>
      <c r="J38" s="268"/>
      <c r="K38" s="268"/>
      <c r="L38" s="268"/>
      <c r="M38" s="268"/>
      <c r="N38" s="268"/>
      <c r="O38" s="268"/>
      <c r="P38" s="268"/>
      <c r="Q38" s="268"/>
      <c r="R38" s="268"/>
      <c r="S38" s="268"/>
      <c r="T38" s="268"/>
      <c r="U38" s="268"/>
      <c r="V38" s="268"/>
      <c r="W38" s="268"/>
      <c r="X38" s="268"/>
      <c r="Y38" s="268"/>
      <c r="Z38" s="268"/>
      <c r="AA38" s="268"/>
    </row>
    <row r="39" spans="1:27" ht="13.5">
      <c r="A39" s="268"/>
      <c r="B39" s="268"/>
      <c r="C39" s="268"/>
      <c r="D39" s="268"/>
      <c r="E39" s="268"/>
      <c r="F39" s="268"/>
      <c r="G39" s="306"/>
      <c r="H39" s="268"/>
      <c r="I39" s="268"/>
      <c r="J39" s="268"/>
      <c r="K39" s="268"/>
      <c r="L39" s="268"/>
      <c r="M39" s="268"/>
      <c r="N39" s="268"/>
      <c r="O39" s="268"/>
      <c r="P39" s="268"/>
      <c r="Q39" s="268"/>
      <c r="R39" s="268"/>
      <c r="S39" s="268"/>
      <c r="T39" s="268"/>
      <c r="U39" s="268"/>
      <c r="V39" s="268"/>
      <c r="W39" s="268"/>
      <c r="X39" s="268"/>
      <c r="Y39" s="268"/>
      <c r="Z39" s="268"/>
      <c r="AA39" s="268"/>
    </row>
    <row r="40" spans="1:27" ht="13.5">
      <c r="A40" s="268"/>
      <c r="B40" s="268"/>
      <c r="C40" s="268"/>
      <c r="D40" s="268"/>
      <c r="E40" s="268"/>
      <c r="F40" s="268"/>
      <c r="G40" s="306"/>
      <c r="H40" s="268"/>
      <c r="I40" s="268"/>
      <c r="J40" s="268"/>
      <c r="K40" s="268"/>
      <c r="L40" s="268"/>
      <c r="M40" s="268"/>
      <c r="N40" s="268"/>
      <c r="O40" s="268"/>
      <c r="P40" s="268"/>
      <c r="Q40" s="268"/>
      <c r="R40" s="268"/>
      <c r="S40" s="268"/>
      <c r="T40" s="268"/>
      <c r="U40" s="268"/>
      <c r="V40" s="268"/>
      <c r="W40" s="268"/>
      <c r="X40" s="268"/>
      <c r="Y40" s="268"/>
      <c r="Z40" s="268"/>
      <c r="AA40" s="268"/>
    </row>
    <row r="41" spans="1:27" ht="13.5">
      <c r="A41" s="268"/>
      <c r="B41" s="268"/>
      <c r="C41" s="268"/>
      <c r="D41" s="268"/>
      <c r="E41" s="268"/>
      <c r="F41" s="268"/>
      <c r="G41" s="306"/>
      <c r="H41" s="268"/>
      <c r="I41" s="268"/>
      <c r="J41" s="268"/>
      <c r="K41" s="268"/>
      <c r="L41" s="268"/>
      <c r="M41" s="268"/>
      <c r="N41" s="268"/>
      <c r="O41" s="268"/>
      <c r="P41" s="268"/>
      <c r="Q41" s="268"/>
      <c r="R41" s="268"/>
      <c r="S41" s="268"/>
      <c r="T41" s="268"/>
      <c r="U41" s="268"/>
      <c r="V41" s="268"/>
      <c r="W41" s="268"/>
      <c r="X41" s="268"/>
      <c r="Y41" s="268"/>
      <c r="Z41" s="268"/>
      <c r="AA41" s="268"/>
    </row>
    <row r="42" spans="1:27" ht="13.5">
      <c r="A42" s="268"/>
      <c r="B42" s="268"/>
      <c r="C42" s="268"/>
      <c r="D42" s="268"/>
      <c r="E42" s="268"/>
      <c r="F42" s="268"/>
      <c r="G42" s="306"/>
      <c r="H42" s="268"/>
      <c r="I42" s="268"/>
      <c r="J42" s="268"/>
      <c r="K42" s="268"/>
      <c r="L42" s="268"/>
      <c r="M42" s="268"/>
      <c r="N42" s="268"/>
      <c r="O42" s="268"/>
      <c r="P42" s="268"/>
      <c r="Q42" s="268"/>
      <c r="R42" s="268"/>
      <c r="S42" s="268"/>
      <c r="T42" s="268"/>
      <c r="U42" s="268"/>
      <c r="V42" s="268"/>
      <c r="W42" s="268"/>
      <c r="X42" s="268"/>
      <c r="Y42" s="268"/>
      <c r="Z42" s="268"/>
      <c r="AA42" s="268"/>
    </row>
    <row r="43" spans="1:27" ht="13.5">
      <c r="A43" s="268"/>
      <c r="B43" s="268"/>
      <c r="C43" s="268"/>
      <c r="D43" s="268"/>
      <c r="E43" s="268"/>
      <c r="F43" s="268"/>
      <c r="G43" s="306"/>
      <c r="H43" s="268"/>
      <c r="I43" s="268"/>
      <c r="J43" s="268"/>
      <c r="K43" s="268"/>
      <c r="L43" s="268"/>
      <c r="M43" s="268"/>
      <c r="N43" s="268"/>
      <c r="O43" s="268"/>
      <c r="P43" s="268"/>
      <c r="Q43" s="268"/>
      <c r="R43" s="268"/>
      <c r="S43" s="268"/>
      <c r="T43" s="268"/>
      <c r="U43" s="268"/>
      <c r="V43" s="268"/>
      <c r="W43" s="268"/>
      <c r="X43" s="268"/>
      <c r="Y43" s="268"/>
      <c r="Z43" s="268"/>
      <c r="AA43" s="268"/>
    </row>
    <row r="44" spans="1:27" ht="13.5">
      <c r="A44" s="268"/>
      <c r="B44" s="268"/>
      <c r="C44" s="268"/>
      <c r="D44" s="268"/>
      <c r="E44" s="268"/>
      <c r="F44" s="268"/>
      <c r="G44" s="306"/>
      <c r="H44" s="268"/>
      <c r="I44" s="268"/>
      <c r="J44" s="268"/>
      <c r="K44" s="268"/>
      <c r="L44" s="268"/>
      <c r="M44" s="268"/>
      <c r="N44" s="268"/>
      <c r="O44" s="268"/>
      <c r="P44" s="268"/>
      <c r="Q44" s="268"/>
      <c r="R44" s="268"/>
      <c r="S44" s="268"/>
      <c r="T44" s="268"/>
      <c r="U44" s="268"/>
      <c r="V44" s="268"/>
      <c r="W44" s="268"/>
      <c r="X44" s="268"/>
      <c r="Y44" s="268"/>
      <c r="Z44" s="268"/>
      <c r="AA44" s="268"/>
    </row>
    <row r="45" spans="1:27" ht="13.5">
      <c r="A45" s="268"/>
      <c r="B45" s="268"/>
      <c r="C45" s="268"/>
      <c r="D45" s="268"/>
      <c r="E45" s="268"/>
      <c r="F45" s="268"/>
      <c r="G45" s="306"/>
      <c r="H45" s="268"/>
      <c r="I45" s="268"/>
      <c r="J45" s="268"/>
      <c r="K45" s="268"/>
      <c r="L45" s="268"/>
      <c r="M45" s="268"/>
      <c r="N45" s="268"/>
      <c r="O45" s="268"/>
      <c r="P45" s="268"/>
      <c r="Q45" s="268"/>
      <c r="R45" s="268"/>
      <c r="S45" s="268"/>
      <c r="T45" s="268"/>
      <c r="U45" s="268"/>
      <c r="V45" s="268"/>
      <c r="W45" s="268"/>
      <c r="X45" s="268"/>
      <c r="Y45" s="268"/>
      <c r="Z45" s="268"/>
      <c r="AA45" s="268"/>
    </row>
    <row r="46" spans="1:27" ht="13.5">
      <c r="A46" s="268"/>
      <c r="B46" s="268"/>
      <c r="C46" s="268"/>
      <c r="D46" s="268"/>
      <c r="E46" s="268"/>
      <c r="F46" s="268"/>
      <c r="G46" s="306"/>
      <c r="H46" s="268"/>
      <c r="I46" s="268"/>
      <c r="J46" s="268"/>
      <c r="K46" s="268"/>
      <c r="L46" s="268"/>
      <c r="M46" s="268"/>
      <c r="N46" s="268"/>
      <c r="O46" s="268"/>
      <c r="P46" s="268"/>
      <c r="Q46" s="268"/>
      <c r="R46" s="268"/>
      <c r="S46" s="268"/>
      <c r="T46" s="268"/>
      <c r="U46" s="268"/>
      <c r="V46" s="268"/>
      <c r="W46" s="268"/>
      <c r="X46" s="268"/>
      <c r="Y46" s="268"/>
      <c r="Z46" s="268"/>
      <c r="AA46" s="268"/>
    </row>
    <row r="47" spans="1:27" ht="13.5">
      <c r="A47" s="268"/>
      <c r="B47" s="268"/>
      <c r="C47" s="268"/>
      <c r="D47" s="268"/>
      <c r="E47" s="268"/>
      <c r="F47" s="268"/>
      <c r="G47" s="306"/>
      <c r="H47" s="268"/>
      <c r="I47" s="268"/>
      <c r="J47" s="268"/>
      <c r="K47" s="268"/>
      <c r="L47" s="268"/>
      <c r="M47" s="268"/>
      <c r="N47" s="268"/>
      <c r="O47" s="268"/>
      <c r="P47" s="268"/>
      <c r="Q47" s="268"/>
      <c r="R47" s="268"/>
      <c r="S47" s="268"/>
      <c r="T47" s="268"/>
      <c r="U47" s="268"/>
      <c r="V47" s="268"/>
      <c r="W47" s="268"/>
      <c r="X47" s="268"/>
      <c r="Y47" s="268"/>
      <c r="Z47" s="268"/>
      <c r="AA47" s="268"/>
    </row>
    <row r="48" spans="1:27" ht="13.5">
      <c r="A48" s="268"/>
      <c r="B48" s="268"/>
      <c r="C48" s="268"/>
      <c r="D48" s="268"/>
      <c r="E48" s="268"/>
      <c r="F48" s="268"/>
      <c r="G48" s="306"/>
      <c r="H48" s="268"/>
      <c r="I48" s="268"/>
      <c r="J48" s="268"/>
      <c r="K48" s="268"/>
      <c r="L48" s="268"/>
      <c r="M48" s="268"/>
      <c r="N48" s="268"/>
      <c r="O48" s="268"/>
      <c r="P48" s="268"/>
      <c r="Q48" s="268"/>
      <c r="R48" s="268"/>
      <c r="S48" s="268"/>
      <c r="T48" s="268"/>
      <c r="U48" s="268"/>
      <c r="V48" s="268"/>
      <c r="W48" s="268"/>
      <c r="X48" s="268"/>
      <c r="Y48" s="268"/>
      <c r="Z48" s="268"/>
      <c r="AA48" s="268"/>
    </row>
    <row r="49" spans="1:27" ht="13.5">
      <c r="A49" s="268"/>
      <c r="B49" s="268"/>
      <c r="C49" s="268"/>
      <c r="D49" s="268"/>
      <c r="E49" s="268"/>
      <c r="F49" s="268"/>
      <c r="G49" s="306"/>
      <c r="H49" s="268"/>
      <c r="I49" s="268"/>
      <c r="J49" s="268"/>
      <c r="K49" s="268"/>
      <c r="L49" s="268"/>
      <c r="M49" s="268"/>
      <c r="N49" s="268"/>
      <c r="O49" s="268"/>
      <c r="P49" s="268"/>
      <c r="Q49" s="268"/>
      <c r="R49" s="268"/>
      <c r="S49" s="268"/>
      <c r="T49" s="268"/>
      <c r="U49" s="268"/>
      <c r="V49" s="268"/>
      <c r="W49" s="268"/>
      <c r="X49" s="268"/>
      <c r="Y49" s="268"/>
      <c r="Z49" s="268"/>
      <c r="AA49" s="268"/>
    </row>
    <row r="50" spans="1:27" ht="13.5">
      <c r="A50" s="268"/>
      <c r="B50" s="268"/>
      <c r="C50" s="268"/>
      <c r="D50" s="268"/>
      <c r="E50" s="268"/>
      <c r="F50" s="268"/>
      <c r="G50" s="306"/>
      <c r="H50" s="268"/>
      <c r="I50" s="268"/>
      <c r="J50" s="268"/>
      <c r="K50" s="268"/>
      <c r="L50" s="268"/>
      <c r="M50" s="268"/>
      <c r="N50" s="268"/>
      <c r="O50" s="268"/>
      <c r="P50" s="268"/>
      <c r="Q50" s="268"/>
      <c r="R50" s="268"/>
      <c r="S50" s="268"/>
      <c r="T50" s="268"/>
      <c r="U50" s="268"/>
      <c r="V50" s="268"/>
      <c r="W50" s="268"/>
      <c r="X50" s="268"/>
      <c r="Y50" s="268"/>
      <c r="Z50" s="268"/>
      <c r="AA50" s="268"/>
    </row>
    <row r="51" spans="1:27" ht="13.5">
      <c r="A51" s="268"/>
      <c r="B51" s="268"/>
      <c r="C51" s="268"/>
      <c r="D51" s="268"/>
      <c r="E51" s="268"/>
      <c r="F51" s="268"/>
      <c r="G51" s="306"/>
      <c r="H51" s="268"/>
      <c r="I51" s="268"/>
      <c r="J51" s="268"/>
      <c r="K51" s="268"/>
      <c r="L51" s="268"/>
      <c r="M51" s="268"/>
      <c r="N51" s="268"/>
      <c r="O51" s="268"/>
      <c r="P51" s="268"/>
      <c r="Q51" s="268"/>
      <c r="R51" s="268"/>
      <c r="S51" s="268"/>
      <c r="T51" s="268"/>
      <c r="U51" s="268"/>
      <c r="V51" s="268"/>
      <c r="W51" s="268"/>
      <c r="X51" s="268"/>
      <c r="Y51" s="268"/>
      <c r="Z51" s="268"/>
      <c r="AA51" s="268"/>
    </row>
    <row r="52" spans="1:27" ht="13.5">
      <c r="A52" s="268"/>
      <c r="B52" s="268"/>
      <c r="C52" s="268"/>
      <c r="D52" s="268"/>
      <c r="E52" s="268"/>
      <c r="F52" s="268"/>
      <c r="G52" s="306"/>
      <c r="H52" s="268"/>
      <c r="I52" s="268"/>
      <c r="J52" s="268"/>
      <c r="K52" s="268"/>
      <c r="L52" s="268"/>
      <c r="M52" s="268"/>
      <c r="N52" s="268"/>
      <c r="O52" s="268"/>
      <c r="P52" s="268"/>
      <c r="Q52" s="268"/>
      <c r="R52" s="268"/>
      <c r="S52" s="268"/>
      <c r="T52" s="268"/>
      <c r="U52" s="268"/>
      <c r="V52" s="268"/>
      <c r="W52" s="268"/>
      <c r="X52" s="268"/>
      <c r="Y52" s="268"/>
      <c r="Z52" s="268"/>
      <c r="AA52" s="268"/>
    </row>
    <row r="53" spans="1:27" ht="13.5">
      <c r="A53" s="268"/>
      <c r="B53" s="268"/>
      <c r="C53" s="268"/>
      <c r="D53" s="268"/>
      <c r="E53" s="268"/>
      <c r="F53" s="268"/>
      <c r="G53" s="306"/>
      <c r="H53" s="268"/>
      <c r="I53" s="268"/>
      <c r="J53" s="268"/>
      <c r="K53" s="268"/>
      <c r="L53" s="268"/>
      <c r="M53" s="268"/>
      <c r="N53" s="268"/>
      <c r="O53" s="268"/>
      <c r="P53" s="268"/>
      <c r="Q53" s="268"/>
      <c r="R53" s="268"/>
      <c r="S53" s="268"/>
      <c r="T53" s="268"/>
      <c r="U53" s="268"/>
      <c r="V53" s="268"/>
      <c r="W53" s="268"/>
      <c r="X53" s="268"/>
      <c r="Y53" s="268"/>
      <c r="Z53" s="268"/>
      <c r="AA53" s="268"/>
    </row>
    <row r="54" spans="1:27" ht="13.5">
      <c r="A54" s="268"/>
      <c r="B54" s="268"/>
      <c r="C54" s="268"/>
      <c r="D54" s="268"/>
      <c r="E54" s="268"/>
      <c r="F54" s="268"/>
      <c r="G54" s="306"/>
      <c r="H54" s="268"/>
      <c r="I54" s="268"/>
      <c r="J54" s="268"/>
      <c r="K54" s="268"/>
      <c r="L54" s="268"/>
      <c r="M54" s="268"/>
      <c r="N54" s="268"/>
      <c r="O54" s="268"/>
      <c r="P54" s="268"/>
      <c r="Q54" s="268"/>
      <c r="R54" s="268"/>
      <c r="S54" s="268"/>
      <c r="T54" s="268"/>
      <c r="U54" s="268"/>
      <c r="V54" s="268"/>
      <c r="W54" s="268"/>
      <c r="X54" s="268"/>
      <c r="Y54" s="268"/>
      <c r="Z54" s="268"/>
      <c r="AA54" s="268"/>
    </row>
    <row r="55" spans="1:27" ht="13.5">
      <c r="A55" s="268"/>
      <c r="B55" s="268"/>
      <c r="C55" s="268"/>
      <c r="D55" s="268"/>
      <c r="E55" s="268"/>
      <c r="F55" s="268"/>
      <c r="G55" s="306"/>
      <c r="H55" s="268"/>
      <c r="I55" s="268"/>
      <c r="J55" s="268"/>
      <c r="K55" s="268"/>
      <c r="L55" s="268"/>
      <c r="M55" s="268"/>
      <c r="N55" s="268"/>
      <c r="O55" s="268"/>
      <c r="P55" s="268"/>
      <c r="Q55" s="268"/>
      <c r="R55" s="268"/>
      <c r="S55" s="268"/>
      <c r="T55" s="268"/>
      <c r="U55" s="268"/>
      <c r="V55" s="268"/>
      <c r="W55" s="268"/>
      <c r="X55" s="268"/>
      <c r="Y55" s="268"/>
      <c r="Z55" s="268"/>
      <c r="AA55" s="268"/>
    </row>
    <row r="56" spans="1:27" ht="13.5">
      <c r="A56" s="268"/>
      <c r="B56" s="268"/>
      <c r="C56" s="268"/>
      <c r="D56" s="268"/>
      <c r="E56" s="268"/>
      <c r="F56" s="268"/>
      <c r="G56" s="306"/>
      <c r="H56" s="268"/>
      <c r="I56" s="268"/>
      <c r="J56" s="268"/>
      <c r="K56" s="268"/>
      <c r="L56" s="268"/>
      <c r="M56" s="268"/>
      <c r="N56" s="268"/>
      <c r="O56" s="268"/>
      <c r="P56" s="268"/>
      <c r="Q56" s="268"/>
      <c r="R56" s="268"/>
      <c r="S56" s="268"/>
      <c r="T56" s="268"/>
      <c r="U56" s="268"/>
      <c r="V56" s="268"/>
      <c r="W56" s="268"/>
      <c r="X56" s="268"/>
      <c r="Y56" s="268"/>
      <c r="Z56" s="268"/>
      <c r="AA56" s="268"/>
    </row>
    <row r="57" spans="1:27" ht="13.5">
      <c r="A57" s="268"/>
      <c r="B57" s="268"/>
      <c r="C57" s="268"/>
      <c r="D57" s="268"/>
      <c r="E57" s="268"/>
      <c r="F57" s="268"/>
      <c r="G57" s="306"/>
      <c r="H57" s="268"/>
      <c r="I57" s="268"/>
      <c r="J57" s="268"/>
      <c r="K57" s="268"/>
      <c r="L57" s="268"/>
      <c r="M57" s="268"/>
      <c r="N57" s="268"/>
      <c r="O57" s="268"/>
      <c r="P57" s="268"/>
      <c r="Q57" s="268"/>
      <c r="R57" s="268"/>
      <c r="S57" s="268"/>
      <c r="T57" s="268"/>
      <c r="U57" s="268"/>
      <c r="V57" s="268"/>
      <c r="W57" s="268"/>
      <c r="X57" s="268"/>
      <c r="Y57" s="268"/>
      <c r="Z57" s="268"/>
      <c r="AA57" s="268"/>
    </row>
    <row r="58" spans="1:27" ht="13.5">
      <c r="A58" s="268"/>
      <c r="B58" s="268"/>
      <c r="C58" s="268"/>
      <c r="D58" s="268"/>
      <c r="E58" s="268"/>
      <c r="F58" s="268"/>
      <c r="G58" s="306"/>
      <c r="H58" s="268"/>
      <c r="I58" s="268"/>
      <c r="J58" s="268"/>
      <c r="K58" s="268"/>
      <c r="L58" s="268"/>
      <c r="M58" s="268"/>
      <c r="N58" s="268"/>
      <c r="O58" s="268"/>
      <c r="P58" s="268"/>
      <c r="Q58" s="268"/>
      <c r="R58" s="268"/>
      <c r="S58" s="268"/>
      <c r="T58" s="268"/>
      <c r="U58" s="268"/>
      <c r="V58" s="268"/>
      <c r="W58" s="268"/>
      <c r="X58" s="268"/>
      <c r="Y58" s="268"/>
      <c r="Z58" s="268"/>
      <c r="AA58" s="268"/>
    </row>
    <row r="59" spans="1:27" ht="13.5">
      <c r="A59" s="268"/>
      <c r="B59" s="268"/>
      <c r="C59" s="268"/>
      <c r="D59" s="268"/>
      <c r="E59" s="268"/>
      <c r="F59" s="268"/>
      <c r="G59" s="306"/>
      <c r="H59" s="268"/>
      <c r="I59" s="268"/>
      <c r="J59" s="268"/>
      <c r="K59" s="268"/>
      <c r="L59" s="268"/>
      <c r="M59" s="268"/>
      <c r="N59" s="268"/>
      <c r="O59" s="268"/>
      <c r="P59" s="268"/>
      <c r="Q59" s="268"/>
      <c r="R59" s="268"/>
      <c r="S59" s="268"/>
      <c r="T59" s="268"/>
      <c r="U59" s="268"/>
      <c r="V59" s="268"/>
      <c r="W59" s="268"/>
      <c r="X59" s="268"/>
      <c r="Y59" s="268"/>
      <c r="Z59" s="268"/>
      <c r="AA59" s="268"/>
    </row>
    <row r="60" spans="1:27" ht="13.5">
      <c r="A60" s="268"/>
      <c r="B60" s="268"/>
      <c r="C60" s="268"/>
      <c r="D60" s="268"/>
      <c r="E60" s="268"/>
      <c r="F60" s="268"/>
      <c r="G60" s="306"/>
      <c r="H60" s="268"/>
      <c r="I60" s="268"/>
      <c r="J60" s="268"/>
      <c r="K60" s="268"/>
      <c r="L60" s="268"/>
      <c r="M60" s="268"/>
      <c r="N60" s="268"/>
      <c r="O60" s="268"/>
      <c r="P60" s="268"/>
      <c r="Q60" s="268"/>
      <c r="R60" s="268"/>
      <c r="S60" s="268"/>
      <c r="T60" s="268"/>
      <c r="U60" s="268"/>
      <c r="V60" s="268"/>
      <c r="W60" s="268"/>
      <c r="X60" s="268"/>
      <c r="Y60" s="268"/>
      <c r="Z60" s="268"/>
      <c r="AA60" s="268"/>
    </row>
    <row r="61" spans="1:27" ht="13.5">
      <c r="A61" s="268"/>
      <c r="B61" s="268"/>
      <c r="C61" s="268"/>
      <c r="D61" s="268"/>
      <c r="E61" s="268"/>
      <c r="F61" s="268"/>
      <c r="G61" s="306"/>
      <c r="H61" s="268"/>
      <c r="I61" s="268"/>
      <c r="J61" s="268"/>
      <c r="K61" s="268"/>
      <c r="L61" s="268"/>
      <c r="M61" s="268"/>
      <c r="N61" s="268"/>
      <c r="O61" s="268"/>
      <c r="P61" s="268"/>
      <c r="Q61" s="268"/>
      <c r="R61" s="268"/>
      <c r="S61" s="268"/>
      <c r="T61" s="268"/>
      <c r="U61" s="268"/>
      <c r="V61" s="268"/>
      <c r="W61" s="268"/>
      <c r="X61" s="268"/>
      <c r="Y61" s="268"/>
      <c r="Z61" s="268"/>
      <c r="AA61" s="268"/>
    </row>
    <row r="62" spans="1:27" ht="13.5">
      <c r="A62" s="268"/>
      <c r="B62" s="268"/>
      <c r="C62" s="268"/>
      <c r="D62" s="268"/>
      <c r="E62" s="268"/>
      <c r="F62" s="268"/>
      <c r="G62" s="306"/>
      <c r="H62" s="268"/>
      <c r="I62" s="268"/>
      <c r="J62" s="268"/>
      <c r="K62" s="268"/>
      <c r="L62" s="268"/>
      <c r="M62" s="268"/>
      <c r="N62" s="268"/>
      <c r="O62" s="268"/>
      <c r="P62" s="268"/>
      <c r="Q62" s="268"/>
      <c r="R62" s="268"/>
      <c r="S62" s="268"/>
      <c r="T62" s="268"/>
      <c r="U62" s="268"/>
      <c r="V62" s="268"/>
      <c r="W62" s="268"/>
      <c r="X62" s="268"/>
      <c r="Y62" s="268"/>
      <c r="Z62" s="268"/>
      <c r="AA62" s="268"/>
    </row>
    <row r="63" spans="1:27" ht="13.5">
      <c r="A63" s="268"/>
      <c r="B63" s="268"/>
      <c r="C63" s="268"/>
      <c r="D63" s="268"/>
      <c r="E63" s="268"/>
      <c r="F63" s="268"/>
      <c r="G63" s="306"/>
      <c r="H63" s="268"/>
      <c r="I63" s="268"/>
      <c r="J63" s="268"/>
      <c r="K63" s="268"/>
      <c r="L63" s="268"/>
      <c r="M63" s="268"/>
      <c r="N63" s="268"/>
      <c r="O63" s="268"/>
      <c r="P63" s="268"/>
      <c r="Q63" s="268"/>
      <c r="R63" s="268"/>
      <c r="S63" s="268"/>
      <c r="T63" s="268"/>
      <c r="U63" s="268"/>
      <c r="V63" s="268"/>
      <c r="W63" s="268"/>
      <c r="X63" s="268"/>
      <c r="Y63" s="268"/>
      <c r="Z63" s="268"/>
      <c r="AA63" s="268"/>
    </row>
    <row r="64" spans="1:27" ht="13.5">
      <c r="A64" s="268"/>
      <c r="B64" s="268"/>
      <c r="C64" s="268"/>
      <c r="D64" s="268"/>
      <c r="E64" s="268"/>
      <c r="F64" s="268"/>
      <c r="G64" s="306"/>
      <c r="H64" s="268"/>
      <c r="I64" s="268"/>
      <c r="J64" s="268"/>
      <c r="K64" s="268"/>
      <c r="L64" s="268"/>
      <c r="M64" s="268"/>
      <c r="N64" s="268"/>
      <c r="O64" s="268"/>
      <c r="P64" s="268"/>
      <c r="Q64" s="268"/>
      <c r="R64" s="268"/>
      <c r="S64" s="268"/>
      <c r="T64" s="268"/>
      <c r="U64" s="268"/>
      <c r="V64" s="268"/>
      <c r="W64" s="268"/>
      <c r="X64" s="268"/>
      <c r="Y64" s="268"/>
      <c r="Z64" s="268"/>
      <c r="AA64" s="268"/>
    </row>
    <row r="65" spans="1:27" ht="13.5">
      <c r="A65" s="268"/>
      <c r="B65" s="268"/>
      <c r="C65" s="268"/>
      <c r="D65" s="268"/>
      <c r="E65" s="268"/>
      <c r="F65" s="268"/>
      <c r="G65" s="306"/>
      <c r="H65" s="268"/>
      <c r="I65" s="268"/>
      <c r="J65" s="268"/>
      <c r="K65" s="268"/>
      <c r="L65" s="268"/>
      <c r="M65" s="268"/>
      <c r="N65" s="268"/>
      <c r="O65" s="268"/>
      <c r="P65" s="268"/>
      <c r="Q65" s="268"/>
      <c r="R65" s="268"/>
      <c r="S65" s="268"/>
      <c r="T65" s="268"/>
      <c r="U65" s="268"/>
      <c r="V65" s="268"/>
      <c r="W65" s="268"/>
      <c r="X65" s="268"/>
      <c r="Y65" s="268"/>
      <c r="Z65" s="268"/>
      <c r="AA65" s="268"/>
    </row>
    <row r="66" spans="1:27" ht="13.5">
      <c r="A66" s="268"/>
      <c r="B66" s="268"/>
      <c r="C66" s="268"/>
      <c r="D66" s="268"/>
      <c r="E66" s="268"/>
      <c r="F66" s="268"/>
      <c r="G66" s="306"/>
      <c r="H66" s="268"/>
      <c r="I66" s="268"/>
      <c r="J66" s="268"/>
      <c r="K66" s="268"/>
      <c r="L66" s="268"/>
      <c r="M66" s="268"/>
      <c r="N66" s="268"/>
      <c r="O66" s="268"/>
      <c r="P66" s="268"/>
      <c r="Q66" s="268"/>
      <c r="R66" s="268"/>
      <c r="S66" s="268"/>
      <c r="T66" s="268"/>
      <c r="U66" s="268"/>
      <c r="V66" s="268"/>
      <c r="W66" s="268"/>
      <c r="X66" s="268"/>
      <c r="Y66" s="268"/>
      <c r="Z66" s="268"/>
      <c r="AA66" s="268"/>
    </row>
    <row r="67" spans="1:27" ht="13.5">
      <c r="A67" s="268"/>
      <c r="B67" s="268"/>
      <c r="C67" s="268"/>
      <c r="D67" s="268"/>
      <c r="E67" s="268"/>
      <c r="F67" s="268"/>
      <c r="G67" s="306"/>
      <c r="H67" s="268"/>
      <c r="I67" s="268"/>
      <c r="J67" s="268"/>
      <c r="K67" s="268"/>
      <c r="L67" s="268"/>
      <c r="M67" s="268"/>
      <c r="N67" s="268"/>
      <c r="O67" s="268"/>
      <c r="P67" s="268"/>
      <c r="Q67" s="268"/>
      <c r="R67" s="268"/>
      <c r="S67" s="268"/>
      <c r="T67" s="268"/>
      <c r="U67" s="268"/>
      <c r="V67" s="268"/>
      <c r="W67" s="268"/>
      <c r="X67" s="268"/>
      <c r="Y67" s="268"/>
      <c r="Z67" s="268"/>
      <c r="AA67" s="268"/>
    </row>
    <row r="68" spans="1:27" ht="13.5">
      <c r="A68" s="268"/>
      <c r="B68" s="268"/>
      <c r="C68" s="268"/>
      <c r="D68" s="268"/>
      <c r="E68" s="268"/>
      <c r="F68" s="268"/>
      <c r="G68" s="306"/>
      <c r="H68" s="268"/>
      <c r="I68" s="268"/>
      <c r="J68" s="268"/>
      <c r="K68" s="268"/>
      <c r="L68" s="268"/>
      <c r="M68" s="268"/>
      <c r="N68" s="268"/>
      <c r="O68" s="268"/>
      <c r="P68" s="268"/>
      <c r="Q68" s="268"/>
      <c r="R68" s="268"/>
      <c r="S68" s="268"/>
      <c r="T68" s="268"/>
      <c r="U68" s="268"/>
      <c r="V68" s="268"/>
      <c r="W68" s="268"/>
      <c r="X68" s="268"/>
      <c r="Y68" s="268"/>
      <c r="Z68" s="268"/>
      <c r="AA68" s="268"/>
    </row>
    <row r="69" spans="1:27" ht="13.5">
      <c r="A69" s="268"/>
      <c r="B69" s="268"/>
      <c r="C69" s="268"/>
      <c r="D69" s="268"/>
      <c r="E69" s="268"/>
      <c r="F69" s="268"/>
      <c r="G69" s="306"/>
      <c r="H69" s="268"/>
      <c r="I69" s="268"/>
      <c r="J69" s="268"/>
      <c r="K69" s="268"/>
      <c r="L69" s="268"/>
      <c r="M69" s="268"/>
      <c r="N69" s="268"/>
      <c r="O69" s="268"/>
      <c r="P69" s="268"/>
      <c r="Q69" s="268"/>
      <c r="R69" s="268"/>
      <c r="S69" s="268"/>
      <c r="T69" s="268"/>
      <c r="U69" s="268"/>
      <c r="V69" s="268"/>
      <c r="W69" s="268"/>
      <c r="X69" s="268"/>
      <c r="Y69" s="268"/>
      <c r="Z69" s="268"/>
      <c r="AA69" s="268"/>
    </row>
    <row r="70" spans="1:27" ht="13.5">
      <c r="A70" s="268"/>
      <c r="B70" s="268"/>
      <c r="C70" s="268"/>
      <c r="D70" s="268"/>
      <c r="E70" s="268"/>
      <c r="F70" s="268"/>
      <c r="G70" s="306"/>
      <c r="H70" s="268"/>
      <c r="I70" s="268"/>
      <c r="J70" s="268"/>
      <c r="K70" s="268"/>
      <c r="L70" s="268"/>
      <c r="M70" s="268"/>
      <c r="N70" s="268"/>
      <c r="O70" s="268"/>
      <c r="P70" s="268"/>
      <c r="Q70" s="268"/>
      <c r="R70" s="268"/>
      <c r="S70" s="268"/>
      <c r="T70" s="268"/>
      <c r="U70" s="268"/>
      <c r="V70" s="268"/>
      <c r="W70" s="268"/>
      <c r="X70" s="268"/>
      <c r="Y70" s="268"/>
      <c r="Z70" s="268"/>
      <c r="AA70" s="268"/>
    </row>
    <row r="71" spans="1:27" ht="13.5">
      <c r="A71" s="268"/>
      <c r="B71" s="268"/>
      <c r="C71" s="268"/>
      <c r="D71" s="268"/>
      <c r="E71" s="268"/>
      <c r="F71" s="268"/>
      <c r="G71" s="306"/>
      <c r="H71" s="268"/>
      <c r="I71" s="268"/>
      <c r="J71" s="268"/>
      <c r="K71" s="268"/>
      <c r="L71" s="268"/>
      <c r="M71" s="268"/>
      <c r="N71" s="268"/>
      <c r="O71" s="268"/>
      <c r="P71" s="268"/>
      <c r="Q71" s="268"/>
      <c r="R71" s="268"/>
      <c r="S71" s="268"/>
      <c r="T71" s="268"/>
      <c r="U71" s="268"/>
      <c r="V71" s="268"/>
      <c r="W71" s="268"/>
      <c r="X71" s="268"/>
      <c r="Y71" s="268"/>
      <c r="Z71" s="268"/>
      <c r="AA71" s="268"/>
    </row>
    <row r="72" spans="1:27" ht="13.5">
      <c r="A72" s="268"/>
      <c r="B72" s="268"/>
      <c r="C72" s="268"/>
      <c r="D72" s="268"/>
      <c r="E72" s="268"/>
      <c r="F72" s="268"/>
      <c r="G72" s="306"/>
      <c r="H72" s="268"/>
      <c r="I72" s="268"/>
      <c r="J72" s="268"/>
      <c r="K72" s="268"/>
      <c r="L72" s="268"/>
      <c r="M72" s="268"/>
      <c r="N72" s="268"/>
      <c r="O72" s="268"/>
      <c r="P72" s="268"/>
      <c r="Q72" s="268"/>
      <c r="R72" s="268"/>
      <c r="S72" s="268"/>
      <c r="T72" s="268"/>
      <c r="U72" s="268"/>
      <c r="V72" s="268"/>
      <c r="W72" s="268"/>
      <c r="X72" s="268"/>
      <c r="Y72" s="268"/>
      <c r="Z72" s="268"/>
      <c r="AA72" s="268"/>
    </row>
    <row r="73" spans="1:27" ht="13.5">
      <c r="A73" s="268"/>
      <c r="B73" s="268"/>
      <c r="C73" s="268"/>
      <c r="D73" s="268"/>
      <c r="E73" s="268"/>
      <c r="F73" s="268"/>
      <c r="G73" s="306"/>
      <c r="H73" s="268"/>
      <c r="I73" s="268"/>
      <c r="J73" s="268"/>
      <c r="K73" s="268"/>
      <c r="L73" s="268"/>
      <c r="M73" s="268"/>
      <c r="N73" s="268"/>
      <c r="O73" s="268"/>
      <c r="P73" s="268"/>
      <c r="Q73" s="268"/>
      <c r="R73" s="268"/>
      <c r="S73" s="268"/>
      <c r="T73" s="268"/>
      <c r="U73" s="268"/>
      <c r="V73" s="268"/>
      <c r="W73" s="268"/>
      <c r="X73" s="268"/>
      <c r="Y73" s="268"/>
      <c r="Z73" s="268"/>
      <c r="AA73" s="268"/>
    </row>
    <row r="74" spans="1:27" ht="13.5">
      <c r="A74" s="268"/>
      <c r="B74" s="268"/>
      <c r="C74" s="268"/>
      <c r="D74" s="268"/>
      <c r="E74" s="268"/>
      <c r="F74" s="268"/>
      <c r="G74" s="306"/>
      <c r="H74" s="268"/>
      <c r="I74" s="268"/>
      <c r="J74" s="268"/>
      <c r="K74" s="268"/>
      <c r="L74" s="268"/>
      <c r="M74" s="268"/>
      <c r="N74" s="268"/>
      <c r="O74" s="268"/>
      <c r="P74" s="268"/>
      <c r="Q74" s="268"/>
      <c r="R74" s="268"/>
      <c r="S74" s="268"/>
      <c r="T74" s="268"/>
      <c r="U74" s="268"/>
      <c r="V74" s="268"/>
      <c r="W74" s="268"/>
      <c r="X74" s="268"/>
      <c r="Y74" s="268"/>
      <c r="Z74" s="268"/>
      <c r="AA74" s="268"/>
    </row>
    <row r="75" spans="1:27" ht="13.5">
      <c r="A75" s="268"/>
      <c r="B75" s="268"/>
      <c r="C75" s="268"/>
      <c r="D75" s="268"/>
      <c r="E75" s="268"/>
      <c r="F75" s="268"/>
      <c r="G75" s="306"/>
      <c r="H75" s="268"/>
      <c r="I75" s="268"/>
      <c r="J75" s="268"/>
      <c r="K75" s="268"/>
      <c r="L75" s="268"/>
      <c r="M75" s="268"/>
      <c r="N75" s="268"/>
      <c r="O75" s="268"/>
      <c r="P75" s="268"/>
      <c r="Q75" s="268"/>
      <c r="R75" s="268"/>
      <c r="S75" s="268"/>
      <c r="T75" s="268"/>
      <c r="U75" s="268"/>
      <c r="V75" s="268"/>
      <c r="W75" s="268"/>
      <c r="X75" s="268"/>
      <c r="Y75" s="268"/>
      <c r="Z75" s="268"/>
      <c r="AA75" s="268"/>
    </row>
    <row r="76" spans="1:27" ht="13.5">
      <c r="A76" s="268"/>
      <c r="B76" s="268"/>
      <c r="C76" s="268"/>
      <c r="D76" s="268"/>
      <c r="E76" s="268"/>
      <c r="F76" s="268"/>
      <c r="G76" s="306"/>
      <c r="H76" s="268"/>
      <c r="I76" s="268"/>
      <c r="J76" s="268"/>
      <c r="K76" s="268"/>
      <c r="L76" s="268"/>
      <c r="M76" s="268"/>
      <c r="N76" s="268"/>
      <c r="O76" s="268"/>
      <c r="P76" s="268"/>
      <c r="Q76" s="268"/>
      <c r="R76" s="268"/>
      <c r="S76" s="268"/>
      <c r="T76" s="268"/>
      <c r="U76" s="268"/>
      <c r="V76" s="268"/>
      <c r="W76" s="268"/>
      <c r="X76" s="268"/>
      <c r="Y76" s="268"/>
      <c r="Z76" s="268"/>
      <c r="AA76" s="268"/>
    </row>
    <row r="77" spans="1:27" ht="13.5">
      <c r="A77" s="268"/>
      <c r="B77" s="268"/>
      <c r="C77" s="268"/>
      <c r="D77" s="268"/>
      <c r="E77" s="268"/>
      <c r="F77" s="268"/>
      <c r="G77" s="306"/>
      <c r="H77" s="268"/>
      <c r="I77" s="268"/>
      <c r="J77" s="268"/>
      <c r="K77" s="268"/>
      <c r="L77" s="268"/>
      <c r="M77" s="268"/>
      <c r="N77" s="268"/>
      <c r="O77" s="268"/>
      <c r="P77" s="268"/>
      <c r="Q77" s="268"/>
      <c r="R77" s="268"/>
      <c r="S77" s="268"/>
      <c r="T77" s="268"/>
      <c r="U77" s="268"/>
      <c r="V77" s="268"/>
      <c r="W77" s="268"/>
      <c r="X77" s="268"/>
      <c r="Y77" s="268"/>
      <c r="Z77" s="268"/>
      <c r="AA77" s="268"/>
    </row>
    <row r="78" spans="1:27" ht="13.5">
      <c r="A78" s="268"/>
      <c r="B78" s="268"/>
      <c r="C78" s="268"/>
      <c r="D78" s="268"/>
      <c r="E78" s="268"/>
      <c r="F78" s="268"/>
      <c r="G78" s="306"/>
      <c r="H78" s="268"/>
      <c r="I78" s="268"/>
      <c r="J78" s="268"/>
      <c r="K78" s="268"/>
      <c r="L78" s="268"/>
      <c r="M78" s="268"/>
      <c r="N78" s="268"/>
      <c r="O78" s="268"/>
      <c r="P78" s="268"/>
      <c r="Q78" s="268"/>
      <c r="R78" s="268"/>
      <c r="S78" s="268"/>
      <c r="T78" s="268"/>
      <c r="U78" s="268"/>
      <c r="V78" s="268"/>
      <c r="W78" s="268"/>
      <c r="X78" s="268"/>
      <c r="Y78" s="268"/>
      <c r="Z78" s="268"/>
      <c r="AA78" s="268"/>
    </row>
    <row r="79" spans="1:27" ht="13.5">
      <c r="A79" s="268"/>
      <c r="B79" s="268"/>
      <c r="C79" s="268"/>
      <c r="D79" s="268"/>
      <c r="E79" s="268"/>
      <c r="F79" s="268"/>
      <c r="G79" s="306"/>
      <c r="H79" s="268"/>
      <c r="I79" s="268"/>
      <c r="J79" s="268"/>
      <c r="K79" s="268"/>
      <c r="L79" s="268"/>
      <c r="M79" s="268"/>
      <c r="N79" s="268"/>
      <c r="O79" s="268"/>
      <c r="P79" s="268"/>
      <c r="Q79" s="268"/>
      <c r="R79" s="268"/>
      <c r="S79" s="268"/>
      <c r="T79" s="268"/>
      <c r="U79" s="268"/>
      <c r="V79" s="268"/>
      <c r="W79" s="268"/>
      <c r="X79" s="268"/>
      <c r="Y79" s="268"/>
      <c r="Z79" s="268"/>
      <c r="AA79" s="268"/>
    </row>
    <row r="80" spans="1:27" ht="13.5">
      <c r="A80" s="268"/>
      <c r="B80" s="268"/>
      <c r="C80" s="268"/>
      <c r="D80" s="268"/>
      <c r="E80" s="268"/>
      <c r="F80" s="268"/>
      <c r="G80" s="306"/>
      <c r="H80" s="268"/>
      <c r="I80" s="268"/>
      <c r="J80" s="268"/>
      <c r="K80" s="268"/>
      <c r="L80" s="268"/>
      <c r="M80" s="268"/>
      <c r="N80" s="268"/>
      <c r="O80" s="268"/>
      <c r="P80" s="268"/>
      <c r="Q80" s="268"/>
      <c r="R80" s="268"/>
      <c r="S80" s="268"/>
      <c r="T80" s="268"/>
      <c r="U80" s="268"/>
      <c r="V80" s="268"/>
      <c r="W80" s="268"/>
      <c r="X80" s="268"/>
      <c r="Y80" s="268"/>
      <c r="Z80" s="268"/>
      <c r="AA80" s="268"/>
    </row>
    <row r="81" spans="1:27" ht="13.5">
      <c r="A81" s="268"/>
      <c r="B81" s="268"/>
      <c r="C81" s="268"/>
      <c r="D81" s="268"/>
      <c r="E81" s="268"/>
      <c r="F81" s="268"/>
      <c r="G81" s="306"/>
      <c r="H81" s="268"/>
      <c r="I81" s="268"/>
      <c r="J81" s="268"/>
      <c r="K81" s="268"/>
      <c r="L81" s="268"/>
      <c r="M81" s="268"/>
      <c r="N81" s="268"/>
      <c r="O81" s="268"/>
      <c r="P81" s="268"/>
      <c r="Q81" s="268"/>
      <c r="R81" s="268"/>
      <c r="S81" s="268"/>
      <c r="T81" s="268"/>
      <c r="U81" s="268"/>
      <c r="V81" s="268"/>
      <c r="W81" s="268"/>
      <c r="X81" s="268"/>
      <c r="Y81" s="268"/>
      <c r="Z81" s="268"/>
      <c r="AA81" s="268"/>
    </row>
    <row r="82" spans="1:27" ht="13.5">
      <c r="A82" s="268"/>
      <c r="B82" s="268"/>
      <c r="C82" s="268"/>
      <c r="D82" s="268"/>
      <c r="E82" s="268"/>
      <c r="F82" s="268"/>
      <c r="G82" s="306"/>
      <c r="H82" s="268"/>
      <c r="I82" s="268"/>
      <c r="J82" s="268"/>
      <c r="K82" s="268"/>
      <c r="L82" s="268"/>
      <c r="M82" s="268"/>
      <c r="N82" s="268"/>
      <c r="O82" s="268"/>
      <c r="P82" s="268"/>
      <c r="Q82" s="268"/>
      <c r="R82" s="268"/>
      <c r="S82" s="268"/>
      <c r="T82" s="268"/>
      <c r="U82" s="268"/>
      <c r="V82" s="268"/>
      <c r="W82" s="268"/>
      <c r="X82" s="268"/>
      <c r="Y82" s="268"/>
      <c r="Z82" s="268"/>
      <c r="AA82" s="268"/>
    </row>
    <row r="83" spans="1:27" ht="13.5" hidden="1">
      <c r="A83" s="268"/>
      <c r="B83" s="268"/>
      <c r="C83" s="268"/>
      <c r="D83" s="268"/>
      <c r="E83" s="268"/>
      <c r="F83" s="268"/>
      <c r="G83" s="306"/>
      <c r="H83" s="268"/>
      <c r="I83" s="268"/>
      <c r="J83" s="268"/>
      <c r="K83" s="268"/>
      <c r="L83" s="268"/>
      <c r="M83" s="268"/>
      <c r="N83" s="268"/>
      <c r="O83" s="268"/>
      <c r="P83" s="268"/>
      <c r="Q83" s="268"/>
      <c r="R83" s="268"/>
      <c r="S83" s="268"/>
      <c r="T83" s="268"/>
      <c r="U83" s="268"/>
      <c r="V83" s="268"/>
      <c r="W83" s="268"/>
      <c r="X83" s="268"/>
      <c r="Y83" s="268"/>
      <c r="Z83" s="268"/>
      <c r="AA83" s="268"/>
    </row>
    <row r="84" spans="1:27" ht="13.5" hidden="1">
      <c r="A84" s="268"/>
      <c r="B84" s="268"/>
      <c r="C84" s="268"/>
      <c r="D84" s="268"/>
      <c r="E84" s="268"/>
      <c r="F84" s="268"/>
      <c r="G84" s="306"/>
      <c r="H84" s="268"/>
      <c r="I84" s="268"/>
      <c r="J84" s="268"/>
      <c r="K84" s="268"/>
      <c r="L84" s="268"/>
      <c r="M84" s="268"/>
      <c r="N84" s="268"/>
      <c r="O84" s="268"/>
      <c r="P84" s="268"/>
      <c r="Q84" s="268"/>
      <c r="R84" s="268"/>
      <c r="S84" s="268"/>
      <c r="T84" s="268"/>
      <c r="U84" s="268"/>
      <c r="V84" s="268"/>
      <c r="W84" s="268"/>
      <c r="X84" s="268"/>
      <c r="Y84" s="268"/>
      <c r="Z84" s="268"/>
      <c r="AA84" s="268"/>
    </row>
    <row r="85" spans="1:27" s="268" customFormat="1" ht="13.5" hidden="1">
      <c r="G85" s="306"/>
    </row>
    <row r="86" spans="1:27" s="268" customFormat="1" ht="13.5" hidden="1">
      <c r="G86" s="306"/>
    </row>
    <row r="87" spans="1:27" s="268" customFormat="1" ht="13.5">
      <c r="G87" s="306"/>
    </row>
    <row r="88" spans="1:27" s="268" customFormat="1" ht="13.5">
      <c r="G88" s="306"/>
    </row>
    <row r="89" spans="1:27" s="268" customFormat="1" ht="13.5">
      <c r="G89" s="306"/>
    </row>
    <row r="90" spans="1:27" s="268" customFormat="1" ht="13.5">
      <c r="G90" s="306"/>
    </row>
    <row r="91" spans="1:27" s="268" customFormat="1" ht="13.5">
      <c r="G91" s="306"/>
    </row>
    <row r="92" spans="1:27" s="268" customFormat="1" ht="13.5">
      <c r="G92" s="306"/>
    </row>
    <row r="93" spans="1:27" s="268" customFormat="1" ht="13.5">
      <c r="G93" s="306"/>
    </row>
    <row r="94" spans="1:27" s="268" customFormat="1" ht="13.5">
      <c r="G94" s="306"/>
    </row>
    <row r="95" spans="1:27" s="268" customFormat="1" ht="13.5">
      <c r="G95" s="306"/>
    </row>
    <row r="96" spans="1:27" s="268" customFormat="1" ht="13.5">
      <c r="G96" s="306"/>
    </row>
    <row r="97" spans="7:7" s="268" customFormat="1" ht="13.5">
      <c r="G97" s="306"/>
    </row>
    <row r="98" spans="7:7" s="268" customFormat="1" ht="13.5">
      <c r="G98" s="306"/>
    </row>
    <row r="99" spans="7:7" s="268" customFormat="1" ht="13.5">
      <c r="G99" s="306"/>
    </row>
    <row r="100" spans="7:7" s="268" customFormat="1" ht="13.5">
      <c r="G100" s="306"/>
    </row>
    <row r="101" spans="7:7" s="268" customFormat="1" ht="18" customHeight="1">
      <c r="G101" s="306"/>
    </row>
    <row r="102" spans="7:7" s="268" customFormat="1" ht="13.5">
      <c r="G102" s="306"/>
    </row>
    <row r="103" spans="7:7" s="268" customFormat="1" ht="13.5">
      <c r="G103" s="306"/>
    </row>
    <row r="104" spans="7:7" s="268" customFormat="1" ht="13.5">
      <c r="G104" s="306"/>
    </row>
    <row r="105" spans="7:7" s="268" customFormat="1" ht="13.5">
      <c r="G105" s="306"/>
    </row>
    <row r="106" spans="7:7" s="268" customFormat="1" ht="13.5">
      <c r="G106" s="306"/>
    </row>
    <row r="107" spans="7:7" s="268" customFormat="1" ht="13.5">
      <c r="G107" s="306"/>
    </row>
    <row r="108" spans="7:7" s="268" customFormat="1" ht="13.5">
      <c r="G108" s="306"/>
    </row>
    <row r="109" spans="7:7" s="268" customFormat="1" ht="13.5">
      <c r="G109" s="306"/>
    </row>
    <row r="110" spans="7:7" s="268" customFormat="1" ht="13.5">
      <c r="G110" s="306"/>
    </row>
    <row r="111" spans="7:7" s="268" customFormat="1" ht="13.5">
      <c r="G111" s="306"/>
    </row>
    <row r="112" spans="7:7" s="268" customFormat="1" ht="13.5">
      <c r="G112" s="306"/>
    </row>
    <row r="113" spans="1:27" s="268" customFormat="1" ht="13.5">
      <c r="G113" s="306"/>
    </row>
    <row r="114" spans="1:27" s="268" customFormat="1" ht="13.5">
      <c r="G114" s="306"/>
    </row>
    <row r="115" spans="1:27" s="268" customFormat="1" ht="13.5">
      <c r="G115" s="306"/>
    </row>
    <row r="116" spans="1:27" s="268" customFormat="1" ht="13.5">
      <c r="G116" s="306"/>
    </row>
    <row r="117" spans="1:27" s="268" customFormat="1" ht="13.5">
      <c r="G117" s="306"/>
    </row>
    <row r="118" spans="1:27" s="268" customFormat="1" ht="13.5">
      <c r="G118" s="306"/>
    </row>
    <row r="119" spans="1:27" s="268" customFormat="1" ht="12" customHeight="1">
      <c r="G119" s="306"/>
    </row>
    <row r="120" spans="1:27" s="268" customFormat="1" ht="12" customHeight="1">
      <c r="G120" s="306"/>
    </row>
    <row r="121" spans="1:27" s="268" customFormat="1" ht="12" customHeight="1">
      <c r="G121" s="306"/>
    </row>
    <row r="122" spans="1:27" s="268" customFormat="1" ht="12" customHeight="1">
      <c r="G122" s="306"/>
    </row>
    <row r="123" spans="1:27" s="268" customFormat="1" ht="12" customHeight="1">
      <c r="G123" s="306"/>
    </row>
    <row r="124" spans="1:27" s="268" customFormat="1" ht="12" customHeight="1">
      <c r="G124" s="306"/>
    </row>
    <row r="125" spans="1:27" s="268" customFormat="1" ht="12" customHeight="1">
      <c r="G125" s="306"/>
    </row>
    <row r="126" spans="1:27" s="268" customFormat="1" ht="12" customHeight="1">
      <c r="G126" s="306"/>
    </row>
    <row r="127" spans="1:27" s="268" customFormat="1" ht="12" customHeight="1">
      <c r="G127" s="306"/>
    </row>
    <row r="128" spans="1:27" s="279" customFormat="1" ht="9.75" customHeight="1">
      <c r="A128" s="268"/>
      <c r="B128" s="268"/>
      <c r="C128" s="268"/>
      <c r="D128" s="268"/>
      <c r="E128" s="268"/>
      <c r="F128" s="268"/>
      <c r="G128" s="306"/>
      <c r="H128" s="268"/>
      <c r="I128" s="268"/>
      <c r="J128" s="268"/>
      <c r="K128" s="268"/>
      <c r="L128" s="268"/>
      <c r="M128" s="268"/>
      <c r="N128" s="268"/>
      <c r="O128" s="268"/>
      <c r="P128" s="268"/>
      <c r="Q128" s="268"/>
      <c r="R128" s="268"/>
      <c r="S128" s="268"/>
      <c r="T128" s="268"/>
      <c r="U128" s="268"/>
      <c r="V128" s="268"/>
      <c r="W128" s="268"/>
      <c r="X128" s="268"/>
      <c r="Y128" s="268"/>
      <c r="Z128" s="268"/>
      <c r="AA128" s="268"/>
    </row>
  </sheetData>
  <sheetProtection algorithmName="SHA-512" hashValue="bTxE0fQDIMIwiRzfHeOA2ROqv95AMJGpdP/IpBLJvmk6hEEnUxJIKTFvzZqVZOgenZ0OlP5Fbz+4XXRSTWSdBQ==" saltValue="gqkqjJ2egFaJjgipzLuAXg==" spinCount="100000" sheet="1" objects="1" scenarios="1"/>
  <mergeCells count="7">
    <mergeCell ref="B3:C3"/>
    <mergeCell ref="D3:H3"/>
    <mergeCell ref="F21:H21"/>
    <mergeCell ref="G19:H19"/>
    <mergeCell ref="C10:D10"/>
    <mergeCell ref="B6:G8"/>
    <mergeCell ref="F10:G10"/>
  </mergeCells>
  <phoneticPr fontId="4"/>
  <conditionalFormatting sqref="B12">
    <cfRule type="cellIs" dxfId="11" priority="1" stopIfTrue="1" operator="equal">
      <formula>"以下の項目は、入力不要"</formula>
    </cfRule>
  </conditionalFormatting>
  <dataValidations count="2">
    <dataValidation type="list" allowBlank="1" showInputMessage="1" showErrorMessage="1" sqref="F10:G10" xr:uid="{00000000-0002-0000-0900-000000000000}">
      <formula1>補修</formula1>
    </dataValidation>
    <dataValidation type="list" allowBlank="1" showInputMessage="1" showErrorMessage="1" sqref="F16:F19" xr:uid="{00000000-0002-0000-0900-000001000000}">
      <formula1>補償方法選択</formula1>
    </dataValidation>
  </dataValidations>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colBreaks count="1" manualBreakCount="1">
    <brk id="14"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44"/>
  </sheetPr>
  <dimension ref="A1:N113"/>
  <sheetViews>
    <sheetView showGridLines="0" topLeftCell="A2" zoomScaleNormal="100" zoomScaleSheetLayoutView="100" workbookViewId="0">
      <selection activeCell="F11" sqref="F11"/>
    </sheetView>
  </sheetViews>
  <sheetFormatPr defaultRowHeight="13.5"/>
  <cols>
    <col min="1" max="1" width="2.125" style="155" customWidth="1"/>
    <col min="2" max="2" width="4.625" style="155" customWidth="1"/>
    <col min="3" max="3" width="3.75" style="155" customWidth="1"/>
    <col min="4" max="4" width="29.125" style="155" customWidth="1"/>
    <col min="5" max="5" width="2.875" style="155" customWidth="1"/>
    <col min="6" max="6" width="10" style="155" customWidth="1"/>
    <col min="7" max="7" width="4.125" style="575" customWidth="1"/>
    <col min="8" max="8" width="4.625" style="155" customWidth="1"/>
    <col min="9" max="9" width="3.75" style="155" customWidth="1"/>
    <col min="10" max="10" width="29.125" style="155" customWidth="1"/>
    <col min="11" max="11" width="2.875" style="155" customWidth="1"/>
    <col min="12" max="12" width="10" style="155" customWidth="1"/>
    <col min="13" max="13" width="9" style="155"/>
    <col min="14" max="14" width="9" style="155" hidden="1" customWidth="1"/>
    <col min="15" max="16384" width="9" style="155"/>
  </cols>
  <sheetData>
    <row r="1" spans="1:14" ht="15.75" hidden="1" customHeight="1">
      <c r="A1" s="722" t="s">
        <v>585</v>
      </c>
      <c r="B1" s="722">
        <f>COUNTIF(E11:E12:C14:C113:K11:K12:I14:I113,"※")</f>
        <v>2</v>
      </c>
      <c r="C1" s="723" t="s">
        <v>586</v>
      </c>
      <c r="D1" s="722">
        <f>COUNTIF(E11:E12:C14:C113:K11:K12:I14:I113,"E")</f>
        <v>0</v>
      </c>
    </row>
    <row r="2" spans="1:14" ht="27" customHeight="1"/>
    <row r="3" spans="1:14" ht="24" customHeight="1">
      <c r="B3" s="2124" t="s">
        <v>646</v>
      </c>
      <c r="C3" s="2209"/>
      <c r="D3" s="2132" t="str">
        <f>IF(工事情報!G4="","",工事情報!G4)</f>
        <v/>
      </c>
      <c r="E3" s="2113"/>
      <c r="F3" s="2113"/>
      <c r="G3" s="2113"/>
      <c r="H3" s="2114"/>
    </row>
    <row r="4" spans="1:14" ht="30" customHeight="1">
      <c r="N4" s="533"/>
    </row>
    <row r="5" spans="1:14" ht="17.25">
      <c r="B5" s="586" t="s">
        <v>240</v>
      </c>
    </row>
    <row r="6" spans="1:14">
      <c r="B6" s="575" t="s">
        <v>158</v>
      </c>
    </row>
    <row r="7" spans="1:14">
      <c r="B7" s="575" t="s">
        <v>159</v>
      </c>
    </row>
    <row r="8" spans="1:14">
      <c r="B8" s="575" t="s">
        <v>493</v>
      </c>
    </row>
    <row r="9" spans="1:14">
      <c r="B9" s="575"/>
    </row>
    <row r="10" spans="1:14" ht="18" customHeight="1">
      <c r="B10" s="587" t="s">
        <v>151</v>
      </c>
      <c r="C10" s="313"/>
      <c r="H10" s="588" t="s">
        <v>152</v>
      </c>
      <c r="I10" s="313"/>
    </row>
    <row r="11" spans="1:14" ht="18" customHeight="1">
      <c r="B11" s="631" t="s">
        <v>124</v>
      </c>
      <c r="C11" s="576"/>
      <c r="D11" s="189"/>
      <c r="E11" s="562" t="str">
        <f>IF(F11="","※","")</f>
        <v>※</v>
      </c>
      <c r="F11" s="585"/>
      <c r="G11" s="577"/>
      <c r="H11" s="630" t="s">
        <v>369</v>
      </c>
      <c r="I11" s="578"/>
      <c r="J11" s="579"/>
      <c r="K11" s="562" t="str">
        <f>IF(L11="","※","")</f>
        <v>※</v>
      </c>
      <c r="L11" s="585"/>
      <c r="N11" s="155" t="s">
        <v>241</v>
      </c>
    </row>
    <row r="12" spans="1:14" ht="18" customHeight="1">
      <c r="B12" s="626" t="s">
        <v>125</v>
      </c>
      <c r="C12" s="573"/>
      <c r="D12" s="573"/>
      <c r="E12" s="562" t="str">
        <f>IF(AND(F11="○",F12=""),"※",IF(AND(F11="×",F12&lt;&gt;""),"E",""))</f>
        <v/>
      </c>
      <c r="F12" s="585"/>
      <c r="G12" s="577"/>
      <c r="H12" s="626" t="s">
        <v>370</v>
      </c>
      <c r="I12" s="573"/>
      <c r="J12" s="573"/>
      <c r="K12" s="562" t="str">
        <f>IF(AND(L11="○",L12=""),"※",IF(AND(L11="×",L12&lt;&gt;""),"E",""))</f>
        <v/>
      </c>
      <c r="L12" s="585"/>
      <c r="N12" s="155" t="s">
        <v>242</v>
      </c>
    </row>
    <row r="13" spans="1:14" ht="18" customHeight="1">
      <c r="B13" s="2164" t="s">
        <v>126</v>
      </c>
      <c r="C13" s="2381"/>
      <c r="D13" s="2381"/>
      <c r="E13" s="2381"/>
      <c r="F13" s="2165"/>
      <c r="G13" s="577"/>
      <c r="H13" s="2164" t="s">
        <v>459</v>
      </c>
      <c r="I13" s="2381"/>
      <c r="J13" s="2381"/>
      <c r="K13" s="2381"/>
      <c r="L13" s="2165"/>
    </row>
    <row r="14" spans="1:14" ht="39" customHeight="1">
      <c r="B14" s="581">
        <v>1</v>
      </c>
      <c r="C14" s="591" t="str">
        <f>IF(F$11="×","",IF(AND(F$12&gt;=B14,D14=""),"※",IF(AND(F$12&lt;B14,D14&lt;&gt;""),"E","")))</f>
        <v/>
      </c>
      <c r="D14" s="2378"/>
      <c r="E14" s="2379"/>
      <c r="F14" s="2380"/>
      <c r="G14" s="580"/>
      <c r="H14" s="581">
        <v>1</v>
      </c>
      <c r="I14" s="591" t="str">
        <f>IF(L$11="×","",IF(AND(L$12&gt;=H14,J14=""),"※",IF(AND(L$12&lt;H14,J14&lt;&gt;""),"E","")))</f>
        <v/>
      </c>
      <c r="J14" s="2378"/>
      <c r="K14" s="2379"/>
      <c r="L14" s="2380"/>
    </row>
    <row r="15" spans="1:14" ht="39" customHeight="1">
      <c r="B15" s="582">
        <v>2</v>
      </c>
      <c r="C15" s="592" t="str">
        <f t="shared" ref="C15:C78" si="0">IF(F$11="×","",IF(AND(F$12&gt;=B15,D15=""),"※",IF(AND(F$12&lt;B15,D15&lt;&gt;""),"E","")))</f>
        <v/>
      </c>
      <c r="D15" s="2372"/>
      <c r="E15" s="2373"/>
      <c r="F15" s="2374"/>
      <c r="G15" s="580"/>
      <c r="H15" s="582">
        <v>2</v>
      </c>
      <c r="I15" s="592" t="str">
        <f t="shared" ref="I15:I78" si="1">IF(L$11="×","",IF(AND(L$12&gt;=H15,J15=""),"※",IF(AND(L$12&lt;H15,J15&lt;&gt;""),"E","")))</f>
        <v/>
      </c>
      <c r="J15" s="2372"/>
      <c r="K15" s="2373"/>
      <c r="L15" s="2374"/>
    </row>
    <row r="16" spans="1:14" ht="39" customHeight="1">
      <c r="B16" s="582">
        <v>3</v>
      </c>
      <c r="C16" s="592" t="str">
        <f t="shared" si="0"/>
        <v/>
      </c>
      <c r="D16" s="2372"/>
      <c r="E16" s="2373"/>
      <c r="F16" s="2374"/>
      <c r="G16" s="580"/>
      <c r="H16" s="582">
        <v>3</v>
      </c>
      <c r="I16" s="592" t="str">
        <f t="shared" si="1"/>
        <v/>
      </c>
      <c r="J16" s="2372"/>
      <c r="K16" s="2373"/>
      <c r="L16" s="2374"/>
    </row>
    <row r="17" spans="2:12" ht="39" customHeight="1">
      <c r="B17" s="582">
        <v>4</v>
      </c>
      <c r="C17" s="592" t="str">
        <f t="shared" si="0"/>
        <v/>
      </c>
      <c r="D17" s="2372"/>
      <c r="E17" s="2373"/>
      <c r="F17" s="2374"/>
      <c r="G17" s="580"/>
      <c r="H17" s="582">
        <v>4</v>
      </c>
      <c r="I17" s="592" t="str">
        <f t="shared" si="1"/>
        <v/>
      </c>
      <c r="J17" s="2372"/>
      <c r="K17" s="2373"/>
      <c r="L17" s="2374"/>
    </row>
    <row r="18" spans="2:12" ht="39" customHeight="1">
      <c r="B18" s="582">
        <v>5</v>
      </c>
      <c r="C18" s="592" t="str">
        <f t="shared" si="0"/>
        <v/>
      </c>
      <c r="D18" s="2372"/>
      <c r="E18" s="2373"/>
      <c r="F18" s="2374"/>
      <c r="G18" s="580"/>
      <c r="H18" s="582">
        <v>5</v>
      </c>
      <c r="I18" s="592" t="str">
        <f t="shared" si="1"/>
        <v/>
      </c>
      <c r="J18" s="2372"/>
      <c r="K18" s="2373"/>
      <c r="L18" s="2374"/>
    </row>
    <row r="19" spans="2:12" ht="39" customHeight="1">
      <c r="B19" s="582">
        <v>6</v>
      </c>
      <c r="C19" s="592" t="str">
        <f t="shared" si="0"/>
        <v/>
      </c>
      <c r="D19" s="2372"/>
      <c r="E19" s="2373"/>
      <c r="F19" s="2374"/>
      <c r="G19" s="580"/>
      <c r="H19" s="582">
        <v>6</v>
      </c>
      <c r="I19" s="592" t="str">
        <f t="shared" si="1"/>
        <v/>
      </c>
      <c r="J19" s="2372"/>
      <c r="K19" s="2373"/>
      <c r="L19" s="2374"/>
    </row>
    <row r="20" spans="2:12" ht="39" customHeight="1">
      <c r="B20" s="582">
        <v>7</v>
      </c>
      <c r="C20" s="592" t="str">
        <f t="shared" si="0"/>
        <v/>
      </c>
      <c r="D20" s="2372"/>
      <c r="E20" s="2373"/>
      <c r="F20" s="2374"/>
      <c r="G20" s="580"/>
      <c r="H20" s="582">
        <v>7</v>
      </c>
      <c r="I20" s="592" t="str">
        <f t="shared" si="1"/>
        <v/>
      </c>
      <c r="J20" s="2372"/>
      <c r="K20" s="2373"/>
      <c r="L20" s="2374"/>
    </row>
    <row r="21" spans="2:12" ht="39" customHeight="1">
      <c r="B21" s="582">
        <v>8</v>
      </c>
      <c r="C21" s="592" t="str">
        <f t="shared" si="0"/>
        <v/>
      </c>
      <c r="D21" s="2372"/>
      <c r="E21" s="2373"/>
      <c r="F21" s="2374"/>
      <c r="G21" s="580"/>
      <c r="H21" s="582">
        <v>8</v>
      </c>
      <c r="I21" s="592" t="str">
        <f t="shared" si="1"/>
        <v/>
      </c>
      <c r="J21" s="2372"/>
      <c r="K21" s="2373"/>
      <c r="L21" s="2374"/>
    </row>
    <row r="22" spans="2:12" ht="39" customHeight="1">
      <c r="B22" s="582">
        <v>9</v>
      </c>
      <c r="C22" s="592" t="str">
        <f t="shared" si="0"/>
        <v/>
      </c>
      <c r="D22" s="2372"/>
      <c r="E22" s="2373"/>
      <c r="F22" s="2374"/>
      <c r="G22" s="580"/>
      <c r="H22" s="582">
        <v>9</v>
      </c>
      <c r="I22" s="592" t="str">
        <f t="shared" si="1"/>
        <v/>
      </c>
      <c r="J22" s="2372"/>
      <c r="K22" s="2373"/>
      <c r="L22" s="2374"/>
    </row>
    <row r="23" spans="2:12" ht="39" customHeight="1">
      <c r="B23" s="582">
        <v>10</v>
      </c>
      <c r="C23" s="592" t="str">
        <f t="shared" si="0"/>
        <v/>
      </c>
      <c r="D23" s="2372"/>
      <c r="E23" s="2373"/>
      <c r="F23" s="2374"/>
      <c r="G23" s="580"/>
      <c r="H23" s="582">
        <v>10</v>
      </c>
      <c r="I23" s="592" t="str">
        <f t="shared" si="1"/>
        <v/>
      </c>
      <c r="J23" s="2372"/>
      <c r="K23" s="2373"/>
      <c r="L23" s="2374"/>
    </row>
    <row r="24" spans="2:12" ht="39" customHeight="1">
      <c r="B24" s="583">
        <v>11</v>
      </c>
      <c r="C24" s="592" t="str">
        <f t="shared" si="0"/>
        <v/>
      </c>
      <c r="D24" s="2372"/>
      <c r="E24" s="2373"/>
      <c r="F24" s="2374"/>
      <c r="G24" s="580"/>
      <c r="H24" s="583">
        <v>11</v>
      </c>
      <c r="I24" s="592" t="str">
        <f t="shared" si="1"/>
        <v/>
      </c>
      <c r="J24" s="2372"/>
      <c r="K24" s="2373"/>
      <c r="L24" s="2374"/>
    </row>
    <row r="25" spans="2:12" ht="39" customHeight="1">
      <c r="B25" s="582">
        <v>12</v>
      </c>
      <c r="C25" s="592" t="str">
        <f t="shared" si="0"/>
        <v/>
      </c>
      <c r="D25" s="2372"/>
      <c r="E25" s="2373"/>
      <c r="F25" s="2374"/>
      <c r="G25" s="580"/>
      <c r="H25" s="582">
        <v>12</v>
      </c>
      <c r="I25" s="592" t="str">
        <f t="shared" si="1"/>
        <v/>
      </c>
      <c r="J25" s="2372"/>
      <c r="K25" s="2373"/>
      <c r="L25" s="2374"/>
    </row>
    <row r="26" spans="2:12" ht="39" customHeight="1">
      <c r="B26" s="582">
        <v>13</v>
      </c>
      <c r="C26" s="592" t="str">
        <f t="shared" si="0"/>
        <v/>
      </c>
      <c r="D26" s="2372"/>
      <c r="E26" s="2373"/>
      <c r="F26" s="2374"/>
      <c r="G26" s="580"/>
      <c r="H26" s="582">
        <v>13</v>
      </c>
      <c r="I26" s="592" t="str">
        <f t="shared" si="1"/>
        <v/>
      </c>
      <c r="J26" s="2372"/>
      <c r="K26" s="2373"/>
      <c r="L26" s="2374"/>
    </row>
    <row r="27" spans="2:12" ht="39" customHeight="1">
      <c r="B27" s="582">
        <v>14</v>
      </c>
      <c r="C27" s="592" t="str">
        <f t="shared" si="0"/>
        <v/>
      </c>
      <c r="D27" s="2372"/>
      <c r="E27" s="2373"/>
      <c r="F27" s="2374"/>
      <c r="G27" s="580"/>
      <c r="H27" s="582">
        <v>14</v>
      </c>
      <c r="I27" s="592" t="str">
        <f t="shared" si="1"/>
        <v/>
      </c>
      <c r="J27" s="2372"/>
      <c r="K27" s="2373"/>
      <c r="L27" s="2374"/>
    </row>
    <row r="28" spans="2:12" ht="39" customHeight="1">
      <c r="B28" s="582">
        <v>15</v>
      </c>
      <c r="C28" s="592" t="str">
        <f t="shared" si="0"/>
        <v/>
      </c>
      <c r="D28" s="2372"/>
      <c r="E28" s="2373"/>
      <c r="F28" s="2374"/>
      <c r="G28" s="580"/>
      <c r="H28" s="582">
        <v>15</v>
      </c>
      <c r="I28" s="592" t="str">
        <f t="shared" si="1"/>
        <v/>
      </c>
      <c r="J28" s="2372"/>
      <c r="K28" s="2373"/>
      <c r="L28" s="2374"/>
    </row>
    <row r="29" spans="2:12" ht="39" customHeight="1">
      <c r="B29" s="582">
        <v>16</v>
      </c>
      <c r="C29" s="592" t="str">
        <f t="shared" si="0"/>
        <v/>
      </c>
      <c r="D29" s="2372"/>
      <c r="E29" s="2373"/>
      <c r="F29" s="2374"/>
      <c r="G29" s="580"/>
      <c r="H29" s="582">
        <v>16</v>
      </c>
      <c r="I29" s="592" t="str">
        <f t="shared" si="1"/>
        <v/>
      </c>
      <c r="J29" s="2372"/>
      <c r="K29" s="2373"/>
      <c r="L29" s="2374"/>
    </row>
    <row r="30" spans="2:12" ht="39" customHeight="1">
      <c r="B30" s="582">
        <v>17</v>
      </c>
      <c r="C30" s="592" t="str">
        <f t="shared" si="0"/>
        <v/>
      </c>
      <c r="D30" s="2372"/>
      <c r="E30" s="2373"/>
      <c r="F30" s="2374"/>
      <c r="G30" s="580"/>
      <c r="H30" s="582">
        <v>17</v>
      </c>
      <c r="I30" s="592" t="str">
        <f t="shared" si="1"/>
        <v/>
      </c>
      <c r="J30" s="2372"/>
      <c r="K30" s="2373"/>
      <c r="L30" s="2374"/>
    </row>
    <row r="31" spans="2:12" ht="39" customHeight="1">
      <c r="B31" s="582">
        <v>18</v>
      </c>
      <c r="C31" s="592" t="str">
        <f t="shared" si="0"/>
        <v/>
      </c>
      <c r="D31" s="2372"/>
      <c r="E31" s="2373"/>
      <c r="F31" s="2374"/>
      <c r="G31" s="580"/>
      <c r="H31" s="582">
        <v>18</v>
      </c>
      <c r="I31" s="592" t="str">
        <f t="shared" si="1"/>
        <v/>
      </c>
      <c r="J31" s="2372"/>
      <c r="K31" s="2373"/>
      <c r="L31" s="2374"/>
    </row>
    <row r="32" spans="2:12" ht="39" customHeight="1">
      <c r="B32" s="582">
        <v>19</v>
      </c>
      <c r="C32" s="592" t="str">
        <f t="shared" si="0"/>
        <v/>
      </c>
      <c r="D32" s="2372"/>
      <c r="E32" s="2373"/>
      <c r="F32" s="2374"/>
      <c r="G32" s="580"/>
      <c r="H32" s="582">
        <v>19</v>
      </c>
      <c r="I32" s="592" t="str">
        <f t="shared" si="1"/>
        <v/>
      </c>
      <c r="J32" s="2372"/>
      <c r="K32" s="2373"/>
      <c r="L32" s="2374"/>
    </row>
    <row r="33" spans="2:12" ht="39" customHeight="1">
      <c r="B33" s="598">
        <v>20</v>
      </c>
      <c r="C33" s="597" t="str">
        <f t="shared" si="0"/>
        <v/>
      </c>
      <c r="D33" s="2372"/>
      <c r="E33" s="2373"/>
      <c r="F33" s="2374"/>
      <c r="G33" s="580"/>
      <c r="H33" s="598">
        <v>20</v>
      </c>
      <c r="I33" s="597" t="str">
        <f t="shared" si="1"/>
        <v/>
      </c>
      <c r="J33" s="2372"/>
      <c r="K33" s="2373"/>
      <c r="L33" s="2374"/>
    </row>
    <row r="34" spans="2:12" ht="39" customHeight="1">
      <c r="B34" s="582">
        <v>21</v>
      </c>
      <c r="C34" s="592" t="str">
        <f t="shared" si="0"/>
        <v/>
      </c>
      <c r="D34" s="2372"/>
      <c r="E34" s="2373"/>
      <c r="F34" s="2374"/>
      <c r="G34" s="580"/>
      <c r="H34" s="582">
        <v>21</v>
      </c>
      <c r="I34" s="592" t="str">
        <f t="shared" si="1"/>
        <v/>
      </c>
      <c r="J34" s="2372"/>
      <c r="K34" s="2373"/>
      <c r="L34" s="2374"/>
    </row>
    <row r="35" spans="2:12" ht="39" customHeight="1">
      <c r="B35" s="582">
        <v>22</v>
      </c>
      <c r="C35" s="592" t="str">
        <f t="shared" si="0"/>
        <v/>
      </c>
      <c r="D35" s="2372"/>
      <c r="E35" s="2373"/>
      <c r="F35" s="2374"/>
      <c r="G35" s="580"/>
      <c r="H35" s="582">
        <v>22</v>
      </c>
      <c r="I35" s="592" t="str">
        <f t="shared" si="1"/>
        <v/>
      </c>
      <c r="J35" s="2372"/>
      <c r="K35" s="2373"/>
      <c r="L35" s="2374"/>
    </row>
    <row r="36" spans="2:12" ht="39" customHeight="1">
      <c r="B36" s="582">
        <v>23</v>
      </c>
      <c r="C36" s="592" t="str">
        <f t="shared" si="0"/>
        <v/>
      </c>
      <c r="D36" s="2372"/>
      <c r="E36" s="2373"/>
      <c r="F36" s="2374"/>
      <c r="G36" s="580"/>
      <c r="H36" s="582">
        <v>23</v>
      </c>
      <c r="I36" s="592" t="str">
        <f t="shared" si="1"/>
        <v/>
      </c>
      <c r="J36" s="2372"/>
      <c r="K36" s="2373"/>
      <c r="L36" s="2374"/>
    </row>
    <row r="37" spans="2:12" ht="39" customHeight="1">
      <c r="B37" s="582">
        <v>24</v>
      </c>
      <c r="C37" s="592" t="str">
        <f t="shared" si="0"/>
        <v/>
      </c>
      <c r="D37" s="2372"/>
      <c r="E37" s="2373"/>
      <c r="F37" s="2374"/>
      <c r="G37" s="580"/>
      <c r="H37" s="582">
        <v>24</v>
      </c>
      <c r="I37" s="592" t="str">
        <f t="shared" si="1"/>
        <v/>
      </c>
      <c r="J37" s="2372"/>
      <c r="K37" s="2373"/>
      <c r="L37" s="2374"/>
    </row>
    <row r="38" spans="2:12" ht="39" customHeight="1">
      <c r="B38" s="582">
        <v>25</v>
      </c>
      <c r="C38" s="592" t="str">
        <f t="shared" si="0"/>
        <v/>
      </c>
      <c r="D38" s="2372"/>
      <c r="E38" s="2373"/>
      <c r="F38" s="2374"/>
      <c r="G38" s="580"/>
      <c r="H38" s="582">
        <v>25</v>
      </c>
      <c r="I38" s="592" t="str">
        <f t="shared" si="1"/>
        <v/>
      </c>
      <c r="J38" s="2372"/>
      <c r="K38" s="2373"/>
      <c r="L38" s="2374"/>
    </row>
    <row r="39" spans="2:12" ht="39" customHeight="1">
      <c r="B39" s="582">
        <v>26</v>
      </c>
      <c r="C39" s="592" t="str">
        <f t="shared" si="0"/>
        <v/>
      </c>
      <c r="D39" s="2372"/>
      <c r="E39" s="2373"/>
      <c r="F39" s="2374"/>
      <c r="G39" s="580"/>
      <c r="H39" s="582">
        <v>26</v>
      </c>
      <c r="I39" s="592" t="str">
        <f t="shared" si="1"/>
        <v/>
      </c>
      <c r="J39" s="2372"/>
      <c r="K39" s="2373"/>
      <c r="L39" s="2374"/>
    </row>
    <row r="40" spans="2:12" ht="39" customHeight="1">
      <c r="B40" s="582">
        <v>27</v>
      </c>
      <c r="C40" s="592" t="str">
        <f t="shared" si="0"/>
        <v/>
      </c>
      <c r="D40" s="2372"/>
      <c r="E40" s="2373"/>
      <c r="F40" s="2374"/>
      <c r="G40" s="580"/>
      <c r="H40" s="582">
        <v>27</v>
      </c>
      <c r="I40" s="592" t="str">
        <f t="shared" si="1"/>
        <v/>
      </c>
      <c r="J40" s="2372"/>
      <c r="K40" s="2373"/>
      <c r="L40" s="2374"/>
    </row>
    <row r="41" spans="2:12" ht="39" customHeight="1">
      <c r="B41" s="582">
        <v>28</v>
      </c>
      <c r="C41" s="592" t="str">
        <f t="shared" si="0"/>
        <v/>
      </c>
      <c r="D41" s="2372"/>
      <c r="E41" s="2373"/>
      <c r="F41" s="2374"/>
      <c r="G41" s="580"/>
      <c r="H41" s="582">
        <v>28</v>
      </c>
      <c r="I41" s="592" t="str">
        <f t="shared" si="1"/>
        <v/>
      </c>
      <c r="J41" s="2372"/>
      <c r="K41" s="2373"/>
      <c r="L41" s="2374"/>
    </row>
    <row r="42" spans="2:12" ht="39" customHeight="1">
      <c r="B42" s="582">
        <v>29</v>
      </c>
      <c r="C42" s="592" t="str">
        <f t="shared" si="0"/>
        <v/>
      </c>
      <c r="D42" s="2372"/>
      <c r="E42" s="2373"/>
      <c r="F42" s="2374"/>
      <c r="G42" s="580"/>
      <c r="H42" s="582">
        <v>29</v>
      </c>
      <c r="I42" s="592" t="str">
        <f t="shared" si="1"/>
        <v/>
      </c>
      <c r="J42" s="2372"/>
      <c r="K42" s="2373"/>
      <c r="L42" s="2374"/>
    </row>
    <row r="43" spans="2:12" ht="39" customHeight="1">
      <c r="B43" s="582">
        <v>30</v>
      </c>
      <c r="C43" s="592" t="str">
        <f t="shared" si="0"/>
        <v/>
      </c>
      <c r="D43" s="2372"/>
      <c r="E43" s="2373"/>
      <c r="F43" s="2374"/>
      <c r="G43" s="580"/>
      <c r="H43" s="582">
        <v>30</v>
      </c>
      <c r="I43" s="592" t="str">
        <f t="shared" si="1"/>
        <v/>
      </c>
      <c r="J43" s="2372"/>
      <c r="K43" s="2373"/>
      <c r="L43" s="2374"/>
    </row>
    <row r="44" spans="2:12" ht="39" customHeight="1">
      <c r="B44" s="582">
        <v>31</v>
      </c>
      <c r="C44" s="592" t="str">
        <f t="shared" si="0"/>
        <v/>
      </c>
      <c r="D44" s="2372"/>
      <c r="E44" s="2373"/>
      <c r="F44" s="2374"/>
      <c r="G44" s="580"/>
      <c r="H44" s="582">
        <v>31</v>
      </c>
      <c r="I44" s="592" t="str">
        <f t="shared" si="1"/>
        <v/>
      </c>
      <c r="J44" s="2372"/>
      <c r="K44" s="2373"/>
      <c r="L44" s="2374"/>
    </row>
    <row r="45" spans="2:12" ht="39" customHeight="1">
      <c r="B45" s="582">
        <v>32</v>
      </c>
      <c r="C45" s="592" t="str">
        <f t="shared" si="0"/>
        <v/>
      </c>
      <c r="D45" s="2372"/>
      <c r="E45" s="2373"/>
      <c r="F45" s="2374"/>
      <c r="G45" s="580"/>
      <c r="H45" s="582">
        <v>32</v>
      </c>
      <c r="I45" s="592" t="str">
        <f t="shared" si="1"/>
        <v/>
      </c>
      <c r="J45" s="2372"/>
      <c r="K45" s="2373"/>
      <c r="L45" s="2374"/>
    </row>
    <row r="46" spans="2:12" ht="39" customHeight="1">
      <c r="B46" s="582">
        <v>33</v>
      </c>
      <c r="C46" s="592" t="str">
        <f t="shared" si="0"/>
        <v/>
      </c>
      <c r="D46" s="2372"/>
      <c r="E46" s="2373"/>
      <c r="F46" s="2374"/>
      <c r="G46" s="580"/>
      <c r="H46" s="582">
        <v>33</v>
      </c>
      <c r="I46" s="592" t="str">
        <f t="shared" si="1"/>
        <v/>
      </c>
      <c r="J46" s="2372"/>
      <c r="K46" s="2373"/>
      <c r="L46" s="2374"/>
    </row>
    <row r="47" spans="2:12" ht="39" customHeight="1">
      <c r="B47" s="582">
        <v>34</v>
      </c>
      <c r="C47" s="592" t="str">
        <f t="shared" si="0"/>
        <v/>
      </c>
      <c r="D47" s="2372"/>
      <c r="E47" s="2373"/>
      <c r="F47" s="2374"/>
      <c r="G47" s="580"/>
      <c r="H47" s="582">
        <v>34</v>
      </c>
      <c r="I47" s="592" t="str">
        <f t="shared" si="1"/>
        <v/>
      </c>
      <c r="J47" s="2372"/>
      <c r="K47" s="2373"/>
      <c r="L47" s="2374"/>
    </row>
    <row r="48" spans="2:12" ht="39" customHeight="1">
      <c r="B48" s="582">
        <v>35</v>
      </c>
      <c r="C48" s="592" t="str">
        <f t="shared" si="0"/>
        <v/>
      </c>
      <c r="D48" s="2372"/>
      <c r="E48" s="2373"/>
      <c r="F48" s="2374"/>
      <c r="G48" s="580"/>
      <c r="H48" s="582">
        <v>35</v>
      </c>
      <c r="I48" s="592" t="str">
        <f t="shared" si="1"/>
        <v/>
      </c>
      <c r="J48" s="2372"/>
      <c r="K48" s="2373"/>
      <c r="L48" s="2374"/>
    </row>
    <row r="49" spans="2:12" ht="39" customHeight="1">
      <c r="B49" s="582">
        <v>36</v>
      </c>
      <c r="C49" s="592" t="str">
        <f t="shared" si="0"/>
        <v/>
      </c>
      <c r="D49" s="2372"/>
      <c r="E49" s="2373"/>
      <c r="F49" s="2374"/>
      <c r="G49" s="580"/>
      <c r="H49" s="582">
        <v>36</v>
      </c>
      <c r="I49" s="592" t="str">
        <f t="shared" si="1"/>
        <v/>
      </c>
      <c r="J49" s="2372"/>
      <c r="K49" s="2373"/>
      <c r="L49" s="2374"/>
    </row>
    <row r="50" spans="2:12" ht="39" customHeight="1">
      <c r="B50" s="582">
        <v>37</v>
      </c>
      <c r="C50" s="592" t="str">
        <f t="shared" si="0"/>
        <v/>
      </c>
      <c r="D50" s="2372"/>
      <c r="E50" s="2373"/>
      <c r="F50" s="2374"/>
      <c r="G50" s="580"/>
      <c r="H50" s="582">
        <v>37</v>
      </c>
      <c r="I50" s="592" t="str">
        <f t="shared" si="1"/>
        <v/>
      </c>
      <c r="J50" s="2372"/>
      <c r="K50" s="2373"/>
      <c r="L50" s="2374"/>
    </row>
    <row r="51" spans="2:12" ht="39" customHeight="1">
      <c r="B51" s="582">
        <v>38</v>
      </c>
      <c r="C51" s="592" t="str">
        <f t="shared" si="0"/>
        <v/>
      </c>
      <c r="D51" s="2372"/>
      <c r="E51" s="2373"/>
      <c r="F51" s="2374"/>
      <c r="G51" s="580"/>
      <c r="H51" s="582">
        <v>38</v>
      </c>
      <c r="I51" s="592" t="str">
        <f t="shared" si="1"/>
        <v/>
      </c>
      <c r="J51" s="2372"/>
      <c r="K51" s="2373"/>
      <c r="L51" s="2374"/>
    </row>
    <row r="52" spans="2:12" ht="39" customHeight="1">
      <c r="B52" s="582">
        <v>39</v>
      </c>
      <c r="C52" s="592" t="str">
        <f t="shared" si="0"/>
        <v/>
      </c>
      <c r="D52" s="2372"/>
      <c r="E52" s="2373"/>
      <c r="F52" s="2374"/>
      <c r="G52" s="580"/>
      <c r="H52" s="582">
        <v>39</v>
      </c>
      <c r="I52" s="592" t="str">
        <f t="shared" si="1"/>
        <v/>
      </c>
      <c r="J52" s="2372"/>
      <c r="K52" s="2373"/>
      <c r="L52" s="2374"/>
    </row>
    <row r="53" spans="2:12" ht="39" customHeight="1">
      <c r="B53" s="582">
        <v>40</v>
      </c>
      <c r="C53" s="592" t="str">
        <f t="shared" si="0"/>
        <v/>
      </c>
      <c r="D53" s="2372"/>
      <c r="E53" s="2373"/>
      <c r="F53" s="2374"/>
      <c r="G53" s="580"/>
      <c r="H53" s="582">
        <v>40</v>
      </c>
      <c r="I53" s="592" t="str">
        <f t="shared" si="1"/>
        <v/>
      </c>
      <c r="J53" s="2372"/>
      <c r="K53" s="2373"/>
      <c r="L53" s="2374"/>
    </row>
    <row r="54" spans="2:12" ht="39" customHeight="1">
      <c r="B54" s="582">
        <v>41</v>
      </c>
      <c r="C54" s="592" t="str">
        <f t="shared" si="0"/>
        <v/>
      </c>
      <c r="D54" s="2372"/>
      <c r="E54" s="2373"/>
      <c r="F54" s="2374"/>
      <c r="G54" s="580"/>
      <c r="H54" s="582">
        <v>41</v>
      </c>
      <c r="I54" s="592" t="str">
        <f t="shared" si="1"/>
        <v/>
      </c>
      <c r="J54" s="2372"/>
      <c r="K54" s="2373"/>
      <c r="L54" s="2374"/>
    </row>
    <row r="55" spans="2:12" ht="39" customHeight="1">
      <c r="B55" s="582">
        <v>42</v>
      </c>
      <c r="C55" s="592" t="str">
        <f t="shared" si="0"/>
        <v/>
      </c>
      <c r="D55" s="2372"/>
      <c r="E55" s="2373"/>
      <c r="F55" s="2374"/>
      <c r="G55" s="580"/>
      <c r="H55" s="582">
        <v>42</v>
      </c>
      <c r="I55" s="592" t="str">
        <f t="shared" si="1"/>
        <v/>
      </c>
      <c r="J55" s="2372"/>
      <c r="K55" s="2373"/>
      <c r="L55" s="2374"/>
    </row>
    <row r="56" spans="2:12" ht="39" customHeight="1">
      <c r="B56" s="582">
        <v>43</v>
      </c>
      <c r="C56" s="592" t="str">
        <f t="shared" si="0"/>
        <v/>
      </c>
      <c r="D56" s="2372"/>
      <c r="E56" s="2373"/>
      <c r="F56" s="2374"/>
      <c r="G56" s="580"/>
      <c r="H56" s="582">
        <v>43</v>
      </c>
      <c r="I56" s="592" t="str">
        <f t="shared" si="1"/>
        <v/>
      </c>
      <c r="J56" s="2372"/>
      <c r="K56" s="2373"/>
      <c r="L56" s="2374"/>
    </row>
    <row r="57" spans="2:12" ht="39" customHeight="1">
      <c r="B57" s="582">
        <v>44</v>
      </c>
      <c r="C57" s="592" t="str">
        <f t="shared" si="0"/>
        <v/>
      </c>
      <c r="D57" s="2372"/>
      <c r="E57" s="2373"/>
      <c r="F57" s="2374"/>
      <c r="G57" s="580"/>
      <c r="H57" s="582">
        <v>44</v>
      </c>
      <c r="I57" s="592" t="str">
        <f t="shared" si="1"/>
        <v/>
      </c>
      <c r="J57" s="2372"/>
      <c r="K57" s="2373"/>
      <c r="L57" s="2374"/>
    </row>
    <row r="58" spans="2:12" ht="39" customHeight="1">
      <c r="B58" s="582">
        <v>45</v>
      </c>
      <c r="C58" s="592" t="str">
        <f t="shared" si="0"/>
        <v/>
      </c>
      <c r="D58" s="2372"/>
      <c r="E58" s="2373"/>
      <c r="F58" s="2374"/>
      <c r="G58" s="580"/>
      <c r="H58" s="582">
        <v>45</v>
      </c>
      <c r="I58" s="592" t="str">
        <f t="shared" si="1"/>
        <v/>
      </c>
      <c r="J58" s="2372"/>
      <c r="K58" s="2373"/>
      <c r="L58" s="2374"/>
    </row>
    <row r="59" spans="2:12" ht="39" customHeight="1">
      <c r="B59" s="582">
        <v>46</v>
      </c>
      <c r="C59" s="592" t="str">
        <f t="shared" si="0"/>
        <v/>
      </c>
      <c r="D59" s="2372"/>
      <c r="E59" s="2373"/>
      <c r="F59" s="2374"/>
      <c r="G59" s="580"/>
      <c r="H59" s="582">
        <v>46</v>
      </c>
      <c r="I59" s="592" t="str">
        <f t="shared" si="1"/>
        <v/>
      </c>
      <c r="J59" s="2372"/>
      <c r="K59" s="2373"/>
      <c r="L59" s="2374"/>
    </row>
    <row r="60" spans="2:12" ht="39" customHeight="1">
      <c r="B60" s="582">
        <v>47</v>
      </c>
      <c r="C60" s="592" t="str">
        <f t="shared" si="0"/>
        <v/>
      </c>
      <c r="D60" s="2372"/>
      <c r="E60" s="2373"/>
      <c r="F60" s="2374"/>
      <c r="G60" s="580"/>
      <c r="H60" s="582">
        <v>47</v>
      </c>
      <c r="I60" s="592" t="str">
        <f t="shared" si="1"/>
        <v/>
      </c>
      <c r="J60" s="2372"/>
      <c r="K60" s="2373"/>
      <c r="L60" s="2374"/>
    </row>
    <row r="61" spans="2:12" ht="39" customHeight="1">
      <c r="B61" s="582">
        <v>48</v>
      </c>
      <c r="C61" s="592" t="str">
        <f t="shared" si="0"/>
        <v/>
      </c>
      <c r="D61" s="2372"/>
      <c r="E61" s="2373"/>
      <c r="F61" s="2374"/>
      <c r="G61" s="580"/>
      <c r="H61" s="582">
        <v>48</v>
      </c>
      <c r="I61" s="592" t="str">
        <f t="shared" si="1"/>
        <v/>
      </c>
      <c r="J61" s="2372"/>
      <c r="K61" s="2373"/>
      <c r="L61" s="2374"/>
    </row>
    <row r="62" spans="2:12" ht="39" customHeight="1">
      <c r="B62" s="582">
        <v>49</v>
      </c>
      <c r="C62" s="592" t="str">
        <f t="shared" si="0"/>
        <v/>
      </c>
      <c r="D62" s="2372"/>
      <c r="E62" s="2373"/>
      <c r="F62" s="2374"/>
      <c r="G62" s="580"/>
      <c r="H62" s="582">
        <v>49</v>
      </c>
      <c r="I62" s="592" t="str">
        <f t="shared" si="1"/>
        <v/>
      </c>
      <c r="J62" s="2372"/>
      <c r="K62" s="2373"/>
      <c r="L62" s="2374"/>
    </row>
    <row r="63" spans="2:12" ht="39" customHeight="1">
      <c r="B63" s="582">
        <v>50</v>
      </c>
      <c r="C63" s="592" t="str">
        <f t="shared" si="0"/>
        <v/>
      </c>
      <c r="D63" s="2372"/>
      <c r="E63" s="2373"/>
      <c r="F63" s="2374"/>
      <c r="G63" s="580"/>
      <c r="H63" s="582">
        <v>50</v>
      </c>
      <c r="I63" s="592" t="str">
        <f t="shared" si="1"/>
        <v/>
      </c>
      <c r="J63" s="2372"/>
      <c r="K63" s="2373"/>
      <c r="L63" s="2374"/>
    </row>
    <row r="64" spans="2:12" ht="39" customHeight="1">
      <c r="B64" s="582">
        <v>51</v>
      </c>
      <c r="C64" s="592" t="str">
        <f t="shared" si="0"/>
        <v/>
      </c>
      <c r="D64" s="2372"/>
      <c r="E64" s="2373"/>
      <c r="F64" s="2374"/>
      <c r="G64" s="580"/>
      <c r="H64" s="582">
        <v>51</v>
      </c>
      <c r="I64" s="592" t="str">
        <f t="shared" si="1"/>
        <v/>
      </c>
      <c r="J64" s="2372"/>
      <c r="K64" s="2373"/>
      <c r="L64" s="2374"/>
    </row>
    <row r="65" spans="2:12" ht="39" customHeight="1">
      <c r="B65" s="582">
        <v>52</v>
      </c>
      <c r="C65" s="592" t="str">
        <f t="shared" si="0"/>
        <v/>
      </c>
      <c r="D65" s="2372"/>
      <c r="E65" s="2373"/>
      <c r="F65" s="2374"/>
      <c r="G65" s="580"/>
      <c r="H65" s="582">
        <v>52</v>
      </c>
      <c r="I65" s="592" t="str">
        <f t="shared" si="1"/>
        <v/>
      </c>
      <c r="J65" s="2372"/>
      <c r="K65" s="2373"/>
      <c r="L65" s="2374"/>
    </row>
    <row r="66" spans="2:12" ht="39" customHeight="1">
      <c r="B66" s="582">
        <v>53</v>
      </c>
      <c r="C66" s="592" t="str">
        <f t="shared" si="0"/>
        <v/>
      </c>
      <c r="D66" s="2372"/>
      <c r="E66" s="2373"/>
      <c r="F66" s="2374"/>
      <c r="G66" s="580"/>
      <c r="H66" s="582">
        <v>53</v>
      </c>
      <c r="I66" s="592" t="str">
        <f t="shared" si="1"/>
        <v/>
      </c>
      <c r="J66" s="2372"/>
      <c r="K66" s="2373"/>
      <c r="L66" s="2374"/>
    </row>
    <row r="67" spans="2:12" ht="39" customHeight="1">
      <c r="B67" s="582">
        <v>54</v>
      </c>
      <c r="C67" s="592" t="str">
        <f t="shared" si="0"/>
        <v/>
      </c>
      <c r="D67" s="2372"/>
      <c r="E67" s="2373"/>
      <c r="F67" s="2374"/>
      <c r="G67" s="580"/>
      <c r="H67" s="582">
        <v>54</v>
      </c>
      <c r="I67" s="592" t="str">
        <f t="shared" si="1"/>
        <v/>
      </c>
      <c r="J67" s="2372"/>
      <c r="K67" s="2373"/>
      <c r="L67" s="2374"/>
    </row>
    <row r="68" spans="2:12" ht="39" customHeight="1">
      <c r="B68" s="582">
        <v>55</v>
      </c>
      <c r="C68" s="592" t="str">
        <f t="shared" si="0"/>
        <v/>
      </c>
      <c r="D68" s="2372"/>
      <c r="E68" s="2373"/>
      <c r="F68" s="2374"/>
      <c r="G68" s="580"/>
      <c r="H68" s="582">
        <v>55</v>
      </c>
      <c r="I68" s="592" t="str">
        <f t="shared" si="1"/>
        <v/>
      </c>
      <c r="J68" s="2372"/>
      <c r="K68" s="2373"/>
      <c r="L68" s="2374"/>
    </row>
    <row r="69" spans="2:12" ht="39" customHeight="1">
      <c r="B69" s="582">
        <v>56</v>
      </c>
      <c r="C69" s="592" t="str">
        <f t="shared" si="0"/>
        <v/>
      </c>
      <c r="D69" s="2372"/>
      <c r="E69" s="2373"/>
      <c r="F69" s="2374"/>
      <c r="G69" s="580"/>
      <c r="H69" s="582">
        <v>56</v>
      </c>
      <c r="I69" s="592" t="str">
        <f t="shared" si="1"/>
        <v/>
      </c>
      <c r="J69" s="2372"/>
      <c r="K69" s="2373"/>
      <c r="L69" s="2374"/>
    </row>
    <row r="70" spans="2:12" ht="39" customHeight="1">
      <c r="B70" s="582">
        <v>57</v>
      </c>
      <c r="C70" s="592" t="str">
        <f t="shared" si="0"/>
        <v/>
      </c>
      <c r="D70" s="2372"/>
      <c r="E70" s="2373"/>
      <c r="F70" s="2374"/>
      <c r="G70" s="580"/>
      <c r="H70" s="582">
        <v>57</v>
      </c>
      <c r="I70" s="592" t="str">
        <f t="shared" si="1"/>
        <v/>
      </c>
      <c r="J70" s="2372"/>
      <c r="K70" s="2373"/>
      <c r="L70" s="2374"/>
    </row>
    <row r="71" spans="2:12" ht="39" customHeight="1">
      <c r="B71" s="582">
        <v>58</v>
      </c>
      <c r="C71" s="592" t="str">
        <f t="shared" si="0"/>
        <v/>
      </c>
      <c r="D71" s="2372"/>
      <c r="E71" s="2373"/>
      <c r="F71" s="2374"/>
      <c r="G71" s="580"/>
      <c r="H71" s="582">
        <v>58</v>
      </c>
      <c r="I71" s="592" t="str">
        <f t="shared" si="1"/>
        <v/>
      </c>
      <c r="J71" s="2372"/>
      <c r="K71" s="2373"/>
      <c r="L71" s="2374"/>
    </row>
    <row r="72" spans="2:12" ht="39" customHeight="1">
      <c r="B72" s="582">
        <v>59</v>
      </c>
      <c r="C72" s="592" t="str">
        <f t="shared" si="0"/>
        <v/>
      </c>
      <c r="D72" s="2372"/>
      <c r="E72" s="2373"/>
      <c r="F72" s="2374"/>
      <c r="G72" s="580"/>
      <c r="H72" s="582">
        <v>59</v>
      </c>
      <c r="I72" s="592" t="str">
        <f t="shared" si="1"/>
        <v/>
      </c>
      <c r="J72" s="2372"/>
      <c r="K72" s="2373"/>
      <c r="L72" s="2374"/>
    </row>
    <row r="73" spans="2:12" ht="39" customHeight="1">
      <c r="B73" s="582">
        <v>60</v>
      </c>
      <c r="C73" s="592" t="str">
        <f t="shared" si="0"/>
        <v/>
      </c>
      <c r="D73" s="2372"/>
      <c r="E73" s="2373"/>
      <c r="F73" s="2374"/>
      <c r="G73" s="580"/>
      <c r="H73" s="582">
        <v>60</v>
      </c>
      <c r="I73" s="592" t="str">
        <f t="shared" si="1"/>
        <v/>
      </c>
      <c r="J73" s="2372"/>
      <c r="K73" s="2373"/>
      <c r="L73" s="2374"/>
    </row>
    <row r="74" spans="2:12" ht="39" customHeight="1">
      <c r="B74" s="582">
        <v>61</v>
      </c>
      <c r="C74" s="592" t="str">
        <f t="shared" si="0"/>
        <v/>
      </c>
      <c r="D74" s="2372"/>
      <c r="E74" s="2373"/>
      <c r="F74" s="2374"/>
      <c r="G74" s="580"/>
      <c r="H74" s="582">
        <v>61</v>
      </c>
      <c r="I74" s="592" t="str">
        <f t="shared" si="1"/>
        <v/>
      </c>
      <c r="J74" s="2372"/>
      <c r="K74" s="2373"/>
      <c r="L74" s="2374"/>
    </row>
    <row r="75" spans="2:12" ht="39" customHeight="1">
      <c r="B75" s="582">
        <v>62</v>
      </c>
      <c r="C75" s="592" t="str">
        <f t="shared" si="0"/>
        <v/>
      </c>
      <c r="D75" s="2372"/>
      <c r="E75" s="2373"/>
      <c r="F75" s="2374"/>
      <c r="G75" s="580"/>
      <c r="H75" s="582">
        <v>62</v>
      </c>
      <c r="I75" s="592" t="str">
        <f t="shared" si="1"/>
        <v/>
      </c>
      <c r="J75" s="2372"/>
      <c r="K75" s="2373"/>
      <c r="L75" s="2374"/>
    </row>
    <row r="76" spans="2:12" ht="39" customHeight="1">
      <c r="B76" s="582">
        <v>63</v>
      </c>
      <c r="C76" s="592" t="str">
        <f t="shared" si="0"/>
        <v/>
      </c>
      <c r="D76" s="2372"/>
      <c r="E76" s="2373"/>
      <c r="F76" s="2374"/>
      <c r="G76" s="580"/>
      <c r="H76" s="582">
        <v>63</v>
      </c>
      <c r="I76" s="592" t="str">
        <f t="shared" si="1"/>
        <v/>
      </c>
      <c r="J76" s="2372"/>
      <c r="K76" s="2373"/>
      <c r="L76" s="2374"/>
    </row>
    <row r="77" spans="2:12" ht="39" customHeight="1">
      <c r="B77" s="582">
        <v>64</v>
      </c>
      <c r="C77" s="592" t="str">
        <f t="shared" si="0"/>
        <v/>
      </c>
      <c r="D77" s="2372"/>
      <c r="E77" s="2373"/>
      <c r="F77" s="2374"/>
      <c r="G77" s="580"/>
      <c r="H77" s="582">
        <v>64</v>
      </c>
      <c r="I77" s="592" t="str">
        <f t="shared" si="1"/>
        <v/>
      </c>
      <c r="J77" s="2372"/>
      <c r="K77" s="2373"/>
      <c r="L77" s="2374"/>
    </row>
    <row r="78" spans="2:12" ht="39" customHeight="1">
      <c r="B78" s="582">
        <v>65</v>
      </c>
      <c r="C78" s="592" t="str">
        <f t="shared" si="0"/>
        <v/>
      </c>
      <c r="D78" s="2372"/>
      <c r="E78" s="2373"/>
      <c r="F78" s="2374"/>
      <c r="G78" s="580"/>
      <c r="H78" s="582">
        <v>65</v>
      </c>
      <c r="I78" s="592" t="str">
        <f t="shared" si="1"/>
        <v/>
      </c>
      <c r="J78" s="2372"/>
      <c r="K78" s="2373"/>
      <c r="L78" s="2374"/>
    </row>
    <row r="79" spans="2:12" ht="39" customHeight="1">
      <c r="B79" s="582">
        <v>66</v>
      </c>
      <c r="C79" s="592" t="str">
        <f t="shared" ref="C79:C113" si="2">IF(F$11="×","",IF(AND(F$12&gt;=B79,D79=""),"※",IF(AND(F$12&lt;B79,D79&lt;&gt;""),"E","")))</f>
        <v/>
      </c>
      <c r="D79" s="2372"/>
      <c r="E79" s="2373"/>
      <c r="F79" s="2374"/>
      <c r="G79" s="580"/>
      <c r="H79" s="582">
        <v>66</v>
      </c>
      <c r="I79" s="592" t="str">
        <f t="shared" ref="I79:I113" si="3">IF(L$11="×","",IF(AND(L$12&gt;=H79,J79=""),"※",IF(AND(L$12&lt;H79,J79&lt;&gt;""),"E","")))</f>
        <v/>
      </c>
      <c r="J79" s="2372"/>
      <c r="K79" s="2373"/>
      <c r="L79" s="2374"/>
    </row>
    <row r="80" spans="2:12" ht="39" customHeight="1">
      <c r="B80" s="582">
        <v>67</v>
      </c>
      <c r="C80" s="592" t="str">
        <f t="shared" si="2"/>
        <v/>
      </c>
      <c r="D80" s="2372"/>
      <c r="E80" s="2373"/>
      <c r="F80" s="2374"/>
      <c r="G80" s="580"/>
      <c r="H80" s="582">
        <v>67</v>
      </c>
      <c r="I80" s="592" t="str">
        <f t="shared" si="3"/>
        <v/>
      </c>
      <c r="J80" s="2372"/>
      <c r="K80" s="2373"/>
      <c r="L80" s="2374"/>
    </row>
    <row r="81" spans="2:12" ht="39" customHeight="1">
      <c r="B81" s="582">
        <v>68</v>
      </c>
      <c r="C81" s="592" t="str">
        <f t="shared" si="2"/>
        <v/>
      </c>
      <c r="D81" s="2372"/>
      <c r="E81" s="2373"/>
      <c r="F81" s="2374"/>
      <c r="G81" s="580"/>
      <c r="H81" s="582">
        <v>68</v>
      </c>
      <c r="I81" s="592" t="str">
        <f t="shared" si="3"/>
        <v/>
      </c>
      <c r="J81" s="2372"/>
      <c r="K81" s="2373"/>
      <c r="L81" s="2374"/>
    </row>
    <row r="82" spans="2:12" ht="39" customHeight="1">
      <c r="B82" s="582">
        <v>69</v>
      </c>
      <c r="C82" s="592" t="str">
        <f t="shared" si="2"/>
        <v/>
      </c>
      <c r="D82" s="2372"/>
      <c r="E82" s="2373"/>
      <c r="F82" s="2374"/>
      <c r="G82" s="580"/>
      <c r="H82" s="582">
        <v>69</v>
      </c>
      <c r="I82" s="592" t="str">
        <f t="shared" si="3"/>
        <v/>
      </c>
      <c r="J82" s="2372"/>
      <c r="K82" s="2373"/>
      <c r="L82" s="2374"/>
    </row>
    <row r="83" spans="2:12" ht="39" customHeight="1">
      <c r="B83" s="582">
        <v>70</v>
      </c>
      <c r="C83" s="592" t="str">
        <f t="shared" si="2"/>
        <v/>
      </c>
      <c r="D83" s="2372"/>
      <c r="E83" s="2373"/>
      <c r="F83" s="2374"/>
      <c r="G83" s="580"/>
      <c r="H83" s="582">
        <v>70</v>
      </c>
      <c r="I83" s="592" t="str">
        <f t="shared" si="3"/>
        <v/>
      </c>
      <c r="J83" s="2372"/>
      <c r="K83" s="2373"/>
      <c r="L83" s="2374"/>
    </row>
    <row r="84" spans="2:12" ht="39" customHeight="1">
      <c r="B84" s="582">
        <v>71</v>
      </c>
      <c r="C84" s="592" t="str">
        <f t="shared" si="2"/>
        <v/>
      </c>
      <c r="D84" s="2372"/>
      <c r="E84" s="2373"/>
      <c r="F84" s="2374"/>
      <c r="G84" s="580"/>
      <c r="H84" s="582">
        <v>71</v>
      </c>
      <c r="I84" s="592" t="str">
        <f t="shared" si="3"/>
        <v/>
      </c>
      <c r="J84" s="2372"/>
      <c r="K84" s="2373"/>
      <c r="L84" s="2374"/>
    </row>
    <row r="85" spans="2:12" ht="39" customHeight="1">
      <c r="B85" s="582">
        <v>72</v>
      </c>
      <c r="C85" s="592" t="str">
        <f t="shared" si="2"/>
        <v/>
      </c>
      <c r="D85" s="2372"/>
      <c r="E85" s="2373"/>
      <c r="F85" s="2374"/>
      <c r="G85" s="580"/>
      <c r="H85" s="582">
        <v>72</v>
      </c>
      <c r="I85" s="592" t="str">
        <f t="shared" si="3"/>
        <v/>
      </c>
      <c r="J85" s="2372"/>
      <c r="K85" s="2373"/>
      <c r="L85" s="2374"/>
    </row>
    <row r="86" spans="2:12" ht="39" customHeight="1">
      <c r="B86" s="582">
        <v>73</v>
      </c>
      <c r="C86" s="592" t="str">
        <f t="shared" si="2"/>
        <v/>
      </c>
      <c r="D86" s="2372"/>
      <c r="E86" s="2373"/>
      <c r="F86" s="2374"/>
      <c r="G86" s="580"/>
      <c r="H86" s="582">
        <v>73</v>
      </c>
      <c r="I86" s="592" t="str">
        <f t="shared" si="3"/>
        <v/>
      </c>
      <c r="J86" s="2372"/>
      <c r="K86" s="2373"/>
      <c r="L86" s="2374"/>
    </row>
    <row r="87" spans="2:12" ht="39" customHeight="1">
      <c r="B87" s="582">
        <v>74</v>
      </c>
      <c r="C87" s="592" t="str">
        <f t="shared" si="2"/>
        <v/>
      </c>
      <c r="D87" s="2372"/>
      <c r="E87" s="2373"/>
      <c r="F87" s="2374"/>
      <c r="G87" s="580"/>
      <c r="H87" s="582">
        <v>74</v>
      </c>
      <c r="I87" s="592" t="str">
        <f t="shared" si="3"/>
        <v/>
      </c>
      <c r="J87" s="2372"/>
      <c r="K87" s="2373"/>
      <c r="L87" s="2374"/>
    </row>
    <row r="88" spans="2:12" ht="39" customHeight="1">
      <c r="B88" s="582">
        <v>75</v>
      </c>
      <c r="C88" s="592" t="str">
        <f t="shared" si="2"/>
        <v/>
      </c>
      <c r="D88" s="2372"/>
      <c r="E88" s="2373"/>
      <c r="F88" s="2374"/>
      <c r="G88" s="580"/>
      <c r="H88" s="582">
        <v>75</v>
      </c>
      <c r="I88" s="592" t="str">
        <f t="shared" si="3"/>
        <v/>
      </c>
      <c r="J88" s="2372"/>
      <c r="K88" s="2373"/>
      <c r="L88" s="2374"/>
    </row>
    <row r="89" spans="2:12" ht="39" customHeight="1">
      <c r="B89" s="582">
        <v>76</v>
      </c>
      <c r="C89" s="592" t="str">
        <f t="shared" si="2"/>
        <v/>
      </c>
      <c r="D89" s="2372"/>
      <c r="E89" s="2373"/>
      <c r="F89" s="2374"/>
      <c r="G89" s="580"/>
      <c r="H89" s="582">
        <v>76</v>
      </c>
      <c r="I89" s="592" t="str">
        <f t="shared" si="3"/>
        <v/>
      </c>
      <c r="J89" s="2372"/>
      <c r="K89" s="2373"/>
      <c r="L89" s="2374"/>
    </row>
    <row r="90" spans="2:12" ht="39" customHeight="1">
      <c r="B90" s="582">
        <v>77</v>
      </c>
      <c r="C90" s="592" t="str">
        <f t="shared" si="2"/>
        <v/>
      </c>
      <c r="D90" s="2372"/>
      <c r="E90" s="2373"/>
      <c r="F90" s="2374"/>
      <c r="G90" s="580"/>
      <c r="H90" s="582">
        <v>77</v>
      </c>
      <c r="I90" s="592" t="str">
        <f t="shared" si="3"/>
        <v/>
      </c>
      <c r="J90" s="2372"/>
      <c r="K90" s="2373"/>
      <c r="L90" s="2374"/>
    </row>
    <row r="91" spans="2:12" ht="39" customHeight="1">
      <c r="B91" s="582">
        <v>78</v>
      </c>
      <c r="C91" s="592" t="str">
        <f t="shared" si="2"/>
        <v/>
      </c>
      <c r="D91" s="2372"/>
      <c r="E91" s="2373"/>
      <c r="F91" s="2374"/>
      <c r="G91" s="580"/>
      <c r="H91" s="582">
        <v>78</v>
      </c>
      <c r="I91" s="592" t="str">
        <f t="shared" si="3"/>
        <v/>
      </c>
      <c r="J91" s="2372"/>
      <c r="K91" s="2373"/>
      <c r="L91" s="2374"/>
    </row>
    <row r="92" spans="2:12" ht="39" customHeight="1">
      <c r="B92" s="582">
        <v>79</v>
      </c>
      <c r="C92" s="592" t="str">
        <f t="shared" si="2"/>
        <v/>
      </c>
      <c r="D92" s="2372"/>
      <c r="E92" s="2373"/>
      <c r="F92" s="2374"/>
      <c r="G92" s="580"/>
      <c r="H92" s="582">
        <v>79</v>
      </c>
      <c r="I92" s="592" t="str">
        <f t="shared" si="3"/>
        <v/>
      </c>
      <c r="J92" s="2372"/>
      <c r="K92" s="2373"/>
      <c r="L92" s="2374"/>
    </row>
    <row r="93" spans="2:12" ht="39" customHeight="1">
      <c r="B93" s="582">
        <v>80</v>
      </c>
      <c r="C93" s="592" t="str">
        <f t="shared" si="2"/>
        <v/>
      </c>
      <c r="D93" s="2372"/>
      <c r="E93" s="2373"/>
      <c r="F93" s="2374"/>
      <c r="G93" s="580"/>
      <c r="H93" s="582">
        <v>80</v>
      </c>
      <c r="I93" s="592" t="str">
        <f t="shared" si="3"/>
        <v/>
      </c>
      <c r="J93" s="2372"/>
      <c r="K93" s="2373"/>
      <c r="L93" s="2374"/>
    </row>
    <row r="94" spans="2:12" ht="39" customHeight="1">
      <c r="B94" s="582">
        <v>81</v>
      </c>
      <c r="C94" s="592" t="str">
        <f t="shared" si="2"/>
        <v/>
      </c>
      <c r="D94" s="2372"/>
      <c r="E94" s="2373"/>
      <c r="F94" s="2374"/>
      <c r="G94" s="580"/>
      <c r="H94" s="582">
        <v>81</v>
      </c>
      <c r="I94" s="592" t="str">
        <f t="shared" si="3"/>
        <v/>
      </c>
      <c r="J94" s="2372"/>
      <c r="K94" s="2373"/>
      <c r="L94" s="2374"/>
    </row>
    <row r="95" spans="2:12" ht="39" customHeight="1">
      <c r="B95" s="582">
        <v>82</v>
      </c>
      <c r="C95" s="592" t="str">
        <f t="shared" si="2"/>
        <v/>
      </c>
      <c r="D95" s="2372"/>
      <c r="E95" s="2373"/>
      <c r="F95" s="2374"/>
      <c r="G95" s="580"/>
      <c r="H95" s="582">
        <v>82</v>
      </c>
      <c r="I95" s="592" t="str">
        <f t="shared" si="3"/>
        <v/>
      </c>
      <c r="J95" s="2372"/>
      <c r="K95" s="2373"/>
      <c r="L95" s="2374"/>
    </row>
    <row r="96" spans="2:12" ht="39" customHeight="1">
      <c r="B96" s="582">
        <v>83</v>
      </c>
      <c r="C96" s="592" t="str">
        <f t="shared" si="2"/>
        <v/>
      </c>
      <c r="D96" s="2372"/>
      <c r="E96" s="2373"/>
      <c r="F96" s="2374"/>
      <c r="G96" s="580"/>
      <c r="H96" s="582">
        <v>83</v>
      </c>
      <c r="I96" s="592" t="str">
        <f t="shared" si="3"/>
        <v/>
      </c>
      <c r="J96" s="2372"/>
      <c r="K96" s="2373"/>
      <c r="L96" s="2374"/>
    </row>
    <row r="97" spans="2:12" ht="39" customHeight="1">
      <c r="B97" s="582">
        <v>84</v>
      </c>
      <c r="C97" s="592" t="str">
        <f t="shared" si="2"/>
        <v/>
      </c>
      <c r="D97" s="2372"/>
      <c r="E97" s="2373"/>
      <c r="F97" s="2374"/>
      <c r="G97" s="580"/>
      <c r="H97" s="582">
        <v>84</v>
      </c>
      <c r="I97" s="592" t="str">
        <f t="shared" si="3"/>
        <v/>
      </c>
      <c r="J97" s="2372"/>
      <c r="K97" s="2373"/>
      <c r="L97" s="2374"/>
    </row>
    <row r="98" spans="2:12" ht="39" customHeight="1">
      <c r="B98" s="582">
        <v>85</v>
      </c>
      <c r="C98" s="592" t="str">
        <f t="shared" si="2"/>
        <v/>
      </c>
      <c r="D98" s="2372"/>
      <c r="E98" s="2373"/>
      <c r="F98" s="2374"/>
      <c r="G98" s="580"/>
      <c r="H98" s="582">
        <v>85</v>
      </c>
      <c r="I98" s="592" t="str">
        <f t="shared" si="3"/>
        <v/>
      </c>
      <c r="J98" s="2372"/>
      <c r="K98" s="2373"/>
      <c r="L98" s="2374"/>
    </row>
    <row r="99" spans="2:12" ht="39" customHeight="1">
      <c r="B99" s="582">
        <v>86</v>
      </c>
      <c r="C99" s="592" t="str">
        <f t="shared" si="2"/>
        <v/>
      </c>
      <c r="D99" s="2372"/>
      <c r="E99" s="2373"/>
      <c r="F99" s="2374"/>
      <c r="G99" s="580"/>
      <c r="H99" s="582">
        <v>86</v>
      </c>
      <c r="I99" s="592" t="str">
        <f t="shared" si="3"/>
        <v/>
      </c>
      <c r="J99" s="2372"/>
      <c r="K99" s="2373"/>
      <c r="L99" s="2374"/>
    </row>
    <row r="100" spans="2:12" ht="39" customHeight="1">
      <c r="B100" s="582">
        <v>87</v>
      </c>
      <c r="C100" s="592" t="str">
        <f t="shared" si="2"/>
        <v/>
      </c>
      <c r="D100" s="2372"/>
      <c r="E100" s="2373"/>
      <c r="F100" s="2374"/>
      <c r="G100" s="580"/>
      <c r="H100" s="582">
        <v>87</v>
      </c>
      <c r="I100" s="592" t="str">
        <f t="shared" si="3"/>
        <v/>
      </c>
      <c r="J100" s="2372"/>
      <c r="K100" s="2373"/>
      <c r="L100" s="2374"/>
    </row>
    <row r="101" spans="2:12" ht="39" customHeight="1">
      <c r="B101" s="582">
        <v>88</v>
      </c>
      <c r="C101" s="592" t="str">
        <f t="shared" si="2"/>
        <v/>
      </c>
      <c r="D101" s="2372"/>
      <c r="E101" s="2373"/>
      <c r="F101" s="2374"/>
      <c r="G101" s="580"/>
      <c r="H101" s="582">
        <v>88</v>
      </c>
      <c r="I101" s="592" t="str">
        <f t="shared" si="3"/>
        <v/>
      </c>
      <c r="J101" s="2372"/>
      <c r="K101" s="2373"/>
      <c r="L101" s="2374"/>
    </row>
    <row r="102" spans="2:12" ht="39" customHeight="1">
      <c r="B102" s="582">
        <v>89</v>
      </c>
      <c r="C102" s="592" t="str">
        <f t="shared" si="2"/>
        <v/>
      </c>
      <c r="D102" s="2372"/>
      <c r="E102" s="2373"/>
      <c r="F102" s="2374"/>
      <c r="G102" s="580"/>
      <c r="H102" s="582">
        <v>89</v>
      </c>
      <c r="I102" s="592" t="str">
        <f t="shared" si="3"/>
        <v/>
      </c>
      <c r="J102" s="2372"/>
      <c r="K102" s="2373"/>
      <c r="L102" s="2374"/>
    </row>
    <row r="103" spans="2:12" ht="39" customHeight="1">
      <c r="B103" s="582">
        <v>90</v>
      </c>
      <c r="C103" s="592" t="str">
        <f t="shared" si="2"/>
        <v/>
      </c>
      <c r="D103" s="2372"/>
      <c r="E103" s="2373"/>
      <c r="F103" s="2374"/>
      <c r="G103" s="580"/>
      <c r="H103" s="582">
        <v>90</v>
      </c>
      <c r="I103" s="592" t="str">
        <f t="shared" si="3"/>
        <v/>
      </c>
      <c r="J103" s="2372"/>
      <c r="K103" s="2373"/>
      <c r="L103" s="2374"/>
    </row>
    <row r="104" spans="2:12" ht="39" customHeight="1">
      <c r="B104" s="582">
        <v>91</v>
      </c>
      <c r="C104" s="592" t="str">
        <f t="shared" si="2"/>
        <v/>
      </c>
      <c r="D104" s="2372"/>
      <c r="E104" s="2373"/>
      <c r="F104" s="2374"/>
      <c r="G104" s="580"/>
      <c r="H104" s="582">
        <v>91</v>
      </c>
      <c r="I104" s="592" t="str">
        <f t="shared" si="3"/>
        <v/>
      </c>
      <c r="J104" s="2372"/>
      <c r="K104" s="2373"/>
      <c r="L104" s="2374"/>
    </row>
    <row r="105" spans="2:12" ht="39" customHeight="1">
      <c r="B105" s="582">
        <v>92</v>
      </c>
      <c r="C105" s="592" t="str">
        <f t="shared" si="2"/>
        <v/>
      </c>
      <c r="D105" s="2372"/>
      <c r="E105" s="2373"/>
      <c r="F105" s="2374"/>
      <c r="G105" s="580"/>
      <c r="H105" s="582">
        <v>92</v>
      </c>
      <c r="I105" s="592" t="str">
        <f t="shared" si="3"/>
        <v/>
      </c>
      <c r="J105" s="2372"/>
      <c r="K105" s="2373"/>
      <c r="L105" s="2374"/>
    </row>
    <row r="106" spans="2:12" ht="39" customHeight="1">
      <c r="B106" s="582">
        <v>93</v>
      </c>
      <c r="C106" s="592" t="str">
        <f t="shared" si="2"/>
        <v/>
      </c>
      <c r="D106" s="2372"/>
      <c r="E106" s="2373"/>
      <c r="F106" s="2374"/>
      <c r="G106" s="580"/>
      <c r="H106" s="582">
        <v>93</v>
      </c>
      <c r="I106" s="592" t="str">
        <f t="shared" si="3"/>
        <v/>
      </c>
      <c r="J106" s="2372"/>
      <c r="K106" s="2373"/>
      <c r="L106" s="2374"/>
    </row>
    <row r="107" spans="2:12" ht="39" customHeight="1">
      <c r="B107" s="582">
        <v>94</v>
      </c>
      <c r="C107" s="592" t="str">
        <f t="shared" si="2"/>
        <v/>
      </c>
      <c r="D107" s="2372"/>
      <c r="E107" s="2373"/>
      <c r="F107" s="2374"/>
      <c r="G107" s="580"/>
      <c r="H107" s="582">
        <v>94</v>
      </c>
      <c r="I107" s="592" t="str">
        <f t="shared" si="3"/>
        <v/>
      </c>
      <c r="J107" s="2372"/>
      <c r="K107" s="2373"/>
      <c r="L107" s="2374"/>
    </row>
    <row r="108" spans="2:12" ht="39" customHeight="1">
      <c r="B108" s="582">
        <v>95</v>
      </c>
      <c r="C108" s="592" t="str">
        <f t="shared" si="2"/>
        <v/>
      </c>
      <c r="D108" s="2372"/>
      <c r="E108" s="2373"/>
      <c r="F108" s="2374"/>
      <c r="G108" s="580"/>
      <c r="H108" s="582">
        <v>95</v>
      </c>
      <c r="I108" s="592" t="str">
        <f t="shared" si="3"/>
        <v/>
      </c>
      <c r="J108" s="2372"/>
      <c r="K108" s="2373"/>
      <c r="L108" s="2374"/>
    </row>
    <row r="109" spans="2:12" ht="39" customHeight="1">
      <c r="B109" s="582">
        <v>96</v>
      </c>
      <c r="C109" s="592" t="str">
        <f t="shared" si="2"/>
        <v/>
      </c>
      <c r="D109" s="2372"/>
      <c r="E109" s="2373"/>
      <c r="F109" s="2374"/>
      <c r="G109" s="580"/>
      <c r="H109" s="582">
        <v>96</v>
      </c>
      <c r="I109" s="592" t="str">
        <f t="shared" si="3"/>
        <v/>
      </c>
      <c r="J109" s="2372"/>
      <c r="K109" s="2373"/>
      <c r="L109" s="2374"/>
    </row>
    <row r="110" spans="2:12" ht="39" customHeight="1">
      <c r="B110" s="582">
        <v>97</v>
      </c>
      <c r="C110" s="592" t="str">
        <f t="shared" si="2"/>
        <v/>
      </c>
      <c r="D110" s="2372"/>
      <c r="E110" s="2373"/>
      <c r="F110" s="2374"/>
      <c r="G110" s="580"/>
      <c r="H110" s="582">
        <v>97</v>
      </c>
      <c r="I110" s="592" t="str">
        <f t="shared" si="3"/>
        <v/>
      </c>
      <c r="J110" s="2372"/>
      <c r="K110" s="2373"/>
      <c r="L110" s="2374"/>
    </row>
    <row r="111" spans="2:12" ht="39" customHeight="1">
      <c r="B111" s="582">
        <v>98</v>
      </c>
      <c r="C111" s="592" t="str">
        <f t="shared" si="2"/>
        <v/>
      </c>
      <c r="D111" s="2372"/>
      <c r="E111" s="2373"/>
      <c r="F111" s="2374"/>
      <c r="G111" s="580"/>
      <c r="H111" s="582">
        <v>98</v>
      </c>
      <c r="I111" s="592" t="str">
        <f t="shared" si="3"/>
        <v/>
      </c>
      <c r="J111" s="2372"/>
      <c r="K111" s="2373"/>
      <c r="L111" s="2374"/>
    </row>
    <row r="112" spans="2:12" ht="39" customHeight="1">
      <c r="B112" s="582">
        <v>99</v>
      </c>
      <c r="C112" s="592" t="str">
        <f t="shared" si="2"/>
        <v/>
      </c>
      <c r="D112" s="2372"/>
      <c r="E112" s="2373"/>
      <c r="F112" s="2374"/>
      <c r="G112" s="580"/>
      <c r="H112" s="582">
        <v>99</v>
      </c>
      <c r="I112" s="592" t="str">
        <f t="shared" si="3"/>
        <v/>
      </c>
      <c r="J112" s="2372"/>
      <c r="K112" s="2373"/>
      <c r="L112" s="2374"/>
    </row>
    <row r="113" spans="2:12" ht="39" customHeight="1">
      <c r="B113" s="584">
        <v>100</v>
      </c>
      <c r="C113" s="593" t="str">
        <f t="shared" si="2"/>
        <v/>
      </c>
      <c r="D113" s="2375"/>
      <c r="E113" s="2376"/>
      <c r="F113" s="2377"/>
      <c r="G113" s="580"/>
      <c r="H113" s="584">
        <v>100</v>
      </c>
      <c r="I113" s="593" t="str">
        <f t="shared" si="3"/>
        <v/>
      </c>
      <c r="J113" s="2375"/>
      <c r="K113" s="2376"/>
      <c r="L113" s="2377"/>
    </row>
  </sheetData>
  <sheetProtection algorithmName="SHA-512" hashValue="c2V+zlyBVacQto8RkvSvgiYIbqvu7wPRUU3L5QyVkb/oauXOpD/93FoWckPbV0vXd2MHPk+2n70iQLq7l7PPUg==" saltValue="dSse8RO1Ff0/vvT6PaQwiw==" spinCount="100000" sheet="1" objects="1" scenarios="1"/>
  <mergeCells count="204">
    <mergeCell ref="J23:L23"/>
    <mergeCell ref="J14:L14"/>
    <mergeCell ref="J15:L15"/>
    <mergeCell ref="J16:L16"/>
    <mergeCell ref="J17:L17"/>
    <mergeCell ref="B3:C3"/>
    <mergeCell ref="D3:H3"/>
    <mergeCell ref="D20:F20"/>
    <mergeCell ref="D21:F21"/>
    <mergeCell ref="D14:F14"/>
    <mergeCell ref="D15:F15"/>
    <mergeCell ref="D16:F16"/>
    <mergeCell ref="D17:F17"/>
    <mergeCell ref="B13:F13"/>
    <mergeCell ref="H13:L13"/>
    <mergeCell ref="J20:L20"/>
    <mergeCell ref="J21:L21"/>
    <mergeCell ref="J18:L18"/>
    <mergeCell ref="J19:L19"/>
    <mergeCell ref="D24:F24"/>
    <mergeCell ref="J24:L24"/>
    <mergeCell ref="D22:F22"/>
    <mergeCell ref="D23:F23"/>
    <mergeCell ref="D18:F18"/>
    <mergeCell ref="D19:F19"/>
    <mergeCell ref="J22:L22"/>
    <mergeCell ref="D34:F34"/>
    <mergeCell ref="J34:L34"/>
    <mergeCell ref="D25:F25"/>
    <mergeCell ref="J25:L25"/>
    <mergeCell ref="J29:L29"/>
    <mergeCell ref="D27:F27"/>
    <mergeCell ref="J27:L27"/>
    <mergeCell ref="D33:F33"/>
    <mergeCell ref="J33:L33"/>
    <mergeCell ref="D30:F30"/>
    <mergeCell ref="J30:L30"/>
    <mergeCell ref="D31:F31"/>
    <mergeCell ref="J31:L31"/>
    <mergeCell ref="D32:F32"/>
    <mergeCell ref="J32:L32"/>
    <mergeCell ref="D26:F26"/>
    <mergeCell ref="J26:L26"/>
    <mergeCell ref="D35:F35"/>
    <mergeCell ref="J35:L35"/>
    <mergeCell ref="D36:F36"/>
    <mergeCell ref="J36:L36"/>
    <mergeCell ref="D37:F37"/>
    <mergeCell ref="J37:L37"/>
    <mergeCell ref="D28:F28"/>
    <mergeCell ref="J28:L28"/>
    <mergeCell ref="D29:F29"/>
    <mergeCell ref="D42:F42"/>
    <mergeCell ref="J42:L42"/>
    <mergeCell ref="D43:F43"/>
    <mergeCell ref="J43:L43"/>
    <mergeCell ref="D44:F44"/>
    <mergeCell ref="J44:L44"/>
    <mergeCell ref="D45:F45"/>
    <mergeCell ref="J45:L45"/>
    <mergeCell ref="D38:F38"/>
    <mergeCell ref="J38:L38"/>
    <mergeCell ref="D39:F39"/>
    <mergeCell ref="J39:L39"/>
    <mergeCell ref="D40:F40"/>
    <mergeCell ref="J40:L40"/>
    <mergeCell ref="D41:F41"/>
    <mergeCell ref="J41:L41"/>
    <mergeCell ref="D50:F50"/>
    <mergeCell ref="J50:L50"/>
    <mergeCell ref="D51:F51"/>
    <mergeCell ref="J51:L51"/>
    <mergeCell ref="D52:F52"/>
    <mergeCell ref="J52:L52"/>
    <mergeCell ref="D53:F53"/>
    <mergeCell ref="J53:L53"/>
    <mergeCell ref="D46:F46"/>
    <mergeCell ref="J46:L46"/>
    <mergeCell ref="D47:F47"/>
    <mergeCell ref="J47:L47"/>
    <mergeCell ref="D48:F48"/>
    <mergeCell ref="J48:L48"/>
    <mergeCell ref="D49:F49"/>
    <mergeCell ref="J49:L49"/>
    <mergeCell ref="D58:F58"/>
    <mergeCell ref="J58:L58"/>
    <mergeCell ref="D59:F59"/>
    <mergeCell ref="J59:L59"/>
    <mergeCell ref="D60:F60"/>
    <mergeCell ref="J60:L60"/>
    <mergeCell ref="D61:F61"/>
    <mergeCell ref="J61:L61"/>
    <mergeCell ref="D54:F54"/>
    <mergeCell ref="J54:L54"/>
    <mergeCell ref="D55:F55"/>
    <mergeCell ref="J55:L55"/>
    <mergeCell ref="D56:F56"/>
    <mergeCell ref="J56:L56"/>
    <mergeCell ref="D57:F57"/>
    <mergeCell ref="J57:L57"/>
    <mergeCell ref="D66:F66"/>
    <mergeCell ref="J66:L66"/>
    <mergeCell ref="D67:F67"/>
    <mergeCell ref="J67:L67"/>
    <mergeCell ref="D68:F68"/>
    <mergeCell ref="J68:L68"/>
    <mergeCell ref="D69:F69"/>
    <mergeCell ref="J69:L69"/>
    <mergeCell ref="D62:F62"/>
    <mergeCell ref="J62:L62"/>
    <mergeCell ref="D63:F63"/>
    <mergeCell ref="J63:L63"/>
    <mergeCell ref="D64:F64"/>
    <mergeCell ref="J64:L64"/>
    <mergeCell ref="D65:F65"/>
    <mergeCell ref="J65:L65"/>
    <mergeCell ref="D74:F74"/>
    <mergeCell ref="J74:L74"/>
    <mergeCell ref="D75:F75"/>
    <mergeCell ref="J75:L75"/>
    <mergeCell ref="D76:F76"/>
    <mergeCell ref="J76:L76"/>
    <mergeCell ref="D77:F77"/>
    <mergeCell ref="J77:L77"/>
    <mergeCell ref="D70:F70"/>
    <mergeCell ref="J70:L70"/>
    <mergeCell ref="D71:F71"/>
    <mergeCell ref="J71:L71"/>
    <mergeCell ref="D72:F72"/>
    <mergeCell ref="J72:L72"/>
    <mergeCell ref="D73:F73"/>
    <mergeCell ref="J73:L73"/>
    <mergeCell ref="D82:F82"/>
    <mergeCell ref="J82:L82"/>
    <mergeCell ref="D83:F83"/>
    <mergeCell ref="J83:L83"/>
    <mergeCell ref="D84:F84"/>
    <mergeCell ref="J84:L84"/>
    <mergeCell ref="D85:F85"/>
    <mergeCell ref="J85:L85"/>
    <mergeCell ref="D78:F78"/>
    <mergeCell ref="J78:L78"/>
    <mergeCell ref="D79:F79"/>
    <mergeCell ref="J79:L79"/>
    <mergeCell ref="D80:F80"/>
    <mergeCell ref="J80:L80"/>
    <mergeCell ref="D81:F81"/>
    <mergeCell ref="J81:L81"/>
    <mergeCell ref="D90:F90"/>
    <mergeCell ref="J90:L90"/>
    <mergeCell ref="D91:F91"/>
    <mergeCell ref="J91:L91"/>
    <mergeCell ref="D92:F92"/>
    <mergeCell ref="J92:L92"/>
    <mergeCell ref="D93:F93"/>
    <mergeCell ref="J93:L93"/>
    <mergeCell ref="D86:F86"/>
    <mergeCell ref="J86:L86"/>
    <mergeCell ref="D87:F87"/>
    <mergeCell ref="J87:L87"/>
    <mergeCell ref="D88:F88"/>
    <mergeCell ref="J88:L88"/>
    <mergeCell ref="D89:F89"/>
    <mergeCell ref="J89:L89"/>
    <mergeCell ref="D100:F100"/>
    <mergeCell ref="J100:L100"/>
    <mergeCell ref="D101:F101"/>
    <mergeCell ref="J101:L101"/>
    <mergeCell ref="D98:F98"/>
    <mergeCell ref="J98:L98"/>
    <mergeCell ref="D99:F99"/>
    <mergeCell ref="J99:L99"/>
    <mergeCell ref="D94:F94"/>
    <mergeCell ref="J94:L94"/>
    <mergeCell ref="D95:F95"/>
    <mergeCell ref="J95:L95"/>
    <mergeCell ref="D96:F96"/>
    <mergeCell ref="J96:L96"/>
    <mergeCell ref="D97:F97"/>
    <mergeCell ref="J97:L97"/>
    <mergeCell ref="D106:F106"/>
    <mergeCell ref="J106:L106"/>
    <mergeCell ref="D105:F105"/>
    <mergeCell ref="J105:L105"/>
    <mergeCell ref="D107:F107"/>
    <mergeCell ref="J107:L107"/>
    <mergeCell ref="D102:F102"/>
    <mergeCell ref="J102:L102"/>
    <mergeCell ref="D103:F103"/>
    <mergeCell ref="J103:L103"/>
    <mergeCell ref="D104:F104"/>
    <mergeCell ref="J104:L104"/>
    <mergeCell ref="D112:F112"/>
    <mergeCell ref="J112:L112"/>
    <mergeCell ref="D108:F108"/>
    <mergeCell ref="J108:L108"/>
    <mergeCell ref="D113:F113"/>
    <mergeCell ref="J113:L113"/>
    <mergeCell ref="D109:F109"/>
    <mergeCell ref="J109:L109"/>
    <mergeCell ref="D110:F110"/>
    <mergeCell ref="J110:L110"/>
    <mergeCell ref="D111:F111"/>
    <mergeCell ref="J111:L111"/>
  </mergeCells>
  <phoneticPr fontId="4"/>
  <dataValidations count="3">
    <dataValidation type="list" allowBlank="1" showInputMessage="1" showErrorMessage="1" sqref="G11:G12" xr:uid="{00000000-0002-0000-0A00-000000000000}">
      <formula1>$N$10:$N$12</formula1>
    </dataValidation>
    <dataValidation type="list" allowBlank="1" showInputMessage="1" showErrorMessage="1" sqref="F11 L11" xr:uid="{00000000-0002-0000-0A00-000001000000}">
      <formula1>補償方法選択</formula1>
    </dataValidation>
    <dataValidation type="whole" allowBlank="1" showInputMessage="1" showErrorMessage="1" sqref="F12 L12" xr:uid="{00000000-0002-0000-0A00-000002000000}">
      <formula1>1</formula1>
      <formula2>100</formula2>
    </dataValidation>
  </dataValidations>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9CCFF"/>
  </sheetPr>
  <dimension ref="A1:M89"/>
  <sheetViews>
    <sheetView showGridLines="0" topLeftCell="A2" zoomScaleNormal="100" zoomScaleSheetLayoutView="100" workbookViewId="0"/>
  </sheetViews>
  <sheetFormatPr defaultRowHeight="13.5"/>
  <cols>
    <col min="1" max="1" width="4.375" style="680" customWidth="1"/>
    <col min="2" max="2" width="4.75" style="680" customWidth="1"/>
    <col min="3" max="3" width="16.25" style="678" customWidth="1"/>
    <col min="4" max="4" width="21" style="679" customWidth="1"/>
    <col min="5" max="5" width="40.875" style="679" customWidth="1"/>
    <col min="6" max="6" width="6" style="679" customWidth="1"/>
    <col min="7" max="7" width="32.875" style="679" customWidth="1"/>
    <col min="8" max="8" width="4.125" style="679" customWidth="1"/>
    <col min="9" max="9" width="32.875" style="679" customWidth="1"/>
    <col min="10" max="10" width="4.125" style="679" hidden="1" customWidth="1"/>
    <col min="11" max="11" width="19.625" style="679" customWidth="1"/>
    <col min="12" max="13" width="9" style="679"/>
    <col min="14" max="16384" width="9" style="680"/>
  </cols>
  <sheetData>
    <row r="1" spans="1:13" ht="13.5" hidden="1" customHeight="1">
      <c r="A1" s="722" t="s">
        <v>585</v>
      </c>
      <c r="B1" s="722">
        <f>COUNTIF(F9:F83,"※")</f>
        <v>0</v>
      </c>
      <c r="C1" s="723" t="s">
        <v>586</v>
      </c>
      <c r="D1" s="722">
        <f>COUNTIF(F9:F83,"E")</f>
        <v>0</v>
      </c>
      <c r="G1" s="49"/>
      <c r="H1" s="49"/>
      <c r="I1" s="49"/>
      <c r="J1" s="1428"/>
      <c r="K1" s="49"/>
    </row>
    <row r="2" spans="1:13" ht="15.75" customHeight="1">
      <c r="A2" s="49"/>
      <c r="B2" s="49"/>
      <c r="C2" s="49"/>
      <c r="D2" s="49"/>
      <c r="E2" s="49"/>
      <c r="F2" s="49"/>
      <c r="G2" s="49"/>
      <c r="H2" s="49"/>
      <c r="I2" s="49"/>
      <c r="J2" s="2030"/>
      <c r="K2" s="49"/>
    </row>
    <row r="3" spans="1:13" ht="24" customHeight="1">
      <c r="A3" s="2124" t="s">
        <v>646</v>
      </c>
      <c r="B3" s="2382"/>
      <c r="C3" s="2209"/>
      <c r="D3" s="2383" t="str">
        <f>IF(工事情報!G4="","",工事情報!G4)</f>
        <v/>
      </c>
      <c r="E3" s="2384"/>
      <c r="F3" s="2384"/>
      <c r="G3" s="2385"/>
      <c r="H3" s="8"/>
      <c r="I3" s="48"/>
      <c r="J3" s="48"/>
    </row>
    <row r="4" spans="1:13" ht="30" customHeight="1"/>
    <row r="5" spans="1:13">
      <c r="A5" s="1386"/>
      <c r="B5" s="1387" t="s">
        <v>1641</v>
      </c>
      <c r="C5" s="1388"/>
      <c r="D5" s="1388"/>
      <c r="E5" s="1388"/>
      <c r="F5" s="1388"/>
      <c r="G5" s="1372"/>
      <c r="H5" s="1372"/>
      <c r="I5" s="1299"/>
      <c r="J5" s="1299"/>
      <c r="K5" s="1299"/>
      <c r="L5" s="1299"/>
      <c r="M5" s="1299"/>
    </row>
    <row r="6" spans="1:13">
      <c r="A6" s="1367"/>
      <c r="B6" s="1373" t="s">
        <v>1642</v>
      </c>
      <c r="C6" s="1388"/>
      <c r="D6" s="1388"/>
      <c r="E6" s="1388"/>
      <c r="F6" s="1388"/>
      <c r="G6" s="1372"/>
      <c r="H6" s="1372"/>
      <c r="I6" s="1299"/>
      <c r="J6" s="1299"/>
      <c r="K6" s="1299"/>
      <c r="L6" s="1299"/>
      <c r="M6" s="1299"/>
    </row>
    <row r="7" spans="1:13">
      <c r="A7" s="1386"/>
      <c r="B7" s="1389"/>
      <c r="C7" s="1390"/>
      <c r="D7" s="1390"/>
      <c r="E7" s="1390"/>
      <c r="F7" s="1390"/>
      <c r="G7" s="1374"/>
      <c r="H7" s="1374"/>
      <c r="I7" s="1299"/>
      <c r="J7" s="1299"/>
      <c r="K7" s="1299"/>
      <c r="L7" s="1299"/>
      <c r="M7" s="1299"/>
    </row>
    <row r="8" spans="1:13">
      <c r="A8" s="1386"/>
      <c r="B8" s="2386"/>
      <c r="C8" s="2387"/>
      <c r="D8" s="1391"/>
      <c r="E8" s="1375"/>
      <c r="F8" s="1375"/>
      <c r="G8" s="1375"/>
      <c r="H8" s="1376"/>
      <c r="I8" s="1299"/>
      <c r="J8" s="1299"/>
      <c r="K8" s="1299"/>
      <c r="L8" s="1299"/>
      <c r="M8" s="1299"/>
    </row>
    <row r="9" spans="1:13" ht="18" customHeight="1">
      <c r="A9" s="1392"/>
      <c r="B9" s="1393">
        <v>1</v>
      </c>
      <c r="C9" s="2388" t="s">
        <v>1571</v>
      </c>
      <c r="D9" s="2388"/>
      <c r="E9" s="2388"/>
      <c r="F9" s="1438" t="str">
        <f>IF(J9="○：ICT活用工事",IF(AND(G9="",G10=""),"※",""),IF(OR(G9&lt;&gt;"",G10&lt;&gt;""),"E",""))</f>
        <v/>
      </c>
      <c r="G9" s="1377"/>
      <c r="H9" s="1429" t="str">
        <f>IF(AND(J9="ICT活用工事以外",F9="E"),"←一般事項シートにおいて「ICT活用工事」が「ICT活用工事以外」となっています。","")</f>
        <v/>
      </c>
      <c r="I9" s="1299"/>
      <c r="J9" s="1427">
        <f>一般事項!$F$77</f>
        <v>0</v>
      </c>
      <c r="K9" s="1299"/>
      <c r="L9" s="1299"/>
      <c r="M9" s="1299"/>
    </row>
    <row r="10" spans="1:13" ht="18" customHeight="1">
      <c r="A10" s="1368"/>
      <c r="B10" s="1394"/>
      <c r="C10" s="1448"/>
      <c r="D10" s="1449"/>
      <c r="E10" s="1450" t="s">
        <v>1643</v>
      </c>
      <c r="F10" s="1437" t="str">
        <f>IF(AND(G9="その他",G10=""),"※",IF(AND(G9&lt;&gt;"その他",G10&lt;&gt;""),"E",""))</f>
        <v/>
      </c>
      <c r="G10" s="1425"/>
      <c r="H10" s="1378"/>
      <c r="I10" s="681"/>
      <c r="J10" s="682"/>
      <c r="K10" s="681"/>
      <c r="L10" s="1299"/>
      <c r="M10" s="1299"/>
    </row>
    <row r="11" spans="1:13" ht="18" customHeight="1">
      <c r="A11" s="681"/>
      <c r="B11" s="1396"/>
      <c r="C11" s="1397"/>
      <c r="D11" s="1397"/>
      <c r="E11" s="1397"/>
      <c r="F11" s="1398"/>
      <c r="G11" s="1444"/>
      <c r="H11" s="1379"/>
      <c r="I11" s="1369"/>
      <c r="J11" s="681"/>
      <c r="K11" s="1436"/>
      <c r="L11" s="1299"/>
      <c r="M11" s="1299"/>
    </row>
    <row r="12" spans="1:13" ht="18" customHeight="1">
      <c r="A12" s="1366"/>
      <c r="B12" s="2018">
        <v>2</v>
      </c>
      <c r="C12" s="2389" t="s">
        <v>1644</v>
      </c>
      <c r="D12" s="2389"/>
      <c r="E12" s="2023"/>
      <c r="F12" s="2390" t="str">
        <f>IF(J9="○：ICT活用工事",IF(AND(G12="",G19=""),"※",""),IF(OR(G12&lt;&gt;"",G19&lt;&gt;""),"E",""))</f>
        <v/>
      </c>
      <c r="G12" s="2024"/>
      <c r="H12" s="1378"/>
      <c r="I12" s="1371"/>
      <c r="J12" s="1370"/>
      <c r="K12" s="1436"/>
      <c r="L12" s="782"/>
      <c r="M12" s="782"/>
    </row>
    <row r="13" spans="1:13" ht="18" customHeight="1">
      <c r="A13" s="1366"/>
      <c r="B13" s="2025"/>
      <c r="C13" s="2026"/>
      <c r="D13" s="2026"/>
      <c r="E13" s="2022"/>
      <c r="F13" s="2391"/>
      <c r="G13" s="2027"/>
      <c r="H13" s="1378"/>
      <c r="I13" s="1371"/>
      <c r="J13" s="1370"/>
      <c r="K13" s="1436"/>
      <c r="L13" s="782"/>
      <c r="M13" s="782"/>
    </row>
    <row r="14" spans="1:13" ht="18" customHeight="1">
      <c r="A14" s="1366"/>
      <c r="B14" s="2025"/>
      <c r="C14" s="2026"/>
      <c r="D14" s="2026"/>
      <c r="E14" s="2022"/>
      <c r="F14" s="2391"/>
      <c r="G14" s="2027"/>
      <c r="H14" s="1378"/>
      <c r="I14" s="1371"/>
      <c r="J14" s="1370"/>
      <c r="K14" s="1436"/>
      <c r="L14" s="782"/>
      <c r="M14" s="782"/>
    </row>
    <row r="15" spans="1:13" ht="18" customHeight="1">
      <c r="A15" s="1366"/>
      <c r="B15" s="2025"/>
      <c r="C15" s="2026"/>
      <c r="D15" s="2026"/>
      <c r="E15" s="2022"/>
      <c r="F15" s="2391"/>
      <c r="G15" s="2027"/>
      <c r="H15" s="1378"/>
      <c r="I15" s="1371"/>
      <c r="J15" s="1370"/>
      <c r="K15" s="1436"/>
      <c r="L15" s="782"/>
      <c r="M15" s="782"/>
    </row>
    <row r="16" spans="1:13" ht="18" customHeight="1">
      <c r="A16" s="1366"/>
      <c r="B16" s="2025"/>
      <c r="C16" s="2026"/>
      <c r="D16" s="2026"/>
      <c r="E16" s="2022"/>
      <c r="F16" s="2391"/>
      <c r="G16" s="2027"/>
      <c r="H16" s="1378"/>
      <c r="I16" s="1371"/>
      <c r="J16" s="1370"/>
      <c r="K16" s="1436"/>
      <c r="L16" s="782"/>
      <c r="M16" s="782"/>
    </row>
    <row r="17" spans="1:13" ht="18" customHeight="1">
      <c r="A17" s="1366"/>
      <c r="B17" s="2025"/>
      <c r="C17" s="2026"/>
      <c r="D17" s="2026"/>
      <c r="E17" s="2022"/>
      <c r="F17" s="2391"/>
      <c r="G17" s="2027"/>
      <c r="H17" s="1378"/>
      <c r="I17" s="1371"/>
      <c r="J17" s="1370"/>
      <c r="K17" s="1436"/>
      <c r="L17" s="782"/>
      <c r="M17" s="782"/>
    </row>
    <row r="18" spans="1:13" ht="18" customHeight="1">
      <c r="A18" s="1366"/>
      <c r="B18" s="2025"/>
      <c r="C18" s="2026"/>
      <c r="D18" s="2026"/>
      <c r="E18" s="2022"/>
      <c r="F18" s="2392"/>
      <c r="G18" s="2027"/>
      <c r="H18" s="1378"/>
      <c r="I18" s="1371"/>
      <c r="J18" s="1370"/>
      <c r="K18" s="1436"/>
      <c r="L18" s="782"/>
      <c r="M18" s="782"/>
    </row>
    <row r="19" spans="1:13" ht="18" customHeight="1">
      <c r="A19" s="1366"/>
      <c r="B19" s="2019"/>
      <c r="C19" s="2028"/>
      <c r="D19" s="2029"/>
      <c r="E19" s="2020" t="s">
        <v>1643</v>
      </c>
      <c r="F19" s="1437" t="str">
        <f>IF(AND(J19=FALSE,G19=""),"※",IF(AND(J19=TRUE,G19&lt;&gt;""),"E",""))</f>
        <v/>
      </c>
      <c r="G19" s="2021"/>
      <c r="H19" s="1378"/>
      <c r="I19" s="1371"/>
      <c r="J19" s="1370" t="b">
        <f>ISERROR(FIND("その他",G12))</f>
        <v>1</v>
      </c>
      <c r="K19" s="1436"/>
      <c r="L19" s="782"/>
      <c r="M19" s="782"/>
    </row>
    <row r="20" spans="1:13" ht="18" customHeight="1">
      <c r="A20" s="1366"/>
      <c r="B20" s="1400"/>
      <c r="C20" s="1399"/>
      <c r="D20" s="1399"/>
      <c r="E20" s="1395"/>
      <c r="F20" s="1401"/>
      <c r="G20" s="1444"/>
      <c r="H20" s="1379"/>
      <c r="I20" s="1431"/>
      <c r="J20" s="1370"/>
      <c r="K20" s="1436"/>
      <c r="L20" s="782"/>
      <c r="M20" s="782"/>
    </row>
    <row r="21" spans="1:13" ht="18" customHeight="1">
      <c r="A21" s="1366"/>
      <c r="B21" s="1402">
        <v>3</v>
      </c>
      <c r="C21" s="1403" t="s">
        <v>1645</v>
      </c>
      <c r="D21" s="1404" t="s">
        <v>1646</v>
      </c>
      <c r="E21" s="1405" t="s">
        <v>10346</v>
      </c>
      <c r="F21" s="1406"/>
      <c r="G21" s="1445"/>
      <c r="H21" s="1378" t="s">
        <v>1647</v>
      </c>
      <c r="I21" s="1431"/>
      <c r="J21" s="1370"/>
      <c r="K21" s="1436"/>
      <c r="L21" s="782"/>
      <c r="M21" s="782"/>
    </row>
    <row r="22" spans="1:13" ht="18" customHeight="1">
      <c r="A22" s="1366"/>
      <c r="B22" s="1402"/>
      <c r="C22" s="1403"/>
      <c r="D22" s="1404"/>
      <c r="E22" s="1405" t="s">
        <v>10347</v>
      </c>
      <c r="F22" s="1406"/>
      <c r="G22" s="1380"/>
      <c r="H22" s="1378" t="s">
        <v>1647</v>
      </c>
      <c r="I22" s="1431"/>
      <c r="J22" s="1370"/>
      <c r="K22" s="1436"/>
      <c r="L22" s="782"/>
      <c r="M22" s="782"/>
    </row>
    <row r="23" spans="1:13" ht="18" customHeight="1">
      <c r="A23" s="1392"/>
      <c r="B23" s="1402"/>
      <c r="C23" s="1403"/>
      <c r="D23" s="1404"/>
      <c r="E23" s="1407" t="s">
        <v>10348</v>
      </c>
      <c r="F23" s="1408"/>
      <c r="G23" s="1381"/>
      <c r="H23" s="1378" t="s">
        <v>1647</v>
      </c>
      <c r="I23" s="1432"/>
      <c r="J23" s="1299"/>
      <c r="K23" s="1436"/>
      <c r="L23" s="782"/>
      <c r="M23" s="782"/>
    </row>
    <row r="24" spans="1:13" ht="18" customHeight="1">
      <c r="A24" s="1392"/>
      <c r="B24" s="1402"/>
      <c r="C24" s="1403"/>
      <c r="D24" s="1404"/>
      <c r="E24" s="1407" t="s">
        <v>10349</v>
      </c>
      <c r="F24" s="1408"/>
      <c r="G24" s="1381"/>
      <c r="H24" s="1378" t="s">
        <v>1647</v>
      </c>
      <c r="I24" s="1433"/>
      <c r="J24" s="1280"/>
      <c r="K24" s="1436"/>
      <c r="L24" s="782"/>
      <c r="M24" s="782"/>
    </row>
    <row r="25" spans="1:13" ht="18" customHeight="1">
      <c r="A25" s="1392"/>
      <c r="B25" s="1402"/>
      <c r="C25" s="1403"/>
      <c r="D25" s="1404"/>
      <c r="E25" s="1407" t="s">
        <v>10350</v>
      </c>
      <c r="F25" s="1408"/>
      <c r="G25" s="1381"/>
      <c r="H25" s="1378" t="s">
        <v>1647</v>
      </c>
      <c r="I25" s="1434"/>
      <c r="J25" s="1299"/>
      <c r="K25" s="1436"/>
      <c r="L25" s="782"/>
      <c r="M25" s="782"/>
    </row>
    <row r="26" spans="1:13" ht="18" customHeight="1">
      <c r="A26" s="1392"/>
      <c r="B26" s="1402"/>
      <c r="C26" s="1403"/>
      <c r="D26" s="1404"/>
      <c r="E26" s="1407" t="s">
        <v>10351</v>
      </c>
      <c r="F26" s="1408"/>
      <c r="G26" s="1381"/>
      <c r="H26" s="1378" t="s">
        <v>1647</v>
      </c>
      <c r="I26" s="1434"/>
      <c r="J26" s="1299"/>
      <c r="K26" s="1436"/>
      <c r="L26" s="782"/>
      <c r="M26" s="782"/>
    </row>
    <row r="27" spans="1:13" ht="18" customHeight="1">
      <c r="A27" s="1392"/>
      <c r="B27" s="1402"/>
      <c r="C27" s="1403"/>
      <c r="D27" s="1404"/>
      <c r="E27" s="1407" t="s">
        <v>10352</v>
      </c>
      <c r="F27" s="1408"/>
      <c r="G27" s="1381"/>
      <c r="H27" s="1378" t="s">
        <v>1647</v>
      </c>
      <c r="I27" s="1433"/>
      <c r="J27" s="1280"/>
      <c r="K27" s="1436"/>
      <c r="L27" s="782"/>
      <c r="M27" s="782"/>
    </row>
    <row r="28" spans="1:13" ht="18" customHeight="1">
      <c r="A28" s="1392"/>
      <c r="B28" s="1402"/>
      <c r="C28" s="1403"/>
      <c r="D28" s="1404"/>
      <c r="E28" s="1407" t="s">
        <v>10353</v>
      </c>
      <c r="F28" s="1408"/>
      <c r="G28" s="1381"/>
      <c r="H28" s="1378" t="s">
        <v>1647</v>
      </c>
      <c r="I28" s="1434"/>
      <c r="J28" s="1299"/>
      <c r="K28" s="1436"/>
      <c r="L28" s="782"/>
      <c r="M28" s="782"/>
    </row>
    <row r="29" spans="1:13" ht="18" customHeight="1">
      <c r="A29" s="1392"/>
      <c r="B29" s="1402"/>
      <c r="C29" s="1403"/>
      <c r="D29" s="1404"/>
      <c r="E29" s="1407" t="s">
        <v>10354</v>
      </c>
      <c r="F29" s="1408"/>
      <c r="G29" s="1381"/>
      <c r="H29" s="1378" t="s">
        <v>1647</v>
      </c>
      <c r="I29" s="1434"/>
      <c r="J29" s="1299"/>
      <c r="K29" s="1436"/>
      <c r="L29" s="782"/>
      <c r="M29" s="782"/>
    </row>
    <row r="30" spans="1:13" ht="18" customHeight="1">
      <c r="A30" s="1392"/>
      <c r="B30" s="1402"/>
      <c r="C30" s="1403"/>
      <c r="D30" s="1404"/>
      <c r="E30" s="1407" t="s">
        <v>10355</v>
      </c>
      <c r="F30" s="1408"/>
      <c r="G30" s="1381"/>
      <c r="H30" s="1378" t="s">
        <v>1647</v>
      </c>
      <c r="I30" s="1433"/>
      <c r="J30" s="1280"/>
      <c r="K30" s="1436"/>
      <c r="L30" s="782"/>
      <c r="M30" s="782"/>
    </row>
    <row r="31" spans="1:13" ht="18" customHeight="1">
      <c r="A31" s="1392"/>
      <c r="B31" s="1402"/>
      <c r="C31" s="1403"/>
      <c r="D31" s="1404"/>
      <c r="E31" s="1407" t="s">
        <v>10356</v>
      </c>
      <c r="F31" s="1408"/>
      <c r="G31" s="1381"/>
      <c r="H31" s="1378" t="s">
        <v>1647</v>
      </c>
      <c r="I31" s="1433"/>
      <c r="J31" s="1280"/>
      <c r="K31" s="1436"/>
      <c r="L31" s="782"/>
      <c r="M31" s="782"/>
    </row>
    <row r="32" spans="1:13" ht="18" customHeight="1">
      <c r="A32" s="1392"/>
      <c r="B32" s="1402"/>
      <c r="C32" s="1403"/>
      <c r="D32" s="1404"/>
      <c r="E32" s="1407" t="s">
        <v>10357</v>
      </c>
      <c r="F32" s="1408"/>
      <c r="G32" s="1381"/>
      <c r="H32" s="1378" t="s">
        <v>1647</v>
      </c>
      <c r="I32" s="1433"/>
      <c r="J32" s="1280"/>
      <c r="K32" s="1436"/>
      <c r="L32" s="782"/>
      <c r="M32" s="782"/>
    </row>
    <row r="33" spans="1:13" ht="18" customHeight="1">
      <c r="A33" s="1392"/>
      <c r="B33" s="1402"/>
      <c r="C33" s="1403"/>
      <c r="D33" s="1404"/>
      <c r="E33" s="1407" t="s">
        <v>10358</v>
      </c>
      <c r="F33" s="1408"/>
      <c r="G33" s="1381"/>
      <c r="H33" s="1378" t="s">
        <v>1647</v>
      </c>
      <c r="I33" s="1433"/>
      <c r="J33" s="1280"/>
      <c r="K33" s="1436"/>
      <c r="L33" s="782"/>
      <c r="M33" s="782"/>
    </row>
    <row r="34" spans="1:13" ht="18" customHeight="1">
      <c r="A34" s="1392"/>
      <c r="B34" s="1402"/>
      <c r="C34" s="1403"/>
      <c r="D34" s="1404"/>
      <c r="E34" s="1407" t="s">
        <v>10359</v>
      </c>
      <c r="F34" s="1408"/>
      <c r="G34" s="1381"/>
      <c r="H34" s="1378" t="s">
        <v>1647</v>
      </c>
      <c r="I34" s="1433"/>
      <c r="J34" s="1280"/>
      <c r="K34" s="1436"/>
      <c r="L34" s="782"/>
      <c r="M34" s="782"/>
    </row>
    <row r="35" spans="1:13" ht="18" customHeight="1">
      <c r="A35" s="1392"/>
      <c r="B35" s="1402"/>
      <c r="C35" s="1403"/>
      <c r="D35" s="1404"/>
      <c r="E35" s="1407" t="s">
        <v>10360</v>
      </c>
      <c r="F35" s="1408"/>
      <c r="G35" s="1381"/>
      <c r="H35" s="1378" t="s">
        <v>1647</v>
      </c>
      <c r="I35" s="1433"/>
      <c r="J35" s="1280"/>
      <c r="K35" s="1436"/>
      <c r="L35" s="782"/>
      <c r="M35" s="782"/>
    </row>
    <row r="36" spans="1:13" ht="18" customHeight="1">
      <c r="A36" s="1392"/>
      <c r="B36" s="1402"/>
      <c r="C36" s="1403"/>
      <c r="D36" s="1404"/>
      <c r="E36" s="1407" t="s">
        <v>10361</v>
      </c>
      <c r="F36" s="1408"/>
      <c r="G36" s="1381"/>
      <c r="H36" s="1378" t="s">
        <v>1647</v>
      </c>
      <c r="I36" s="1434"/>
      <c r="J36" s="1299"/>
      <c r="K36" s="1436"/>
      <c r="L36" s="782"/>
      <c r="M36" s="782"/>
    </row>
    <row r="37" spans="1:13" ht="18" customHeight="1">
      <c r="A37" s="1392"/>
      <c r="B37" s="1402"/>
      <c r="C37" s="1403"/>
      <c r="D37" s="1409" t="s">
        <v>1648</v>
      </c>
      <c r="E37" s="1423"/>
      <c r="F37" s="1408"/>
      <c r="G37" s="1381"/>
      <c r="H37" s="1378" t="s">
        <v>1647</v>
      </c>
      <c r="I37" s="1435"/>
      <c r="J37" s="1299"/>
      <c r="K37" s="1436"/>
      <c r="L37" s="782"/>
      <c r="M37" s="782"/>
    </row>
    <row r="38" spans="1:13" ht="18" customHeight="1">
      <c r="A38" s="1392"/>
      <c r="B38" s="1402"/>
      <c r="C38" s="1403"/>
      <c r="D38" s="1409" t="s">
        <v>1648</v>
      </c>
      <c r="E38" s="1423"/>
      <c r="F38" s="1408"/>
      <c r="G38" s="1381"/>
      <c r="H38" s="1378" t="s">
        <v>1647</v>
      </c>
      <c r="I38" s="1435"/>
      <c r="J38" s="1299"/>
      <c r="K38" s="1436"/>
      <c r="L38" s="782"/>
      <c r="M38" s="782"/>
    </row>
    <row r="39" spans="1:13" ht="18" customHeight="1">
      <c r="A39" s="1392"/>
      <c r="B39" s="1402"/>
      <c r="C39" s="1403"/>
      <c r="D39" s="1409" t="s">
        <v>1648</v>
      </c>
      <c r="E39" s="1423"/>
      <c r="F39" s="1408"/>
      <c r="G39" s="1381"/>
      <c r="H39" s="1378" t="s">
        <v>1647</v>
      </c>
      <c r="I39" s="1299"/>
      <c r="J39" s="1299"/>
      <c r="K39" s="1299"/>
      <c r="L39" s="782"/>
      <c r="M39" s="1299"/>
    </row>
    <row r="40" spans="1:13" ht="18" customHeight="1">
      <c r="A40" s="1392"/>
      <c r="B40" s="1402"/>
      <c r="C40" s="1403"/>
      <c r="D40" s="1409" t="s">
        <v>1648</v>
      </c>
      <c r="E40" s="1423"/>
      <c r="F40" s="1408"/>
      <c r="G40" s="1381"/>
      <c r="H40" s="1378" t="s">
        <v>1647</v>
      </c>
      <c r="I40" s="1299"/>
      <c r="J40" s="1299"/>
      <c r="K40" s="1299"/>
      <c r="L40" s="782"/>
      <c r="M40" s="1299"/>
    </row>
    <row r="41" spans="1:13" ht="18" customHeight="1">
      <c r="A41" s="1392"/>
      <c r="B41" s="1402"/>
      <c r="C41" s="1403"/>
      <c r="D41" s="1409" t="s">
        <v>1648</v>
      </c>
      <c r="E41" s="1423"/>
      <c r="F41" s="1410"/>
      <c r="G41" s="1381"/>
      <c r="H41" s="1378" t="s">
        <v>1647</v>
      </c>
      <c r="I41" s="1299"/>
      <c r="J41" s="1299"/>
      <c r="K41" s="1299"/>
      <c r="L41" s="1299"/>
      <c r="M41" s="1299"/>
    </row>
    <row r="42" spans="1:13" ht="18" customHeight="1">
      <c r="A42" s="1411"/>
      <c r="B42" s="1402"/>
      <c r="C42" s="1403"/>
      <c r="D42" s="1409"/>
      <c r="E42" s="1412" t="s">
        <v>1649</v>
      </c>
      <c r="F42" s="1430"/>
      <c r="G42" s="1426">
        <f>SUM(G21:G41)</f>
        <v>0</v>
      </c>
      <c r="H42" s="1378" t="s">
        <v>1647</v>
      </c>
    </row>
    <row r="43" spans="1:13" ht="18" customHeight="1">
      <c r="A43" s="1411"/>
      <c r="B43" s="1402"/>
      <c r="C43" s="1403"/>
      <c r="D43" s="1414" t="s">
        <v>1650</v>
      </c>
      <c r="E43" s="1415" t="s">
        <v>10362</v>
      </c>
      <c r="F43" s="1416"/>
      <c r="G43" s="1380"/>
      <c r="H43" s="1378" t="s">
        <v>1647</v>
      </c>
    </row>
    <row r="44" spans="1:13" ht="18" customHeight="1">
      <c r="A44" s="1411"/>
      <c r="B44" s="1402"/>
      <c r="C44" s="1403"/>
      <c r="D44" s="1404"/>
      <c r="E44" s="1407" t="s">
        <v>10363</v>
      </c>
      <c r="F44" s="1408"/>
      <c r="G44" s="1381"/>
      <c r="H44" s="1378" t="s">
        <v>1647</v>
      </c>
    </row>
    <row r="45" spans="1:13" ht="18" customHeight="1">
      <c r="A45" s="1411"/>
      <c r="B45" s="1402"/>
      <c r="C45" s="1403"/>
      <c r="D45" s="1404"/>
      <c r="E45" s="1407" t="s">
        <v>10364</v>
      </c>
      <c r="F45" s="1408"/>
      <c r="G45" s="1381"/>
      <c r="H45" s="1378" t="s">
        <v>1647</v>
      </c>
    </row>
    <row r="46" spans="1:13" ht="18" customHeight="1">
      <c r="A46" s="1411"/>
      <c r="B46" s="1402"/>
      <c r="C46" s="1403"/>
      <c r="D46" s="1404"/>
      <c r="E46" s="1407" t="s">
        <v>10365</v>
      </c>
      <c r="F46" s="1408"/>
      <c r="G46" s="1381"/>
      <c r="H46" s="1378" t="s">
        <v>1647</v>
      </c>
    </row>
    <row r="47" spans="1:13" ht="18" customHeight="1">
      <c r="A47" s="1411"/>
      <c r="B47" s="1402"/>
      <c r="C47" s="1403"/>
      <c r="D47" s="1404"/>
      <c r="E47" s="1407" t="s">
        <v>10366</v>
      </c>
      <c r="F47" s="1408"/>
      <c r="G47" s="1381"/>
      <c r="H47" s="1378" t="s">
        <v>1647</v>
      </c>
    </row>
    <row r="48" spans="1:13" ht="18" customHeight="1">
      <c r="A48" s="1411"/>
      <c r="B48" s="1402"/>
      <c r="C48" s="1403"/>
      <c r="D48" s="1404"/>
      <c r="E48" s="1407" t="s">
        <v>10367</v>
      </c>
      <c r="F48" s="1408"/>
      <c r="G48" s="1381"/>
      <c r="H48" s="1378" t="s">
        <v>1647</v>
      </c>
    </row>
    <row r="49" spans="1:8" ht="18" customHeight="1">
      <c r="A49" s="1411"/>
      <c r="B49" s="1402"/>
      <c r="C49" s="1403"/>
      <c r="D49" s="1404"/>
      <c r="E49" s="1407" t="s">
        <v>10368</v>
      </c>
      <c r="F49" s="1408"/>
      <c r="G49" s="1381"/>
      <c r="H49" s="1378" t="s">
        <v>1647</v>
      </c>
    </row>
    <row r="50" spans="1:8" ht="18" customHeight="1">
      <c r="A50" s="1411"/>
      <c r="B50" s="1402"/>
      <c r="C50" s="1403"/>
      <c r="D50" s="1404"/>
      <c r="E50" s="1407" t="s">
        <v>10369</v>
      </c>
      <c r="F50" s="1408"/>
      <c r="G50" s="1381"/>
      <c r="H50" s="1378" t="s">
        <v>1647</v>
      </c>
    </row>
    <row r="51" spans="1:8" ht="18" customHeight="1">
      <c r="A51" s="1411"/>
      <c r="B51" s="1402"/>
      <c r="C51" s="1403"/>
      <c r="D51" s="1404"/>
      <c r="E51" s="1407" t="s">
        <v>10370</v>
      </c>
      <c r="F51" s="1408"/>
      <c r="G51" s="1381"/>
      <c r="H51" s="1378" t="s">
        <v>1647</v>
      </c>
    </row>
    <row r="52" spans="1:8" ht="18" customHeight="1">
      <c r="A52" s="1411"/>
      <c r="B52" s="1402"/>
      <c r="C52" s="1403"/>
      <c r="D52" s="1404"/>
      <c r="E52" s="1407" t="s">
        <v>10371</v>
      </c>
      <c r="F52" s="1408"/>
      <c r="G52" s="1381"/>
      <c r="H52" s="1378" t="s">
        <v>1647</v>
      </c>
    </row>
    <row r="53" spans="1:8" ht="18" customHeight="1">
      <c r="A53" s="1411"/>
      <c r="B53" s="1402"/>
      <c r="C53" s="1403"/>
      <c r="D53" s="1404"/>
      <c r="E53" s="1407" t="s">
        <v>10372</v>
      </c>
      <c r="F53" s="1408"/>
      <c r="G53" s="1381"/>
      <c r="H53" s="1378" t="s">
        <v>1647</v>
      </c>
    </row>
    <row r="54" spans="1:8" ht="18" customHeight="1">
      <c r="A54" s="1411"/>
      <c r="B54" s="1402"/>
      <c r="C54" s="1403"/>
      <c r="D54" s="1404"/>
      <c r="E54" s="1407" t="s">
        <v>10373</v>
      </c>
      <c r="F54" s="1408"/>
      <c r="G54" s="1381"/>
      <c r="H54" s="1378" t="s">
        <v>1647</v>
      </c>
    </row>
    <row r="55" spans="1:8" ht="18" customHeight="1">
      <c r="A55" s="1411"/>
      <c r="B55" s="1402"/>
      <c r="C55" s="1403"/>
      <c r="D55" s="1404"/>
      <c r="E55" s="1407" t="s">
        <v>10374</v>
      </c>
      <c r="F55" s="1408"/>
      <c r="G55" s="1381"/>
      <c r="H55" s="1378" t="s">
        <v>1647</v>
      </c>
    </row>
    <row r="56" spans="1:8" ht="18" customHeight="1">
      <c r="A56" s="1411"/>
      <c r="B56" s="1402"/>
      <c r="C56" s="1403"/>
      <c r="D56" s="1404"/>
      <c r="E56" s="1407" t="s">
        <v>10375</v>
      </c>
      <c r="F56" s="1408"/>
      <c r="G56" s="1381"/>
      <c r="H56" s="1378" t="s">
        <v>1647</v>
      </c>
    </row>
    <row r="57" spans="1:8" ht="18" customHeight="1">
      <c r="A57" s="1411"/>
      <c r="B57" s="1402"/>
      <c r="C57" s="1403"/>
      <c r="D57" s="1404"/>
      <c r="E57" s="1407" t="s">
        <v>10376</v>
      </c>
      <c r="F57" s="1408"/>
      <c r="G57" s="1381"/>
      <c r="H57" s="1378" t="s">
        <v>1647</v>
      </c>
    </row>
    <row r="58" spans="1:8" ht="18" customHeight="1">
      <c r="A58" s="1411"/>
      <c r="B58" s="1402"/>
      <c r="C58" s="1403"/>
      <c r="D58" s="1404"/>
      <c r="E58" s="1407" t="s">
        <v>10377</v>
      </c>
      <c r="F58" s="1408"/>
      <c r="G58" s="1381"/>
      <c r="H58" s="1378" t="s">
        <v>1647</v>
      </c>
    </row>
    <row r="59" spans="1:8" ht="18" customHeight="1">
      <c r="A59" s="1411"/>
      <c r="B59" s="1402"/>
      <c r="C59" s="1403"/>
      <c r="D59" s="1404"/>
      <c r="E59" s="1407" t="s">
        <v>10378</v>
      </c>
      <c r="F59" s="1408"/>
      <c r="G59" s="1381"/>
      <c r="H59" s="1378" t="s">
        <v>1647</v>
      </c>
    </row>
    <row r="60" spans="1:8" ht="18" customHeight="1">
      <c r="A60" s="1411"/>
      <c r="B60" s="1402"/>
      <c r="C60" s="1403"/>
      <c r="D60" s="1404"/>
      <c r="E60" s="1407" t="s">
        <v>10379</v>
      </c>
      <c r="F60" s="1408"/>
      <c r="G60" s="1381"/>
      <c r="H60" s="1378" t="s">
        <v>1647</v>
      </c>
    </row>
    <row r="61" spans="1:8" ht="18" customHeight="1">
      <c r="A61" s="1411"/>
      <c r="B61" s="1402"/>
      <c r="C61" s="1403"/>
      <c r="D61" s="1404"/>
      <c r="E61" s="1407" t="s">
        <v>10380</v>
      </c>
      <c r="F61" s="1408"/>
      <c r="G61" s="1381"/>
      <c r="H61" s="1378" t="s">
        <v>1647</v>
      </c>
    </row>
    <row r="62" spans="1:8" ht="18" customHeight="1">
      <c r="A62" s="1411"/>
      <c r="B62" s="1402"/>
      <c r="C62" s="1403"/>
      <c r="D62" s="1404"/>
      <c r="E62" s="1407" t="s">
        <v>10381</v>
      </c>
      <c r="F62" s="1408"/>
      <c r="G62" s="1381"/>
      <c r="H62" s="1378" t="s">
        <v>1647</v>
      </c>
    </row>
    <row r="63" spans="1:8" ht="18" customHeight="1">
      <c r="A63" s="1411"/>
      <c r="B63" s="1402"/>
      <c r="C63" s="1403"/>
      <c r="D63" s="1404"/>
      <c r="E63" s="1407" t="s">
        <v>10382</v>
      </c>
      <c r="F63" s="1408"/>
      <c r="G63" s="1381"/>
      <c r="H63" s="1378" t="s">
        <v>1647</v>
      </c>
    </row>
    <row r="64" spans="1:8" ht="18" customHeight="1">
      <c r="A64" s="1411"/>
      <c r="B64" s="1402"/>
      <c r="C64" s="1403"/>
      <c r="D64" s="1404"/>
      <c r="E64" s="1407" t="s">
        <v>10383</v>
      </c>
      <c r="F64" s="1408"/>
      <c r="G64" s="1381"/>
      <c r="H64" s="1378" t="s">
        <v>1647</v>
      </c>
    </row>
    <row r="65" spans="1:8" ht="18" customHeight="1">
      <c r="A65" s="1411"/>
      <c r="B65" s="1402"/>
      <c r="C65" s="1403"/>
      <c r="D65" s="1404"/>
      <c r="E65" s="1407" t="s">
        <v>10384</v>
      </c>
      <c r="F65" s="1408"/>
      <c r="G65" s="1381"/>
      <c r="H65" s="1378" t="s">
        <v>1647</v>
      </c>
    </row>
    <row r="66" spans="1:8" ht="18" customHeight="1">
      <c r="A66" s="1411"/>
      <c r="B66" s="1402"/>
      <c r="C66" s="1403"/>
      <c r="D66" s="1404"/>
      <c r="E66" s="1407" t="s">
        <v>10385</v>
      </c>
      <c r="F66" s="1408"/>
      <c r="G66" s="1381"/>
      <c r="H66" s="1378" t="s">
        <v>1647</v>
      </c>
    </row>
    <row r="67" spans="1:8" ht="18" customHeight="1">
      <c r="A67" s="1411"/>
      <c r="B67" s="1402"/>
      <c r="C67" s="1403"/>
      <c r="D67" s="1404"/>
      <c r="E67" s="1407" t="s">
        <v>10386</v>
      </c>
      <c r="F67" s="1408"/>
      <c r="G67" s="1381"/>
      <c r="H67" s="1378" t="s">
        <v>1647</v>
      </c>
    </row>
    <row r="68" spans="1:8" ht="18" customHeight="1">
      <c r="A68" s="1411"/>
      <c r="B68" s="1402"/>
      <c r="C68" s="1403"/>
      <c r="D68" s="1409" t="s">
        <v>1648</v>
      </c>
      <c r="E68" s="1423"/>
      <c r="F68" s="1408"/>
      <c r="G68" s="1381"/>
      <c r="H68" s="1378" t="s">
        <v>1647</v>
      </c>
    </row>
    <row r="69" spans="1:8" ht="18" customHeight="1">
      <c r="A69" s="1411"/>
      <c r="B69" s="1402"/>
      <c r="C69" s="1403"/>
      <c r="D69" s="1409" t="s">
        <v>1648</v>
      </c>
      <c r="E69" s="1423"/>
      <c r="F69" s="1408"/>
      <c r="G69" s="1381"/>
      <c r="H69" s="1378" t="s">
        <v>1647</v>
      </c>
    </row>
    <row r="70" spans="1:8" ht="18" customHeight="1">
      <c r="A70" s="1411"/>
      <c r="B70" s="1402"/>
      <c r="C70" s="1403"/>
      <c r="D70" s="1409" t="s">
        <v>1648</v>
      </c>
      <c r="E70" s="1423"/>
      <c r="F70" s="1408"/>
      <c r="G70" s="1381"/>
      <c r="H70" s="1378" t="s">
        <v>1647</v>
      </c>
    </row>
    <row r="71" spans="1:8" ht="18" customHeight="1">
      <c r="A71" s="1411"/>
      <c r="B71" s="1402"/>
      <c r="C71" s="1403"/>
      <c r="D71" s="1409" t="s">
        <v>1648</v>
      </c>
      <c r="E71" s="1423"/>
      <c r="F71" s="1408"/>
      <c r="G71" s="1381"/>
      <c r="H71" s="1378" t="s">
        <v>1647</v>
      </c>
    </row>
    <row r="72" spans="1:8" ht="18" customHeight="1">
      <c r="A72" s="1411"/>
      <c r="B72" s="1402"/>
      <c r="C72" s="1403"/>
      <c r="D72" s="1409" t="s">
        <v>1648</v>
      </c>
      <c r="E72" s="1423"/>
      <c r="F72" s="1408"/>
      <c r="G72" s="1381"/>
      <c r="H72" s="1378" t="s">
        <v>1647</v>
      </c>
    </row>
    <row r="73" spans="1:8" ht="18" customHeight="1">
      <c r="A73" s="1411"/>
      <c r="B73" s="1402"/>
      <c r="C73" s="1403"/>
      <c r="D73" s="1409" t="s">
        <v>1648</v>
      </c>
      <c r="E73" s="1423"/>
      <c r="F73" s="1408"/>
      <c r="G73" s="1381"/>
      <c r="H73" s="1378" t="s">
        <v>1647</v>
      </c>
    </row>
    <row r="74" spans="1:8" ht="18" customHeight="1">
      <c r="A74" s="1411"/>
      <c r="B74" s="1402"/>
      <c r="C74" s="1403"/>
      <c r="D74" s="1409" t="s">
        <v>1648</v>
      </c>
      <c r="E74" s="1423"/>
      <c r="F74" s="1410"/>
      <c r="G74" s="1381"/>
      <c r="H74" s="1378" t="s">
        <v>1647</v>
      </c>
    </row>
    <row r="75" spans="1:8" ht="18" customHeight="1">
      <c r="A75" s="1411"/>
      <c r="B75" s="1402"/>
      <c r="C75" s="1403"/>
      <c r="D75" s="1417"/>
      <c r="E75" s="1412" t="s">
        <v>1649</v>
      </c>
      <c r="F75" s="1413"/>
      <c r="G75" s="1426">
        <f>SUM(G43:G74)</f>
        <v>0</v>
      </c>
      <c r="H75" s="1378" t="s">
        <v>1647</v>
      </c>
    </row>
    <row r="76" spans="1:8" ht="18" customHeight="1">
      <c r="A76" s="1411"/>
      <c r="B76" s="1402"/>
      <c r="C76" s="1418" t="s">
        <v>1651</v>
      </c>
      <c r="D76" s="1382" t="s">
        <v>1652</v>
      </c>
      <c r="E76" s="1424"/>
      <c r="F76" s="1416"/>
      <c r="G76" s="1381"/>
      <c r="H76" s="1378" t="s">
        <v>1647</v>
      </c>
    </row>
    <row r="77" spans="1:8" ht="18" customHeight="1">
      <c r="A77" s="1411"/>
      <c r="B77" s="1402"/>
      <c r="C77" s="1403"/>
      <c r="D77" s="1382" t="s">
        <v>1653</v>
      </c>
      <c r="E77" s="1423"/>
      <c r="F77" s="1408"/>
      <c r="G77" s="1381"/>
      <c r="H77" s="1378" t="s">
        <v>1647</v>
      </c>
    </row>
    <row r="78" spans="1:8" ht="18" customHeight="1">
      <c r="A78" s="1411"/>
      <c r="B78" s="1402"/>
      <c r="C78" s="1403"/>
      <c r="D78" s="1382" t="s">
        <v>1653</v>
      </c>
      <c r="E78" s="1423"/>
      <c r="F78" s="1408"/>
      <c r="G78" s="1381"/>
      <c r="H78" s="1378" t="s">
        <v>1647</v>
      </c>
    </row>
    <row r="79" spans="1:8" ht="18" customHeight="1">
      <c r="A79" s="1411"/>
      <c r="B79" s="1402"/>
      <c r="C79" s="1403"/>
      <c r="D79" s="1382" t="s">
        <v>1653</v>
      </c>
      <c r="E79" s="1423"/>
      <c r="F79" s="1408"/>
      <c r="G79" s="1381"/>
      <c r="H79" s="1378" t="s">
        <v>1647</v>
      </c>
    </row>
    <row r="80" spans="1:8" ht="18" customHeight="1">
      <c r="A80" s="1411"/>
      <c r="B80" s="1402"/>
      <c r="C80" s="1403"/>
      <c r="D80" s="1382" t="s">
        <v>1653</v>
      </c>
      <c r="E80" s="1423"/>
      <c r="F80" s="1408"/>
      <c r="G80" s="1381"/>
      <c r="H80" s="1378" t="s">
        <v>1647</v>
      </c>
    </row>
    <row r="81" spans="1:8" ht="18" customHeight="1">
      <c r="A81" s="1411"/>
      <c r="B81" s="1402"/>
      <c r="C81" s="1403"/>
      <c r="D81" s="1382" t="s">
        <v>1653</v>
      </c>
      <c r="E81" s="1423"/>
      <c r="F81" s="1408"/>
      <c r="G81" s="1381"/>
      <c r="H81" s="1378" t="s">
        <v>1647</v>
      </c>
    </row>
    <row r="82" spans="1:8" ht="18" customHeight="1">
      <c r="A82" s="1411"/>
      <c r="B82" s="1402"/>
      <c r="C82" s="1403"/>
      <c r="D82" s="1382" t="s">
        <v>1653</v>
      </c>
      <c r="E82" s="1423"/>
      <c r="F82" s="1410"/>
      <c r="G82" s="1381"/>
      <c r="H82" s="1378" t="s">
        <v>1647</v>
      </c>
    </row>
    <row r="83" spans="1:8" ht="18" customHeight="1">
      <c r="A83" s="1411"/>
      <c r="B83" s="1419"/>
      <c r="C83" s="1420"/>
      <c r="D83" s="1421"/>
      <c r="E83" s="1412" t="s">
        <v>1649</v>
      </c>
      <c r="F83" s="1413"/>
      <c r="G83" s="1426">
        <f>SUM(G76:G82)</f>
        <v>0</v>
      </c>
      <c r="H83" s="1378" t="s">
        <v>1647</v>
      </c>
    </row>
    <row r="84" spans="1:8" ht="18" customHeight="1">
      <c r="A84" s="1411"/>
      <c r="B84" s="1389"/>
      <c r="C84" s="1390"/>
      <c r="D84" s="1390"/>
      <c r="E84" s="1390"/>
      <c r="F84" s="1390"/>
      <c r="G84" s="1374"/>
      <c r="H84" s="1374"/>
    </row>
    <row r="85" spans="1:8" ht="18" customHeight="1">
      <c r="A85" s="1411"/>
      <c r="B85" s="1389"/>
      <c r="C85" s="1390" t="s">
        <v>1654</v>
      </c>
      <c r="D85" s="1390"/>
      <c r="E85" s="1390"/>
      <c r="F85" s="1390"/>
      <c r="G85" s="1374"/>
      <c r="H85" s="1374"/>
    </row>
    <row r="86" spans="1:8" ht="18" customHeight="1">
      <c r="A86" s="1411"/>
      <c r="B86" s="1389"/>
      <c r="C86" s="1390" t="s">
        <v>1655</v>
      </c>
      <c r="D86" s="1390"/>
      <c r="E86" s="1390"/>
      <c r="F86" s="1390"/>
      <c r="G86" s="1374"/>
      <c r="H86" s="1374"/>
    </row>
    <row r="87" spans="1:8" ht="18" customHeight="1">
      <c r="A87" s="1411"/>
      <c r="B87" s="1389"/>
      <c r="C87" s="1390"/>
      <c r="D87" s="1390"/>
      <c r="E87" s="1390"/>
      <c r="F87" s="1390"/>
      <c r="G87" s="1374"/>
      <c r="H87" s="1374"/>
    </row>
    <row r="88" spans="1:8" ht="18" customHeight="1">
      <c r="A88" s="1411"/>
      <c r="B88" s="1389"/>
      <c r="C88" s="1390"/>
      <c r="D88" s="1390"/>
      <c r="E88" s="1390"/>
      <c r="F88" s="1390"/>
      <c r="G88" s="1374"/>
      <c r="H88" s="1374"/>
    </row>
    <row r="89" spans="1:8" ht="18" customHeight="1">
      <c r="A89" s="1411"/>
      <c r="B89" s="1412">
        <v>4</v>
      </c>
      <c r="C89" s="1422" t="s">
        <v>1656</v>
      </c>
      <c r="D89" s="1422"/>
      <c r="E89" s="1422"/>
      <c r="F89" s="1422"/>
      <c r="G89" s="1443" t="str">
        <f>IF(OR(G42=0,工事費!J9=""),"",G42/工事費!J9)</f>
        <v/>
      </c>
      <c r="H89" s="1374"/>
    </row>
  </sheetData>
  <sheetProtection algorithmName="SHA-512" hashValue="lQKrWSiNkRVCFdqDYZQsKtEdxO8Q18qMXTiondfFtw/hZ7uJhlZnv0Ov072LmyEQJUa7v9m6HUwttkgbJMTZEQ==" saltValue="8vPr2mExOnrWL+Ued4NYsQ==" spinCount="100000" sheet="1" objects="1" scenarios="1"/>
  <mergeCells count="6">
    <mergeCell ref="A3:C3"/>
    <mergeCell ref="D3:G3"/>
    <mergeCell ref="B8:C8"/>
    <mergeCell ref="C9:E9"/>
    <mergeCell ref="C12:D12"/>
    <mergeCell ref="F12:F18"/>
  </mergeCells>
  <phoneticPr fontId="4"/>
  <dataValidations count="4">
    <dataValidation type="custom" allowBlank="1" showInputMessage="1" showErrorMessage="1" sqref="K11:K38" xr:uid="{00000000-0002-0000-0B00-000000000000}">
      <formula1>TRIM(K11)&lt;&gt;""</formula1>
    </dataValidation>
    <dataValidation type="list" allowBlank="1" showInputMessage="1" showErrorMessage="1" sqref="G9" xr:uid="{00000000-0002-0000-0B00-000001000000}">
      <formula1>情報化施工_区分</formula1>
    </dataValidation>
    <dataValidation type="list" allowBlank="1" showInputMessage="1" showErrorMessage="1" sqref="G12:G18" xr:uid="{00000000-0002-0000-0B00-000002000000}">
      <formula1>ICT_種別</formula1>
    </dataValidation>
    <dataValidation type="whole" allowBlank="1" showInputMessage="1" showErrorMessage="1" sqref="G76:G82 G21:G41 G43:G74" xr:uid="{00000000-0002-0000-0B00-000003000000}">
      <formula1>0</formula1>
      <formula2>999999</formula2>
    </dataValidation>
  </dataValidations>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colBreaks count="1" manualBreakCount="1">
    <brk id="10"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E0B06-E5FB-43D7-A701-3B9FF8292451}">
  <sheetPr codeName="Sheet19">
    <tabColor rgb="FF99CCFF"/>
  </sheetPr>
  <dimension ref="A1:L36"/>
  <sheetViews>
    <sheetView showGridLines="0" topLeftCell="A2" zoomScaleNormal="100" zoomScaleSheetLayoutView="100" workbookViewId="0"/>
  </sheetViews>
  <sheetFormatPr defaultRowHeight="13.5"/>
  <cols>
    <col min="1" max="1" width="4.375" style="1939" customWidth="1"/>
    <col min="2" max="2" width="4.75" style="1939" customWidth="1"/>
    <col min="3" max="3" width="16.25" style="1938" customWidth="1"/>
    <col min="4" max="4" width="58.75" style="1938" bestFit="1" customWidth="1"/>
    <col min="5" max="5" width="5.625" style="1938" customWidth="1"/>
    <col min="6" max="6" width="28.625" style="1938" customWidth="1"/>
    <col min="7" max="7" width="5" style="1938" bestFit="1" customWidth="1"/>
    <col min="8" max="8" width="32.875" style="1938" customWidth="1"/>
    <col min="9" max="9" width="4.125" style="1938" hidden="1" customWidth="1"/>
    <col min="10" max="10" width="19.625" style="1938" customWidth="1"/>
    <col min="11" max="12" width="9" style="1938"/>
    <col min="13" max="16384" width="9" style="1939"/>
  </cols>
  <sheetData>
    <row r="1" spans="1:12" ht="14.25" hidden="1" customHeight="1">
      <c r="A1" s="722" t="s">
        <v>94</v>
      </c>
      <c r="B1" s="722">
        <f>COUNTIF(E9:E35,"※")</f>
        <v>5</v>
      </c>
      <c r="C1" s="723" t="s">
        <v>586</v>
      </c>
      <c r="D1" s="722">
        <f>COUNTIF(E9:E35,"E")</f>
        <v>0</v>
      </c>
      <c r="G1" s="49"/>
      <c r="H1" s="49"/>
      <c r="I1" s="1428"/>
      <c r="J1" s="49"/>
    </row>
    <row r="2" spans="1:12" ht="15.75" customHeight="1">
      <c r="A2" s="49"/>
      <c r="B2" s="49"/>
      <c r="C2" s="49"/>
      <c r="D2" s="49"/>
      <c r="E2" s="49"/>
      <c r="F2" s="49"/>
      <c r="G2" s="49"/>
      <c r="H2" s="49"/>
      <c r="I2" s="49"/>
      <c r="J2" s="49"/>
    </row>
    <row r="3" spans="1:12" ht="24" customHeight="1">
      <c r="A3" s="2393" t="s">
        <v>646</v>
      </c>
      <c r="B3" s="2394"/>
      <c r="C3" s="2395"/>
      <c r="D3" s="2396" t="str">
        <f>IF(工事情報!G4="","",工事情報!G4)</f>
        <v/>
      </c>
      <c r="E3" s="2397"/>
      <c r="F3" s="2397"/>
      <c r="G3" s="2398"/>
      <c r="H3" s="1859"/>
      <c r="I3" s="1859"/>
    </row>
    <row r="4" spans="1:12" ht="30" customHeight="1"/>
    <row r="5" spans="1:12">
      <c r="A5" s="1940"/>
      <c r="B5" s="1941" t="s">
        <v>10297</v>
      </c>
      <c r="C5" s="1372"/>
      <c r="D5" s="1372"/>
      <c r="E5" s="1372"/>
      <c r="F5" s="1372"/>
      <c r="G5" s="1372"/>
    </row>
    <row r="6" spans="1:12">
      <c r="A6" s="1942"/>
      <c r="B6" s="1943" t="s">
        <v>10298</v>
      </c>
      <c r="C6" s="1372"/>
      <c r="D6" s="1372"/>
      <c r="E6" s="1372"/>
      <c r="F6" s="1372"/>
      <c r="G6" s="1372"/>
    </row>
    <row r="7" spans="1:12">
      <c r="A7" s="1940"/>
      <c r="B7" s="1944"/>
      <c r="C7" s="1945"/>
      <c r="D7" s="1945"/>
      <c r="E7" s="1945"/>
      <c r="F7" s="1945"/>
      <c r="G7" s="1945"/>
    </row>
    <row r="8" spans="1:12">
      <c r="A8" s="1940"/>
      <c r="B8" s="2399" t="s">
        <v>10299</v>
      </c>
      <c r="C8" s="2400"/>
      <c r="D8" s="1946" t="s">
        <v>10300</v>
      </c>
      <c r="E8" s="2399" t="s">
        <v>10301</v>
      </c>
      <c r="F8" s="2400"/>
      <c r="G8" s="1945"/>
    </row>
    <row r="9" spans="1:12" ht="18" customHeight="1">
      <c r="A9" s="1947"/>
      <c r="B9" s="1948">
        <v>1</v>
      </c>
      <c r="C9" s="1949" t="s">
        <v>10302</v>
      </c>
      <c r="D9" s="1950" t="s">
        <v>10303</v>
      </c>
      <c r="E9" s="1951" t="str">
        <f>IF(F9="","※","")</f>
        <v>※</v>
      </c>
      <c r="F9" s="1952"/>
      <c r="G9" s="1953" t="s">
        <v>1647</v>
      </c>
      <c r="H9" s="1954"/>
      <c r="I9" s="1955"/>
      <c r="K9" s="1939"/>
      <c r="L9" s="1939"/>
    </row>
    <row r="10" spans="1:12" ht="18" customHeight="1">
      <c r="B10" s="1956"/>
      <c r="C10" s="1957"/>
      <c r="D10" s="1958" t="s">
        <v>10304</v>
      </c>
      <c r="E10" s="1959" t="str">
        <f>IF(F10="","※","")</f>
        <v>※</v>
      </c>
      <c r="F10" s="1960"/>
      <c r="G10" s="1953" t="s">
        <v>1647</v>
      </c>
      <c r="H10" s="1961"/>
      <c r="K10" s="1939"/>
      <c r="L10" s="1939"/>
    </row>
    <row r="11" spans="1:12" ht="18" customHeight="1">
      <c r="B11" s="1956"/>
      <c r="C11" s="1962" t="s">
        <v>1648</v>
      </c>
      <c r="D11" s="1963"/>
      <c r="E11" s="1959" t="str">
        <f>IF(D11="","",IF(F11="","※",""))</f>
        <v/>
      </c>
      <c r="F11" s="1960"/>
      <c r="G11" s="1953" t="s">
        <v>1647</v>
      </c>
      <c r="H11" s="1964"/>
      <c r="K11" s="1939"/>
      <c r="L11" s="1939"/>
    </row>
    <row r="12" spans="1:12" ht="18" customHeight="1">
      <c r="B12" s="1956"/>
      <c r="C12" s="1962" t="s">
        <v>1648</v>
      </c>
      <c r="D12" s="1963"/>
      <c r="E12" s="1959" t="str">
        <f t="shared" ref="E12:E20" si="0">IF(D12="","",IF(F12="","※",""))</f>
        <v/>
      </c>
      <c r="F12" s="1960"/>
      <c r="G12" s="1953" t="s">
        <v>1647</v>
      </c>
      <c r="H12" s="1964"/>
      <c r="K12" s="1939"/>
      <c r="L12" s="1939"/>
    </row>
    <row r="13" spans="1:12" ht="18" customHeight="1">
      <c r="B13" s="1956"/>
      <c r="C13" s="1962" t="s">
        <v>1648</v>
      </c>
      <c r="D13" s="1963"/>
      <c r="E13" s="1959" t="str">
        <f t="shared" si="0"/>
        <v/>
      </c>
      <c r="F13" s="1960"/>
      <c r="G13" s="1953" t="s">
        <v>1647</v>
      </c>
      <c r="K13" s="1939"/>
    </row>
    <row r="14" spans="1:12" ht="18" customHeight="1">
      <c r="B14" s="1956"/>
      <c r="C14" s="1962" t="s">
        <v>1648</v>
      </c>
      <c r="D14" s="1963"/>
      <c r="E14" s="1959" t="str">
        <f t="shared" si="0"/>
        <v/>
      </c>
      <c r="F14" s="1960"/>
      <c r="G14" s="1953" t="s">
        <v>1647</v>
      </c>
      <c r="K14" s="1939"/>
    </row>
    <row r="15" spans="1:12" ht="18" customHeight="1">
      <c r="B15" s="1956"/>
      <c r="C15" s="1962" t="s">
        <v>1648</v>
      </c>
      <c r="D15" s="1963"/>
      <c r="E15" s="1959" t="str">
        <f t="shared" ref="E15:E19" si="1">IF(D15="","",IF(F15="","※",""))</f>
        <v/>
      </c>
      <c r="F15" s="1960"/>
      <c r="G15" s="1953" t="s">
        <v>1647</v>
      </c>
      <c r="K15" s="1939"/>
    </row>
    <row r="16" spans="1:12" ht="18" customHeight="1">
      <c r="B16" s="1956"/>
      <c r="C16" s="1962" t="s">
        <v>1648</v>
      </c>
      <c r="D16" s="1963"/>
      <c r="E16" s="1959" t="str">
        <f t="shared" si="1"/>
        <v/>
      </c>
      <c r="F16" s="1960"/>
      <c r="G16" s="1953" t="s">
        <v>1647</v>
      </c>
      <c r="K16" s="1939"/>
    </row>
    <row r="17" spans="1:12" ht="18" customHeight="1">
      <c r="B17" s="1956"/>
      <c r="C17" s="1962" t="s">
        <v>1648</v>
      </c>
      <c r="D17" s="1963"/>
      <c r="E17" s="1959" t="str">
        <f t="shared" si="1"/>
        <v/>
      </c>
      <c r="F17" s="1960"/>
      <c r="G17" s="1953" t="s">
        <v>1647</v>
      </c>
      <c r="K17" s="1939"/>
    </row>
    <row r="18" spans="1:12" ht="18" customHeight="1">
      <c r="B18" s="1956"/>
      <c r="C18" s="1962" t="s">
        <v>1648</v>
      </c>
      <c r="D18" s="1963"/>
      <c r="E18" s="1959" t="str">
        <f t="shared" si="1"/>
        <v/>
      </c>
      <c r="F18" s="1960"/>
      <c r="G18" s="1953" t="s">
        <v>1647</v>
      </c>
      <c r="K18" s="1939"/>
    </row>
    <row r="19" spans="1:12" ht="18" customHeight="1">
      <c r="B19" s="1956"/>
      <c r="C19" s="1962" t="s">
        <v>1648</v>
      </c>
      <c r="D19" s="1963"/>
      <c r="E19" s="1959" t="str">
        <f t="shared" si="1"/>
        <v/>
      </c>
      <c r="F19" s="1960"/>
      <c r="G19" s="1953" t="s">
        <v>1647</v>
      </c>
      <c r="K19" s="1939"/>
    </row>
    <row r="20" spans="1:12" ht="18" customHeight="1">
      <c r="B20" s="1956"/>
      <c r="C20" s="1962" t="s">
        <v>1648</v>
      </c>
      <c r="D20" s="1965"/>
      <c r="E20" s="1966" t="str">
        <f t="shared" si="0"/>
        <v/>
      </c>
      <c r="F20" s="1967"/>
      <c r="G20" s="1953" t="s">
        <v>1647</v>
      </c>
    </row>
    <row r="21" spans="1:12" ht="18" customHeight="1">
      <c r="B21" s="1968"/>
      <c r="C21" s="1969"/>
      <c r="D21" s="1968"/>
      <c r="E21" s="1946" t="s">
        <v>981</v>
      </c>
      <c r="F21" s="1970">
        <f>SUM(F9:F20)</f>
        <v>0</v>
      </c>
      <c r="G21" s="1953" t="s">
        <v>1647</v>
      </c>
    </row>
    <row r="22" spans="1:12" ht="18" customHeight="1">
      <c r="A22" s="1947"/>
      <c r="B22" s="1948">
        <v>2</v>
      </c>
      <c r="C22" s="1949" t="s">
        <v>10305</v>
      </c>
      <c r="D22" s="1971" t="s">
        <v>10306</v>
      </c>
      <c r="E22" s="1951" t="str">
        <f>IF(F22="","※","")</f>
        <v>※</v>
      </c>
      <c r="F22" s="1952"/>
      <c r="G22" s="1953" t="s">
        <v>1647</v>
      </c>
      <c r="H22" s="1954"/>
      <c r="I22" s="1955"/>
      <c r="K22" s="1939"/>
      <c r="L22" s="1939"/>
    </row>
    <row r="23" spans="1:12" ht="18" customHeight="1">
      <c r="B23" s="1956"/>
      <c r="C23" s="1957"/>
      <c r="D23" s="1958" t="s">
        <v>10307</v>
      </c>
      <c r="E23" s="1959" t="str">
        <f t="shared" ref="E23:E24" si="2">IF(F23="","※","")</f>
        <v>※</v>
      </c>
      <c r="F23" s="1960"/>
      <c r="G23" s="1953" t="s">
        <v>1647</v>
      </c>
      <c r="H23" s="1961"/>
      <c r="K23" s="1939"/>
      <c r="L23" s="1939"/>
    </row>
    <row r="24" spans="1:12" ht="18" customHeight="1">
      <c r="B24" s="1956"/>
      <c r="C24" s="1957"/>
      <c r="D24" s="1958" t="s">
        <v>10308</v>
      </c>
      <c r="E24" s="1959" t="str">
        <f t="shared" si="2"/>
        <v>※</v>
      </c>
      <c r="F24" s="1960"/>
      <c r="G24" s="1953" t="s">
        <v>1647</v>
      </c>
      <c r="H24" s="1961"/>
      <c r="K24" s="1939"/>
      <c r="L24" s="1939"/>
    </row>
    <row r="25" spans="1:12" ht="18" customHeight="1">
      <c r="B25" s="1956"/>
      <c r="C25" s="1962" t="s">
        <v>1648</v>
      </c>
      <c r="D25" s="1963"/>
      <c r="E25" s="1959" t="str">
        <f t="shared" ref="E25:E34" si="3">IF(D25="","",IF(F25="","※",""))</f>
        <v/>
      </c>
      <c r="F25" s="1960"/>
      <c r="G25" s="1953" t="s">
        <v>1647</v>
      </c>
      <c r="H25" s="1964"/>
      <c r="K25" s="1939"/>
      <c r="L25" s="1939"/>
    </row>
    <row r="26" spans="1:12" ht="18" customHeight="1">
      <c r="B26" s="1956"/>
      <c r="C26" s="1962" t="s">
        <v>1648</v>
      </c>
      <c r="D26" s="1963"/>
      <c r="E26" s="1959" t="str">
        <f t="shared" si="3"/>
        <v/>
      </c>
      <c r="F26" s="1960"/>
      <c r="G26" s="1953" t="s">
        <v>1647</v>
      </c>
      <c r="H26" s="1964"/>
      <c r="K26" s="1939"/>
      <c r="L26" s="1939"/>
    </row>
    <row r="27" spans="1:12" ht="18" customHeight="1">
      <c r="B27" s="1956"/>
      <c r="C27" s="1962" t="s">
        <v>1648</v>
      </c>
      <c r="D27" s="1963"/>
      <c r="E27" s="1959" t="str">
        <f t="shared" si="3"/>
        <v/>
      </c>
      <c r="F27" s="1960"/>
      <c r="G27" s="1953" t="s">
        <v>1647</v>
      </c>
      <c r="K27" s="1939"/>
    </row>
    <row r="28" spans="1:12" ht="18" customHeight="1">
      <c r="B28" s="1956"/>
      <c r="C28" s="1962" t="s">
        <v>1648</v>
      </c>
      <c r="D28" s="1963"/>
      <c r="E28" s="1959" t="str">
        <f t="shared" si="3"/>
        <v/>
      </c>
      <c r="F28" s="1960"/>
      <c r="G28" s="1953" t="s">
        <v>1647</v>
      </c>
      <c r="K28" s="1939"/>
    </row>
    <row r="29" spans="1:12" ht="18" customHeight="1">
      <c r="B29" s="1956"/>
      <c r="C29" s="1962" t="s">
        <v>1648</v>
      </c>
      <c r="D29" s="1963"/>
      <c r="E29" s="1959" t="str">
        <f t="shared" ref="E29:E33" si="4">IF(D29="","",IF(F29="","※",""))</f>
        <v/>
      </c>
      <c r="F29" s="1960"/>
      <c r="G29" s="1953" t="s">
        <v>1647</v>
      </c>
      <c r="K29" s="1939"/>
    </row>
    <row r="30" spans="1:12" ht="18" customHeight="1">
      <c r="B30" s="1956"/>
      <c r="C30" s="1962" t="s">
        <v>1648</v>
      </c>
      <c r="D30" s="1963"/>
      <c r="E30" s="1959" t="str">
        <f t="shared" si="4"/>
        <v/>
      </c>
      <c r="F30" s="1960"/>
      <c r="G30" s="1953" t="s">
        <v>1647</v>
      </c>
      <c r="K30" s="1939"/>
    </row>
    <row r="31" spans="1:12" ht="18" customHeight="1">
      <c r="B31" s="1956"/>
      <c r="C31" s="1962" t="s">
        <v>1648</v>
      </c>
      <c r="D31" s="1963"/>
      <c r="E31" s="1959" t="str">
        <f t="shared" si="4"/>
        <v/>
      </c>
      <c r="F31" s="1960"/>
      <c r="G31" s="1953" t="s">
        <v>1647</v>
      </c>
      <c r="K31" s="1939"/>
    </row>
    <row r="32" spans="1:12" ht="18" customHeight="1">
      <c r="B32" s="1956"/>
      <c r="C32" s="1962" t="s">
        <v>1648</v>
      </c>
      <c r="D32" s="1963"/>
      <c r="E32" s="1959" t="str">
        <f t="shared" si="4"/>
        <v/>
      </c>
      <c r="F32" s="1960"/>
      <c r="G32" s="1953" t="s">
        <v>1647</v>
      </c>
      <c r="K32" s="1939"/>
    </row>
    <row r="33" spans="1:11" ht="18" customHeight="1">
      <c r="B33" s="1956"/>
      <c r="C33" s="1962" t="s">
        <v>1648</v>
      </c>
      <c r="D33" s="1963"/>
      <c r="E33" s="1959" t="str">
        <f t="shared" si="4"/>
        <v/>
      </c>
      <c r="F33" s="1960"/>
      <c r="G33" s="1953" t="s">
        <v>1647</v>
      </c>
      <c r="K33" s="1939"/>
    </row>
    <row r="34" spans="1:11" ht="18" customHeight="1">
      <c r="B34" s="1956"/>
      <c r="C34" s="1962" t="s">
        <v>1648</v>
      </c>
      <c r="D34" s="1965"/>
      <c r="E34" s="1966" t="str">
        <f t="shared" si="3"/>
        <v/>
      </c>
      <c r="F34" s="1967"/>
      <c r="G34" s="1953" t="s">
        <v>1647</v>
      </c>
    </row>
    <row r="35" spans="1:11" ht="18" customHeight="1">
      <c r="B35" s="1968"/>
      <c r="C35" s="1969"/>
      <c r="D35" s="1968"/>
      <c r="E35" s="1972" t="s">
        <v>981</v>
      </c>
      <c r="F35" s="1970">
        <f>SUM(F22:F34)</f>
        <v>0</v>
      </c>
      <c r="G35" s="1953" t="s">
        <v>1647</v>
      </c>
    </row>
    <row r="36" spans="1:11" s="1938" customFormat="1" ht="18" customHeight="1">
      <c r="A36" s="1939"/>
      <c r="B36" s="1944"/>
      <c r="C36" s="1945"/>
      <c r="D36" s="1945"/>
      <c r="E36" s="1945"/>
      <c r="F36" s="1945"/>
      <c r="G36" s="1945"/>
    </row>
  </sheetData>
  <sheetProtection algorithmName="SHA-512" hashValue="FyNE7OSr7iaTPPtd9zD9osttziu3BVllhCS29CyMEsqMyWq4/b0raGFO0OLpJI+xn1k7HQVVLWgvH7EyS8i1BA==" saltValue="3+6GeaZDcFZ+5YjG4DuTMw==" spinCount="100000" sheet="1" objects="1" scenarios="1"/>
  <mergeCells count="4">
    <mergeCell ref="A3:C3"/>
    <mergeCell ref="D3:G3"/>
    <mergeCell ref="B8:C8"/>
    <mergeCell ref="E8:F8"/>
  </mergeCells>
  <phoneticPr fontId="4"/>
  <dataValidations count="2">
    <dataValidation type="custom" allowBlank="1" showInputMessage="1" showErrorMessage="1" sqref="J9:J12 J22:J26" xr:uid="{9E56FA29-4BCC-404C-AA40-7CABE715FDA5}">
      <formula1>TRIM(J9)&lt;&gt;""</formula1>
    </dataValidation>
    <dataValidation type="whole" allowBlank="1" showInputMessage="1" showErrorMessage="1" sqref="F9:F20 F22:F34" xr:uid="{37F4B7AC-E108-408D-A042-E44A4505DAA9}">
      <formula1>0</formula1>
      <formula2>999999</formula2>
    </dataValidation>
  </dataValidations>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rgb="FF99CCFF"/>
  </sheetPr>
  <dimension ref="A1:S70"/>
  <sheetViews>
    <sheetView showGridLines="0" topLeftCell="A33" zoomScaleNormal="100" zoomScaleSheetLayoutView="85" workbookViewId="0"/>
  </sheetViews>
  <sheetFormatPr defaultRowHeight="13.5"/>
  <cols>
    <col min="1" max="1" width="1.75" style="155" customWidth="1"/>
    <col min="2" max="2" width="2.75" style="155" customWidth="1"/>
    <col min="3" max="3" width="10.625" style="155" customWidth="1"/>
    <col min="4" max="4" width="3.75" style="155" customWidth="1"/>
    <col min="5" max="5" width="10.625" style="155" customWidth="1"/>
    <col min="6" max="6" width="3" style="155" customWidth="1"/>
    <col min="7" max="7" width="10.625" style="155" customWidth="1"/>
    <col min="8" max="8" width="4.75" style="155" customWidth="1"/>
    <col min="9" max="9" width="9" style="155"/>
    <col min="10" max="10" width="8.625" style="155" customWidth="1"/>
    <col min="11" max="11" width="36.5" style="155" customWidth="1"/>
    <col min="12" max="12" width="27.125" style="155" customWidth="1"/>
    <col min="13" max="19" width="12.375" style="155" customWidth="1"/>
    <col min="20" max="16384" width="9" style="155"/>
  </cols>
  <sheetData>
    <row r="1" spans="1:19" ht="19.5" hidden="1" customHeight="1">
      <c r="A1" s="722" t="s">
        <v>585</v>
      </c>
      <c r="B1" s="722">
        <f>SUM(G38:G62)</f>
        <v>322</v>
      </c>
      <c r="C1" s="723" t="s">
        <v>586</v>
      </c>
      <c r="D1" s="722">
        <f>SUM(I38:I62)</f>
        <v>0</v>
      </c>
      <c r="M1" s="575"/>
      <c r="N1" s="575"/>
      <c r="O1" s="575"/>
      <c r="P1" s="575"/>
      <c r="Q1" s="575"/>
      <c r="R1" s="575"/>
      <c r="S1" s="575"/>
    </row>
    <row r="2" spans="1:19" ht="27" hidden="1" customHeight="1">
      <c r="A2" s="1111"/>
      <c r="M2" s="575"/>
      <c r="N2" s="575"/>
      <c r="O2" s="575"/>
      <c r="P2" s="575"/>
      <c r="Q2" s="575"/>
      <c r="R2" s="575"/>
      <c r="S2" s="575"/>
    </row>
    <row r="3" spans="1:19" ht="24" hidden="1" customHeight="1">
      <c r="A3" s="1111"/>
      <c r="B3" s="345" t="s">
        <v>646</v>
      </c>
      <c r="C3" s="346"/>
      <c r="D3" s="347"/>
      <c r="E3" s="2444" t="str">
        <f>IF(工事情報!G4="","",工事情報!G4)</f>
        <v/>
      </c>
      <c r="F3" s="2445"/>
      <c r="G3" s="2445"/>
      <c r="H3" s="2445"/>
      <c r="I3" s="2445"/>
      <c r="J3" s="2446"/>
      <c r="M3" s="575"/>
      <c r="N3" s="575"/>
      <c r="O3" s="575"/>
      <c r="P3" s="575"/>
      <c r="Q3" s="575"/>
      <c r="R3" s="575"/>
      <c r="S3" s="575"/>
    </row>
    <row r="4" spans="1:19" ht="30" hidden="1" customHeight="1">
      <c r="A4" s="1111"/>
      <c r="M4" s="575"/>
      <c r="N4" s="575"/>
      <c r="O4" s="575"/>
      <c r="P4" s="575"/>
      <c r="Q4" s="575"/>
      <c r="R4" s="575"/>
      <c r="S4" s="575"/>
    </row>
    <row r="5" spans="1:19" ht="9.75" hidden="1" customHeight="1">
      <c r="A5" s="1111"/>
      <c r="C5" s="185"/>
      <c r="L5" s="890"/>
    </row>
    <row r="6" spans="1:19" ht="9.75" hidden="1" customHeight="1">
      <c r="A6" s="1111"/>
      <c r="K6" s="2432" t="s">
        <v>1006</v>
      </c>
      <c r="L6" s="2433"/>
    </row>
    <row r="7" spans="1:19" ht="20.100000000000001" hidden="1" customHeight="1">
      <c r="A7" s="1111"/>
      <c r="B7" s="330" t="s">
        <v>1007</v>
      </c>
      <c r="C7" s="185"/>
      <c r="D7" s="891"/>
      <c r="E7" s="891"/>
      <c r="F7" s="891"/>
      <c r="G7" s="891"/>
      <c r="H7" s="891"/>
      <c r="I7" s="891"/>
      <c r="J7" s="891"/>
      <c r="K7" s="2434"/>
      <c r="L7" s="2435"/>
    </row>
    <row r="8" spans="1:19" ht="15.75" hidden="1" customHeight="1">
      <c r="A8" s="1111"/>
      <c r="B8" s="892" t="s">
        <v>1008</v>
      </c>
      <c r="C8" s="220"/>
      <c r="D8" s="891"/>
      <c r="E8" s="891"/>
      <c r="F8" s="891"/>
      <c r="G8" s="891"/>
      <c r="H8" s="891"/>
      <c r="I8" s="891"/>
      <c r="J8" s="891"/>
      <c r="K8" s="891"/>
      <c r="L8" s="891"/>
    </row>
    <row r="9" spans="1:19" ht="15.75" hidden="1" customHeight="1">
      <c r="A9" s="1111"/>
      <c r="B9" s="892" t="s">
        <v>1009</v>
      </c>
      <c r="C9" s="220"/>
      <c r="D9" s="891"/>
      <c r="E9" s="891"/>
      <c r="F9" s="891"/>
      <c r="G9" s="891"/>
      <c r="H9" s="891"/>
      <c r="I9" s="891"/>
      <c r="J9" s="891"/>
      <c r="K9" s="891"/>
      <c r="L9" s="891"/>
    </row>
    <row r="10" spans="1:19" ht="15.75" hidden="1" customHeight="1">
      <c r="A10" s="1111"/>
      <c r="B10" s="892" t="s">
        <v>1010</v>
      </c>
      <c r="C10" s="220"/>
      <c r="D10" s="891"/>
      <c r="E10" s="891"/>
      <c r="F10" s="891"/>
      <c r="G10" s="891"/>
      <c r="H10" s="891"/>
      <c r="I10" s="891"/>
      <c r="J10" s="891"/>
      <c r="K10" s="891"/>
      <c r="L10" s="891"/>
    </row>
    <row r="11" spans="1:19" ht="15.75" hidden="1" customHeight="1">
      <c r="A11" s="1289"/>
      <c r="B11" s="892" t="s">
        <v>1011</v>
      </c>
      <c r="C11" s="220"/>
      <c r="D11" s="891"/>
      <c r="E11" s="891"/>
      <c r="F11" s="891"/>
      <c r="G11" s="891"/>
      <c r="H11" s="891"/>
      <c r="I11" s="891"/>
      <c r="J11" s="891"/>
      <c r="K11" s="891"/>
      <c r="L11" s="891"/>
      <c r="N11" s="1111"/>
      <c r="O11" s="1111"/>
      <c r="P11" s="1111"/>
      <c r="Q11" s="1111"/>
      <c r="R11" s="1111"/>
      <c r="S11" s="1111"/>
    </row>
    <row r="12" spans="1:19" s="195" customFormat="1" ht="27" hidden="1" customHeight="1">
      <c r="A12" s="1290"/>
      <c r="B12" s="2164" t="s">
        <v>692</v>
      </c>
      <c r="C12" s="2381"/>
      <c r="D12" s="2381"/>
      <c r="E12" s="2165"/>
      <c r="F12" s="2436" t="s">
        <v>1012</v>
      </c>
      <c r="G12" s="2153"/>
      <c r="H12" s="2436" t="s">
        <v>1013</v>
      </c>
      <c r="I12" s="2153"/>
      <c r="J12" s="332" t="s">
        <v>1014</v>
      </c>
      <c r="K12" s="332" t="s">
        <v>1015</v>
      </c>
      <c r="L12" s="893" t="s">
        <v>1016</v>
      </c>
      <c r="O12" s="894"/>
    </row>
    <row r="13" spans="1:19" s="195" customFormat="1" ht="69" hidden="1" customHeight="1">
      <c r="A13" s="1290"/>
      <c r="B13" s="2437" t="s">
        <v>1017</v>
      </c>
      <c r="C13" s="2438"/>
      <c r="D13" s="2438"/>
      <c r="E13" s="2439"/>
      <c r="F13" s="2440">
        <f>工事費!J51</f>
        <v>0</v>
      </c>
      <c r="G13" s="2441"/>
      <c r="H13" s="2442">
        <f>工事費!J52</f>
        <v>0</v>
      </c>
      <c r="I13" s="2443"/>
      <c r="J13" s="895" t="str">
        <f>IF(L13&lt;&gt;"","OK",IF(OR(F13="",H13=0)=TRUE,"エラー",IF(ABS(F13-H13)&gt;=10,"エラー","OK")))</f>
        <v>エラー</v>
      </c>
      <c r="K13" s="896" t="str">
        <f>IF(F13="",N13,IF(F13=0,O13,IF(ABS(F13-H13)&gt;=10,P13,"")))</f>
        <v>共通仮設費積算対象金額が「0」です。
「工事費」シートで金額を入力してください。</v>
      </c>
      <c r="L13" s="897"/>
      <c r="N13" s="898" t="s">
        <v>1018</v>
      </c>
      <c r="O13" s="898" t="s">
        <v>1019</v>
      </c>
      <c r="P13" s="899" t="s">
        <v>1020</v>
      </c>
    </row>
    <row r="14" spans="1:19" s="195" customFormat="1" ht="69" hidden="1" customHeight="1">
      <c r="A14" s="1290"/>
      <c r="B14" s="2450" t="s">
        <v>1021</v>
      </c>
      <c r="C14" s="2451"/>
      <c r="D14" s="2451"/>
      <c r="E14" s="2452"/>
      <c r="F14" s="2453">
        <f>工事費!J35</f>
        <v>0</v>
      </c>
      <c r="G14" s="2454"/>
      <c r="H14" s="2455">
        <f>IF(ISERROR(KKS!C6)=TRUE,0,IF(KKS!C6="参考値なし","参考値なし",KKS!C6))</f>
        <v>0</v>
      </c>
      <c r="I14" s="2456"/>
      <c r="J14" s="900" t="str">
        <f>IF(L14&lt;&gt;"","OK",IF(OR(F14="",F14=0)=TRUE,"エラー",IF(H14="参考値なし","OK",IF(H14="「大都市」設定なし","エラー",IF(ABS(F14-H14)&gt;=10,"エラー","OK")))))</f>
        <v>エラー</v>
      </c>
      <c r="K14" s="901" t="str">
        <f>IF(F14="",N14,IF(F14=0,O14,IF(H24="",P14,IF(H25="",Q14,IF(H14="参考値なし","",IF(H14="「大都市」設定なし",S14,IF(ABS(F14-H14)&gt;=10,R14,"")))))))</f>
        <v>共通仮設費の率分が「0」です。
「工事費」シートで金額を入力してください。</v>
      </c>
      <c r="L14" s="902"/>
      <c r="N14" s="898" t="s">
        <v>1022</v>
      </c>
      <c r="O14" s="898" t="s">
        <v>1023</v>
      </c>
      <c r="P14" s="898" t="s">
        <v>1024</v>
      </c>
      <c r="Q14" s="898" t="s">
        <v>1025</v>
      </c>
      <c r="R14" s="898" t="s">
        <v>1026</v>
      </c>
      <c r="S14" s="903" t="s">
        <v>1027</v>
      </c>
    </row>
    <row r="15" spans="1:19" s="195" customFormat="1" ht="14.25" hidden="1" customHeight="1">
      <c r="A15" s="1290"/>
      <c r="B15" s="904" t="s">
        <v>1028</v>
      </c>
      <c r="C15" s="905"/>
      <c r="D15" s="906"/>
      <c r="E15" s="238"/>
      <c r="F15" s="907"/>
      <c r="G15" s="908"/>
      <c r="H15" s="909"/>
      <c r="I15" s="910"/>
      <c r="J15" s="333"/>
      <c r="O15" s="894"/>
    </row>
    <row r="16" spans="1:19" s="195" customFormat="1" ht="14.25" hidden="1" customHeight="1">
      <c r="A16" s="1291"/>
      <c r="B16" s="911" t="e">
        <f>B13&amp;"（自動計算値）　=　"&amp;工事費!J9&amp;"　＋　"&amp;工事費!J11&amp;"　＋　"&amp;工事費!J16&amp;"　＋　"&amp;工事費!J27&amp;"　＋　"&amp;工事費!J26&amp;"　-　"&amp;工事費!#REF!</f>
        <v>#REF!</v>
      </c>
      <c r="C16" s="229"/>
      <c r="D16" s="229"/>
      <c r="E16" s="229"/>
      <c r="F16" s="229"/>
      <c r="G16" s="229"/>
      <c r="H16" s="229"/>
      <c r="I16" s="229"/>
      <c r="J16" s="229"/>
      <c r="K16" s="229"/>
      <c r="L16" s="229"/>
      <c r="M16" s="229"/>
      <c r="N16" s="376"/>
      <c r="O16" s="720"/>
      <c r="P16" s="720"/>
    </row>
    <row r="17" spans="1:16" s="195" customFormat="1" ht="14.25" hidden="1" customHeight="1">
      <c r="A17" s="1292"/>
      <c r="B17" s="229" t="s">
        <v>1029</v>
      </c>
      <c r="C17" s="229"/>
      <c r="D17" s="229"/>
      <c r="E17" s="229"/>
      <c r="F17" s="229"/>
      <c r="G17" s="229"/>
      <c r="H17" s="229"/>
      <c r="I17" s="229"/>
      <c r="J17" s="229"/>
      <c r="K17" s="229"/>
      <c r="L17" s="229"/>
      <c r="M17" s="229"/>
      <c r="N17" s="1128"/>
      <c r="O17" s="1129"/>
      <c r="P17" s="197"/>
    </row>
    <row r="18" spans="1:16" s="195" customFormat="1" ht="14.25" hidden="1" customHeight="1">
      <c r="A18" s="1292"/>
      <c r="B18" s="912" t="s">
        <v>1030</v>
      </c>
      <c r="C18" s="913"/>
      <c r="D18" s="913"/>
      <c r="E18" s="913"/>
      <c r="F18" s="913"/>
      <c r="G18" s="913"/>
      <c r="H18" s="913"/>
      <c r="I18" s="913"/>
      <c r="J18" s="913"/>
      <c r="K18" s="913"/>
      <c r="L18" s="913"/>
      <c r="M18" s="913"/>
      <c r="N18" s="1128"/>
      <c r="O18" s="197"/>
      <c r="P18" s="1130"/>
    </row>
    <row r="19" spans="1:16" ht="14.25" hidden="1" customHeight="1">
      <c r="A19" s="1111"/>
      <c r="B19" s="891"/>
      <c r="C19" s="891"/>
      <c r="D19" s="891"/>
      <c r="E19" s="891"/>
      <c r="F19" s="891"/>
      <c r="G19" s="891"/>
      <c r="H19" s="891"/>
      <c r="I19" s="891"/>
      <c r="J19" s="891"/>
      <c r="K19" s="891"/>
      <c r="L19" s="891"/>
      <c r="N19" s="1128"/>
      <c r="O19" s="197"/>
      <c r="P19" s="1130"/>
    </row>
    <row r="20" spans="1:16" s="195" customFormat="1" ht="14.25" hidden="1" customHeight="1">
      <c r="A20" s="1290"/>
      <c r="B20" s="395" t="s">
        <v>1031</v>
      </c>
      <c r="N20" s="1128"/>
      <c r="O20" s="197"/>
      <c r="P20" s="1130"/>
    </row>
    <row r="21" spans="1:16" s="195" customFormat="1" ht="18" hidden="1" customHeight="1">
      <c r="A21" s="1290"/>
      <c r="B21" s="666"/>
      <c r="C21" s="914" t="e">
        <f>VLOOKUP(VLOOKUP("○",KKS!B9:C14,2,FALSE),KKS!B38:D48,3,FALSE)</f>
        <v>#N/A</v>
      </c>
      <c r="D21" s="370"/>
      <c r="E21" s="370"/>
      <c r="F21" s="370"/>
      <c r="G21" s="370"/>
      <c r="H21" s="370"/>
      <c r="I21" s="370"/>
      <c r="J21" s="370"/>
      <c r="K21" s="370"/>
      <c r="L21" s="370"/>
      <c r="N21" s="1128"/>
      <c r="O21" s="197"/>
      <c r="P21" s="197"/>
    </row>
    <row r="22" spans="1:16" s="195" customFormat="1" ht="39.75" hidden="1" customHeight="1">
      <c r="A22" s="1290"/>
      <c r="B22" s="666"/>
      <c r="C22" s="2457" t="e">
        <f>"「共通仮設費率分」自動計算値＝「共通仮設費積算対象金額」×"&amp;VLOOKUP(VLOOKUP("○",KKS!B9:C14,2,FALSE),KKS!B38:C48,2,FALSE)</f>
        <v>#N/A</v>
      </c>
      <c r="D22" s="2457"/>
      <c r="E22" s="2457"/>
      <c r="F22" s="2457"/>
      <c r="G22" s="2457"/>
      <c r="H22" s="2457"/>
      <c r="I22" s="2457"/>
      <c r="J22" s="2457"/>
      <c r="K22" s="2457"/>
      <c r="L22" s="2457"/>
      <c r="N22" s="1128"/>
      <c r="O22" s="1129"/>
      <c r="P22" s="197"/>
    </row>
    <row r="23" spans="1:16" s="195" customFormat="1" ht="25.5" hidden="1" customHeight="1">
      <c r="A23" s="1290"/>
      <c r="C23" s="2153" t="s">
        <v>237</v>
      </c>
      <c r="D23" s="2153"/>
      <c r="E23" s="2153"/>
      <c r="F23" s="2164" t="s">
        <v>1032</v>
      </c>
      <c r="G23" s="2165"/>
      <c r="H23" s="2153" t="s">
        <v>1033</v>
      </c>
      <c r="I23" s="2153"/>
      <c r="J23" s="2153"/>
    </row>
    <row r="24" spans="1:16" s="195" customFormat="1" ht="25.5" hidden="1" customHeight="1">
      <c r="A24" s="1290"/>
      <c r="C24" s="2408" t="s">
        <v>1034</v>
      </c>
      <c r="D24" s="2409"/>
      <c r="E24" s="2410"/>
      <c r="F24" s="2153" t="s">
        <v>357</v>
      </c>
      <c r="G24" s="2153"/>
      <c r="H24" s="2422" t="str">
        <f>IF(一般事項!F20="","",一般事項!F20)</f>
        <v/>
      </c>
      <c r="I24" s="2423"/>
      <c r="J24" s="2424"/>
      <c r="K24" s="915" t="str">
        <f>IF(H24="",N24,IF(H14="参考値なし","",IF(H14="「大都市」設定なし",O24,IF(F14="","",IF(ABS(F14-H14)&gt;=10,O24,"")))))</f>
        <v>←未入力です。「一般事項」シートで「工種」を入力してください。</v>
      </c>
      <c r="N24" s="898" t="s">
        <v>1035</v>
      </c>
      <c r="O24" s="898" t="s">
        <v>1036</v>
      </c>
    </row>
    <row r="25" spans="1:16" s="195" customFormat="1" ht="25.5" hidden="1" customHeight="1">
      <c r="A25" s="1290"/>
      <c r="C25" s="2408" t="s">
        <v>1037</v>
      </c>
      <c r="D25" s="2409"/>
      <c r="E25" s="2410"/>
      <c r="F25" s="2153" t="s">
        <v>357</v>
      </c>
      <c r="G25" s="2153"/>
      <c r="H25" s="2422" t="str">
        <f>IF(一般事項!F19="","",一般事項!F19)</f>
        <v/>
      </c>
      <c r="I25" s="2423"/>
      <c r="J25" s="2424"/>
      <c r="K25" s="915" t="str">
        <f>IF(H25="",N25,IF($H$14="参考値なし","",IF(H14="「大都市」設定なし",O25,IF(F14="","",IF(ABS($F$14-$H$14)&gt;=10,O25,"")))))</f>
        <v>←未入力です。「一般事項」シートで「地域特性」を入力してください。</v>
      </c>
      <c r="N25" s="898" t="s">
        <v>1038</v>
      </c>
      <c r="O25" s="898" t="s">
        <v>1039</v>
      </c>
    </row>
    <row r="26" spans="1:16" s="195" customFormat="1" ht="25.5" hidden="1" customHeight="1">
      <c r="A26" s="1290"/>
      <c r="B26" s="370"/>
      <c r="C26" s="2425" t="s">
        <v>1040</v>
      </c>
      <c r="D26" s="2426"/>
      <c r="E26" s="2427"/>
      <c r="F26" s="2428" t="s">
        <v>357</v>
      </c>
      <c r="G26" s="2428"/>
      <c r="H26" s="2429" t="str">
        <f>IF(一般事項!F44="","",一般事項!F44)</f>
        <v/>
      </c>
      <c r="I26" s="2430"/>
      <c r="J26" s="2431"/>
      <c r="K26" s="915" t="str">
        <f>IF(H26="-","",IF(H26="--",P26,IF(H26="",N26,IF($H$14="参考値なし","",IF(H14="「大都市」設定なし",O26,IF(F14="","",IF(ABS($F$14-$H$14)&gt;=10,O26,"")))))))</f>
        <v>←未入力です。「一般事項」シートで除雪工事補正の「補正係数・区分」を入力してください。</v>
      </c>
      <c r="N26" s="903" t="s">
        <v>1041</v>
      </c>
      <c r="O26" s="903" t="s">
        <v>1042</v>
      </c>
      <c r="P26" s="903" t="s">
        <v>1043</v>
      </c>
    </row>
    <row r="27" spans="1:16" s="195" customFormat="1" ht="25.5" hidden="1" customHeight="1">
      <c r="A27" s="1290"/>
      <c r="B27" s="916"/>
      <c r="C27" s="2414" t="s">
        <v>1044</v>
      </c>
      <c r="D27" s="2415"/>
      <c r="E27" s="2416"/>
      <c r="F27" s="2417" t="s">
        <v>357</v>
      </c>
      <c r="G27" s="2417"/>
      <c r="H27" s="2417" t="e">
        <f>IF(AND(OR(KKS!#REF!=1,KKS!#REF!=3,KKS!#REF!=5,KKS!#REF!=6,KKS!#REF!=7,KKS!#REF!=8,KKS!#REF!=9,AND(KKS!#REF!=4,一般事項!F20&lt;&gt;"299：海岸工事(農)")),一般事項!F122=""),"-",IF(AND(OR(KKS!#REF!=2,KKS!#REF!=4),一般事項!F122=""),"",一般事項!F122))</f>
        <v>#REF!</v>
      </c>
      <c r="I27" s="2417"/>
      <c r="J27" s="2417"/>
      <c r="K27" s="915" t="e">
        <f>IF(H27="",N27,IF(H27="-","",IF(H14="参考値なし","",IF(F14="","",IF(ABS(F14-H14)&gt;=10,O27,"")))))</f>
        <v>#REF!</v>
      </c>
      <c r="N27" s="903" t="s">
        <v>1045</v>
      </c>
      <c r="O27" s="903" t="s">
        <v>1046</v>
      </c>
      <c r="P27" s="370"/>
    </row>
    <row r="28" spans="1:16" s="195" customFormat="1" ht="25.5" hidden="1" customHeight="1">
      <c r="A28" s="1290"/>
      <c r="B28" s="916"/>
      <c r="C28" s="2418" t="s">
        <v>1047</v>
      </c>
      <c r="D28" s="2415"/>
      <c r="E28" s="2416"/>
      <c r="F28" s="2417" t="s">
        <v>357</v>
      </c>
      <c r="G28" s="2417"/>
      <c r="H28" s="2419" t="e">
        <f>IF(AND(KKS!#REF!=7,KKS!#REF!="",KKS!#REF!=""),"--",IF(AND(KKS!#REF!=7,KKS!#REF!=1,KKS!#REF!=""),"",IF(AND(KKS!#REF!=7,KKS!#REF!=2,KKS!#REF!=""),"-",IF(AND(KKS!#REF!&lt;&gt;7,一般事項!F123="",一般事項!F124=""),"-",一般事項!F124))))</f>
        <v>#REF!</v>
      </c>
      <c r="I28" s="2420"/>
      <c r="J28" s="2421"/>
      <c r="K28" s="915" t="e">
        <f>IF(H28="-","",IF(H28="--",P28,IF(H28="",N28,IF($H$11="参考値なし","",IF(F14="","",IF(ABS($F$11-$H$11)&gt;=10,O28,""))))))</f>
        <v>#REF!</v>
      </c>
      <c r="N28" s="903" t="s">
        <v>1048</v>
      </c>
      <c r="O28" s="903" t="s">
        <v>1049</v>
      </c>
      <c r="P28" s="903" t="s">
        <v>1050</v>
      </c>
    </row>
    <row r="29" spans="1:16" s="195" customFormat="1" ht="25.5" hidden="1" customHeight="1">
      <c r="A29" s="1290"/>
      <c r="C29" s="2408" t="s">
        <v>1051</v>
      </c>
      <c r="D29" s="2409"/>
      <c r="E29" s="2410"/>
      <c r="F29" s="2153" t="s">
        <v>360</v>
      </c>
      <c r="G29" s="2153"/>
      <c r="H29" s="2411" t="str">
        <f>IF(工事費!J51="","",工事費!J51)</f>
        <v/>
      </c>
      <c r="I29" s="2411"/>
      <c r="J29" s="2411"/>
      <c r="K29" s="915" t="str">
        <f>IF(H29="",N29,IF(H14="参考値なし","",IF(H14="「大都市」設定なし","",IF(F14="","",IF(ABS(F14-H14)&gt;=10,O29,"")))))</f>
        <v>←未入力です。「工事費」シートで「共通仮設費積算対象金額」を入力してください。</v>
      </c>
      <c r="N29" s="898" t="s">
        <v>1052</v>
      </c>
      <c r="O29" s="898" t="s">
        <v>1053</v>
      </c>
    </row>
    <row r="30" spans="1:16" s="195" customFormat="1" ht="25.5" hidden="1" customHeight="1">
      <c r="A30" s="1290"/>
      <c r="C30" s="2408" t="s">
        <v>1054</v>
      </c>
      <c r="D30" s="2409"/>
      <c r="E30" s="2410"/>
      <c r="F30" s="2153" t="s">
        <v>360</v>
      </c>
      <c r="G30" s="2153"/>
      <c r="H30" s="2411" t="str">
        <f>IF(工事費!J35="","",工事費!J35)</f>
        <v/>
      </c>
      <c r="I30" s="2411"/>
      <c r="J30" s="2411"/>
      <c r="K30" s="915" t="str">
        <f>IF(H30="",N30,IF(H14="参考値なし","",IF(H14="「大都市」設定なし","",IF(ABS(F14-H14)&gt;=10,O30,""))))</f>
        <v>←未入力です。「工事費」シートで「共通仮設費の率分」を入力してください。</v>
      </c>
      <c r="N30" s="898" t="s">
        <v>1055</v>
      </c>
      <c r="O30" s="898" t="s">
        <v>1056</v>
      </c>
    </row>
    <row r="31" spans="1:16" s="195" customFormat="1" ht="8.25" hidden="1" customHeight="1">
      <c r="A31" s="1290"/>
      <c r="B31" s="666"/>
      <c r="C31" s="666"/>
      <c r="D31" s="666"/>
      <c r="E31" s="666"/>
      <c r="F31" s="666"/>
      <c r="G31" s="666"/>
      <c r="H31" s="666"/>
      <c r="I31" s="666"/>
      <c r="J31" s="666"/>
      <c r="K31" s="666"/>
      <c r="L31" s="666"/>
    </row>
    <row r="32" spans="1:16" ht="18" hidden="1" customHeight="1">
      <c r="A32" s="1111"/>
      <c r="C32" s="2401" t="s">
        <v>1559</v>
      </c>
      <c r="D32" s="2402"/>
      <c r="E32" s="2402"/>
      <c r="F32" s="2402"/>
      <c r="G32" s="2402"/>
      <c r="H32" s="2402"/>
      <c r="I32" s="2403" t="s">
        <v>1558</v>
      </c>
      <c r="J32" s="2404"/>
      <c r="K32" s="2404"/>
      <c r="L32" s="2405"/>
    </row>
    <row r="33" spans="1:14" ht="19.5" customHeight="1">
      <c r="A33" s="575"/>
      <c r="B33" s="335" t="s">
        <v>1566</v>
      </c>
      <c r="D33" s="186"/>
      <c r="E33" s="186"/>
      <c r="F33" s="186"/>
      <c r="G33" s="186"/>
      <c r="H33" s="186"/>
    </row>
    <row r="34" spans="1:14" ht="15" customHeight="1">
      <c r="B34" s="394" t="s">
        <v>631</v>
      </c>
      <c r="C34" s="399"/>
      <c r="D34" s="186"/>
      <c r="E34" s="186"/>
      <c r="F34" s="186"/>
      <c r="G34" s="186"/>
      <c r="H34" s="186"/>
    </row>
    <row r="35" spans="1:14" ht="4.5" customHeight="1">
      <c r="B35" s="335"/>
      <c r="D35" s="186"/>
      <c r="E35" s="186"/>
      <c r="F35" s="186"/>
      <c r="G35" s="186"/>
      <c r="H35" s="186"/>
    </row>
    <row r="36" spans="1:14" s="276" customFormat="1" ht="20.100000000000001" customHeight="1">
      <c r="B36" s="336"/>
      <c r="C36" s="2449" t="s">
        <v>697</v>
      </c>
      <c r="D36" s="2449"/>
      <c r="E36" s="1543"/>
      <c r="F36" s="1543"/>
      <c r="G36" s="1511" t="s">
        <v>698</v>
      </c>
      <c r="H36" s="187"/>
      <c r="I36" s="398" t="s">
        <v>17</v>
      </c>
      <c r="J36" s="187"/>
      <c r="K36" s="337"/>
      <c r="L36" s="188"/>
      <c r="M36" s="188"/>
      <c r="N36" s="188"/>
    </row>
    <row r="37" spans="1:14" s="276" customFormat="1" ht="11.25" customHeight="1">
      <c r="B37" s="339"/>
      <c r="C37" s="1544"/>
      <c r="D37" s="1544"/>
      <c r="E37" s="188"/>
      <c r="F37" s="188"/>
      <c r="G37" s="340"/>
      <c r="H37" s="188"/>
      <c r="I37" s="1500"/>
      <c r="J37" s="188"/>
      <c r="K37" s="1512"/>
      <c r="L37" s="188"/>
      <c r="M37" s="188"/>
      <c r="N37" s="188"/>
    </row>
    <row r="38" spans="1:14" s="276" customFormat="1" ht="21.75" customHeight="1">
      <c r="B38" s="339"/>
      <c r="C38" s="2412" t="s">
        <v>575</v>
      </c>
      <c r="D38" s="2413"/>
      <c r="E38" s="420" t="s">
        <v>621</v>
      </c>
      <c r="F38" s="188"/>
      <c r="G38" s="338">
        <f>工事情報!B1</f>
        <v>29</v>
      </c>
      <c r="H38" s="188" t="s">
        <v>161</v>
      </c>
      <c r="I38" s="338">
        <f>工事情報!D1</f>
        <v>0</v>
      </c>
      <c r="J38" s="188" t="s">
        <v>161</v>
      </c>
      <c r="K38" s="595" t="str">
        <f>IF(G38=0,"","工事情報シートに未入力があります。")</f>
        <v>工事情報シートに未入力があります。</v>
      </c>
      <c r="M38" s="188"/>
      <c r="N38" s="188"/>
    </row>
    <row r="39" spans="1:14" s="276" customFormat="1" ht="21.75" customHeight="1">
      <c r="B39" s="339"/>
      <c r="C39" s="340"/>
      <c r="D39" s="341"/>
      <c r="E39" s="188"/>
      <c r="F39" s="188"/>
      <c r="G39" s="188"/>
      <c r="H39" s="188"/>
      <c r="I39" s="188"/>
      <c r="J39" s="188"/>
      <c r="K39" s="595" t="str">
        <f>IF(I38=0,"","工事情報シートにエラーがあります。")</f>
        <v/>
      </c>
      <c r="M39" s="188"/>
      <c r="N39" s="188"/>
    </row>
    <row r="40" spans="1:14" s="276" customFormat="1" ht="21.75" customHeight="1">
      <c r="B40" s="339"/>
      <c r="C40" s="2412" t="s">
        <v>162</v>
      </c>
      <c r="D40" s="2413"/>
      <c r="E40" s="420" t="s">
        <v>622</v>
      </c>
      <c r="F40" s="188"/>
      <c r="G40" s="615">
        <f>一般事項!B1</f>
        <v>36</v>
      </c>
      <c r="H40" s="594" t="s">
        <v>161</v>
      </c>
      <c r="I40" s="615">
        <f>一般事項!D1</f>
        <v>0</v>
      </c>
      <c r="J40" s="188" t="s">
        <v>161</v>
      </c>
      <c r="K40" s="595" t="str">
        <f>IF(G40=0,"","一般事項シートに未入力があります。")</f>
        <v>一般事項シートに未入力があります。</v>
      </c>
      <c r="M40" s="188"/>
      <c r="N40" s="188"/>
    </row>
    <row r="41" spans="1:14" s="276" customFormat="1" ht="21.75" customHeight="1">
      <c r="B41" s="339"/>
      <c r="C41" s="340"/>
      <c r="D41" s="188"/>
      <c r="E41" s="188"/>
      <c r="F41" s="188"/>
      <c r="G41" s="594"/>
      <c r="H41" s="594"/>
      <c r="I41" s="594"/>
      <c r="J41" s="188"/>
      <c r="K41" s="595" t="str">
        <f>IF(I40=0,"","一般事項シートにエラーがあります。")</f>
        <v/>
      </c>
      <c r="M41" s="188"/>
      <c r="N41" s="188"/>
    </row>
    <row r="42" spans="1:14" s="276" customFormat="1" ht="21.75" customHeight="1">
      <c r="B42" s="339"/>
      <c r="C42" s="2412" t="s">
        <v>163</v>
      </c>
      <c r="D42" s="2413"/>
      <c r="E42" s="420" t="s">
        <v>622</v>
      </c>
      <c r="F42" s="188"/>
      <c r="G42" s="615">
        <f>工事費!B1</f>
        <v>47</v>
      </c>
      <c r="H42" s="594" t="s">
        <v>161</v>
      </c>
      <c r="I42" s="615">
        <f>工事費!D1</f>
        <v>0</v>
      </c>
      <c r="J42" s="188" t="s">
        <v>161</v>
      </c>
      <c r="K42" s="595" t="str">
        <f>IF(G42=0,"","工事費シートに未入力があります。")</f>
        <v>工事費シートに未入力があります。</v>
      </c>
      <c r="M42" s="188"/>
      <c r="N42" s="188"/>
    </row>
    <row r="43" spans="1:14" s="276" customFormat="1" ht="21.75" customHeight="1">
      <c r="B43" s="339"/>
      <c r="C43" s="340"/>
      <c r="D43" s="188"/>
      <c r="E43" s="188"/>
      <c r="F43" s="188"/>
      <c r="G43" s="594"/>
      <c r="H43" s="594"/>
      <c r="I43" s="594"/>
      <c r="J43" s="188"/>
      <c r="K43" s="595" t="str">
        <f>IF(I42=0,"","工事費シートにエラーがあります。")</f>
        <v/>
      </c>
      <c r="M43" s="188"/>
      <c r="N43" s="188"/>
    </row>
    <row r="44" spans="1:14" s="276" customFormat="1" ht="21.75" customHeight="1">
      <c r="B44" s="339"/>
      <c r="C44" s="2412" t="s">
        <v>164</v>
      </c>
      <c r="D44" s="2413"/>
      <c r="E44" s="420" t="s">
        <v>622</v>
      </c>
      <c r="F44" s="188"/>
      <c r="G44" s="615">
        <f>工期!B1</f>
        <v>20</v>
      </c>
      <c r="H44" s="594" t="s">
        <v>161</v>
      </c>
      <c r="I44" s="615">
        <f>工期!D1</f>
        <v>0</v>
      </c>
      <c r="J44" s="188" t="s">
        <v>161</v>
      </c>
      <c r="K44" s="595" t="str">
        <f>IF(G44=0,"","工期シートに未入力があります。")</f>
        <v>工期シートに未入力があります。</v>
      </c>
      <c r="M44" s="188"/>
      <c r="N44" s="188"/>
    </row>
    <row r="45" spans="1:14" s="276" customFormat="1" ht="21.75" customHeight="1">
      <c r="B45" s="339"/>
      <c r="C45" s="340"/>
      <c r="D45" s="188"/>
      <c r="E45" s="188"/>
      <c r="F45" s="188"/>
      <c r="G45" s="594"/>
      <c r="H45" s="594"/>
      <c r="I45" s="594"/>
      <c r="J45" s="188"/>
      <c r="K45" s="595" t="str">
        <f>IF(I44=0,"","工期シートにエラーがあります。")</f>
        <v/>
      </c>
      <c r="M45" s="188"/>
      <c r="N45" s="188"/>
    </row>
    <row r="46" spans="1:14" s="276" customFormat="1" ht="21.75" hidden="1" customHeight="1">
      <c r="B46" s="339"/>
      <c r="C46" s="2412" t="s">
        <v>748</v>
      </c>
      <c r="D46" s="2413"/>
      <c r="E46" s="420" t="s">
        <v>622</v>
      </c>
      <c r="F46" s="188"/>
      <c r="G46" s="615">
        <f>施工分散!B1</f>
        <v>0</v>
      </c>
      <c r="H46" s="594" t="s">
        <v>161</v>
      </c>
      <c r="I46" s="615">
        <f>施工分散!D1</f>
        <v>0</v>
      </c>
      <c r="J46" s="188" t="s">
        <v>161</v>
      </c>
      <c r="K46" s="595" t="str">
        <f>IF(G46=0,"","施工分散シートに未入力があります。")</f>
        <v/>
      </c>
    </row>
    <row r="47" spans="1:14" s="276" customFormat="1" ht="21.75" hidden="1" customHeight="1">
      <c r="B47" s="339"/>
      <c r="C47" s="340"/>
      <c r="D47" s="341"/>
      <c r="E47" s="188"/>
      <c r="F47" s="188"/>
      <c r="G47" s="616"/>
      <c r="H47" s="594"/>
      <c r="I47" s="616"/>
      <c r="J47" s="188"/>
      <c r="K47" s="595" t="str">
        <f>IF(I46=0,"","施工分散シートにエラーがあります。")</f>
        <v/>
      </c>
    </row>
    <row r="48" spans="1:14" s="276" customFormat="1" ht="21.75" customHeight="1">
      <c r="B48" s="339"/>
      <c r="C48" s="2412" t="s">
        <v>165</v>
      </c>
      <c r="D48" s="2413"/>
      <c r="E48" s="420" t="s">
        <v>621</v>
      </c>
      <c r="F48" s="188"/>
      <c r="G48" s="615">
        <f>施工環境!B1</f>
        <v>11</v>
      </c>
      <c r="H48" s="594" t="s">
        <v>161</v>
      </c>
      <c r="I48" s="615">
        <f>施工環境!D1</f>
        <v>0</v>
      </c>
      <c r="J48" s="188" t="s">
        <v>161</v>
      </c>
      <c r="K48" s="595" t="str">
        <f>IF(G48=0,"","施工環境シートに未入力があります。")</f>
        <v>施工環境シートに未入力があります。</v>
      </c>
    </row>
    <row r="49" spans="1:13" s="276" customFormat="1" ht="21.75" customHeight="1">
      <c r="B49" s="339"/>
      <c r="C49" s="340"/>
      <c r="D49" s="341"/>
      <c r="E49" s="188"/>
      <c r="F49" s="188"/>
      <c r="G49" s="616"/>
      <c r="H49" s="594"/>
      <c r="I49" s="616"/>
      <c r="J49" s="188"/>
      <c r="K49" s="595" t="str">
        <f>IF(I48=0,"","施工環境シートにエラーがあります。")</f>
        <v/>
      </c>
    </row>
    <row r="50" spans="1:13" s="276" customFormat="1" ht="21.75" customHeight="1">
      <c r="B50" s="339"/>
      <c r="C50" s="2412" t="s">
        <v>75</v>
      </c>
      <c r="D50" s="2413"/>
      <c r="E50" s="420" t="s">
        <v>622</v>
      </c>
      <c r="F50" s="188"/>
      <c r="G50" s="615">
        <f>二次製品!B1</f>
        <v>0</v>
      </c>
      <c r="H50" s="594" t="s">
        <v>161</v>
      </c>
      <c r="I50" s="615">
        <f>二次製品!D1</f>
        <v>0</v>
      </c>
      <c r="J50" s="188" t="s">
        <v>161</v>
      </c>
      <c r="K50" s="595" t="str">
        <f>IF(G50=0,"","二次製品シートに未入力があります。")</f>
        <v/>
      </c>
    </row>
    <row r="51" spans="1:13" s="276" customFormat="1" ht="21.75" customHeight="1">
      <c r="B51" s="339"/>
      <c r="C51" s="340"/>
      <c r="D51" s="341"/>
      <c r="E51" s="188"/>
      <c r="F51" s="188"/>
      <c r="G51" s="616"/>
      <c r="H51" s="594"/>
      <c r="I51" s="616"/>
      <c r="J51" s="188"/>
      <c r="K51" s="595" t="str">
        <f>IF(I50=0,"","二次製品シートにエラーがあります。")</f>
        <v/>
      </c>
    </row>
    <row r="52" spans="1:13" ht="21.75" customHeight="1">
      <c r="A52" s="276"/>
      <c r="B52" s="339"/>
      <c r="C52" s="2412" t="s">
        <v>747</v>
      </c>
      <c r="D52" s="2413"/>
      <c r="E52" s="420" t="s">
        <v>775</v>
      </c>
      <c r="F52" s="188"/>
      <c r="G52" s="615">
        <f>準備費!B1</f>
        <v>1</v>
      </c>
      <c r="H52" s="594" t="s">
        <v>161</v>
      </c>
      <c r="I52" s="615">
        <f>準備費!D1</f>
        <v>0</v>
      </c>
      <c r="J52" s="594" t="s">
        <v>161</v>
      </c>
      <c r="K52" s="595" t="str">
        <f>IF(G52=0,"","準備費シートに未入力があります。")</f>
        <v>準備費シートに未入力があります。</v>
      </c>
      <c r="M52" s="316"/>
    </row>
    <row r="53" spans="1:13" ht="21.75" customHeight="1">
      <c r="A53" s="276"/>
      <c r="B53" s="339"/>
      <c r="C53" s="340"/>
      <c r="D53" s="340"/>
      <c r="E53" s="340"/>
      <c r="F53" s="188"/>
      <c r="G53" s="594"/>
      <c r="H53" s="594"/>
      <c r="I53" s="594"/>
      <c r="J53" s="594"/>
      <c r="K53" s="595"/>
      <c r="M53" s="316"/>
    </row>
    <row r="54" spans="1:13" ht="21.75" customHeight="1">
      <c r="A54" s="276"/>
      <c r="B54" s="339"/>
      <c r="C54" s="2412" t="s">
        <v>10394</v>
      </c>
      <c r="D54" s="2413"/>
      <c r="E54" s="420" t="s">
        <v>621</v>
      </c>
      <c r="F54" s="188"/>
      <c r="G54" s="615">
        <f>ICT!B1</f>
        <v>0</v>
      </c>
      <c r="H54" s="594" t="s">
        <v>161</v>
      </c>
      <c r="I54" s="615">
        <f>ICT!D1</f>
        <v>0</v>
      </c>
      <c r="J54" s="594" t="s">
        <v>161</v>
      </c>
      <c r="K54" s="595" t="str">
        <f>IF(G54=0,"","ICTシートに未入力があります。")</f>
        <v/>
      </c>
      <c r="M54" s="316"/>
    </row>
    <row r="55" spans="1:13" ht="21.75" customHeight="1">
      <c r="A55" s="276"/>
      <c r="B55" s="339"/>
      <c r="C55" s="340"/>
      <c r="D55" s="340"/>
      <c r="E55" s="340"/>
      <c r="F55" s="188"/>
      <c r="G55" s="594"/>
      <c r="H55" s="594"/>
      <c r="I55" s="594"/>
      <c r="J55" s="594"/>
      <c r="K55" s="595"/>
      <c r="M55" s="316"/>
    </row>
    <row r="56" spans="1:13" ht="21.75" customHeight="1">
      <c r="A56" s="276"/>
      <c r="B56" s="339"/>
      <c r="C56" s="2412" t="s">
        <v>10309</v>
      </c>
      <c r="D56" s="2413"/>
      <c r="E56" s="420" t="s">
        <v>621</v>
      </c>
      <c r="F56" s="188"/>
      <c r="G56" s="615">
        <f>感染対策!B1</f>
        <v>5</v>
      </c>
      <c r="H56" s="594" t="s">
        <v>161</v>
      </c>
      <c r="I56" s="615">
        <f>感染対策!D1</f>
        <v>0</v>
      </c>
      <c r="J56" s="594" t="s">
        <v>161</v>
      </c>
      <c r="K56" s="595" t="str">
        <f>IF(G56=0,"","感染対策シートに未入力があります。")</f>
        <v>感染対策シートに未入力があります。</v>
      </c>
      <c r="M56" s="316"/>
    </row>
    <row r="57" spans="1:13" ht="21.75" customHeight="1">
      <c r="A57" s="685"/>
      <c r="B57" s="686"/>
      <c r="C57" s="594"/>
      <c r="D57" s="594"/>
      <c r="E57" s="594"/>
      <c r="F57" s="594"/>
      <c r="G57" s="594"/>
      <c r="H57" s="594"/>
      <c r="I57" s="594"/>
      <c r="J57" s="594"/>
      <c r="K57" s="595" t="str">
        <f>IF(I52=0,"","準備費シートにエラーがあります。")</f>
        <v/>
      </c>
      <c r="L57" s="276"/>
    </row>
    <row r="58" spans="1:13" s="331" customFormat="1" ht="21.75" customHeight="1">
      <c r="A58" s="575"/>
      <c r="B58" s="687"/>
      <c r="C58" s="2447" t="s">
        <v>8093</v>
      </c>
      <c r="D58" s="2448"/>
      <c r="E58" s="420" t="s">
        <v>621</v>
      </c>
      <c r="F58" s="594"/>
      <c r="G58" s="615">
        <f>元請調査票データ!H1</f>
        <v>173</v>
      </c>
      <c r="H58" s="594" t="s">
        <v>161</v>
      </c>
      <c r="I58" s="594"/>
      <c r="J58" s="594"/>
      <c r="K58" s="1848" t="str">
        <f>IF(G58=0,"","元請調査票データシートに貼付漏れがあります。")</f>
        <v>元請調査票データシートに貼付漏れがあります。</v>
      </c>
      <c r="L58" s="155"/>
    </row>
    <row r="59" spans="1:13" s="331" customFormat="1" ht="21.75" hidden="1" customHeight="1">
      <c r="A59" s="575"/>
      <c r="B59" s="686"/>
      <c r="C59" s="594"/>
      <c r="D59" s="594"/>
      <c r="E59" s="594"/>
      <c r="F59" s="594"/>
      <c r="G59" s="594"/>
      <c r="H59" s="594"/>
      <c r="I59" s="594"/>
      <c r="J59" s="594"/>
      <c r="K59" s="595"/>
      <c r="L59" s="155"/>
    </row>
    <row r="60" spans="1:13" s="331" customFormat="1" ht="21.75" hidden="1" customHeight="1">
      <c r="A60" s="575"/>
      <c r="B60" s="687"/>
      <c r="C60" s="2406" t="s">
        <v>1658</v>
      </c>
      <c r="D60" s="2407"/>
      <c r="E60" s="420" t="s">
        <v>621</v>
      </c>
      <c r="F60" s="594"/>
      <c r="G60" s="615"/>
      <c r="H60" s="594" t="s">
        <v>161</v>
      </c>
      <c r="I60" s="615"/>
      <c r="J60" s="594" t="s">
        <v>161</v>
      </c>
      <c r="K60" s="595" t="str">
        <f>IF(G60=0,"","ＩＣＴ土工シートに未入力があります。")</f>
        <v/>
      </c>
      <c r="L60" s="155"/>
    </row>
    <row r="61" spans="1:13" s="331" customFormat="1" ht="13.5" hidden="1" customHeight="1">
      <c r="A61" s="575"/>
      <c r="B61" s="687"/>
      <c r="C61" s="752"/>
      <c r="D61" s="752"/>
      <c r="E61" s="340"/>
      <c r="F61" s="594"/>
      <c r="G61" s="594"/>
      <c r="H61" s="594"/>
      <c r="I61" s="594"/>
      <c r="J61" s="594"/>
      <c r="K61" s="596"/>
      <c r="L61" s="155"/>
    </row>
    <row r="62" spans="1:13" s="331" customFormat="1" ht="21.75" hidden="1" customHeight="1">
      <c r="A62" s="575"/>
      <c r="B62" s="687"/>
      <c r="C62" s="2406" t="s">
        <v>1105</v>
      </c>
      <c r="D62" s="2407"/>
      <c r="E62" s="420" t="s">
        <v>621</v>
      </c>
      <c r="F62" s="594"/>
      <c r="G62" s="927"/>
      <c r="H62" s="594" t="s">
        <v>161</v>
      </c>
      <c r="I62" s="927"/>
      <c r="J62" s="594" t="s">
        <v>161</v>
      </c>
      <c r="K62" s="595" t="str">
        <f>IF(I62=0,"","確認シートにエラーがあります。")</f>
        <v/>
      </c>
      <c r="L62" s="155"/>
    </row>
    <row r="63" spans="1:13" s="331" customFormat="1" ht="10.5" customHeight="1">
      <c r="A63" s="575"/>
      <c r="B63" s="687"/>
      <c r="C63" s="752"/>
      <c r="D63" s="752"/>
      <c r="E63" s="340"/>
      <c r="F63" s="594"/>
      <c r="G63" s="594"/>
      <c r="H63" s="594"/>
      <c r="I63" s="594"/>
      <c r="J63" s="594"/>
      <c r="K63" s="596"/>
      <c r="L63" s="155"/>
    </row>
    <row r="64" spans="1:13" s="331" customFormat="1" ht="7.5" customHeight="1">
      <c r="A64" s="575"/>
      <c r="B64" s="688"/>
      <c r="C64" s="689"/>
      <c r="D64" s="689"/>
      <c r="E64" s="689"/>
      <c r="F64" s="689"/>
      <c r="G64" s="689"/>
      <c r="H64" s="689"/>
      <c r="I64" s="689"/>
      <c r="J64" s="689"/>
      <c r="K64" s="690"/>
      <c r="L64" s="155"/>
    </row>
    <row r="65" spans="1:13" s="331" customFormat="1" ht="6" customHeight="1">
      <c r="A65" s="343"/>
      <c r="B65" s="343"/>
      <c r="C65" s="342"/>
      <c r="D65" s="343"/>
      <c r="E65" s="343"/>
      <c r="F65" s="343"/>
      <c r="G65" s="343"/>
      <c r="H65" s="343"/>
      <c r="I65" s="343"/>
      <c r="M65" s="344"/>
    </row>
    <row r="67" spans="1:13">
      <c r="B67" s="334"/>
    </row>
    <row r="70" spans="1:13" ht="14.25">
      <c r="G70" s="594"/>
    </row>
  </sheetData>
  <sheetProtection algorithmName="SHA-512" hashValue="l+hNJw2KFt7LOhX/v7iZYMTOYKqgg9P404lKUQKguzGazMzcthpalBJfjpv6YHShphRuqi8aMluoVJVTEYBcrg==" saltValue="9eTVByC1WLmiMy4SvhtDfA==" spinCount="100000" sheet="1" objects="1" scenarios="1"/>
  <mergeCells count="52">
    <mergeCell ref="E3:J3"/>
    <mergeCell ref="C60:D60"/>
    <mergeCell ref="C58:D58"/>
    <mergeCell ref="C48:D48"/>
    <mergeCell ref="C52:D52"/>
    <mergeCell ref="C36:D36"/>
    <mergeCell ref="C38:D38"/>
    <mergeCell ref="C40:D40"/>
    <mergeCell ref="C42:D42"/>
    <mergeCell ref="C50:D50"/>
    <mergeCell ref="C44:D44"/>
    <mergeCell ref="C46:D46"/>
    <mergeCell ref="B14:E14"/>
    <mergeCell ref="F14:G14"/>
    <mergeCell ref="H14:I14"/>
    <mergeCell ref="C22:L22"/>
    <mergeCell ref="K6:L7"/>
    <mergeCell ref="B12:E12"/>
    <mergeCell ref="F12:G12"/>
    <mergeCell ref="H12:I12"/>
    <mergeCell ref="B13:E13"/>
    <mergeCell ref="F13:G13"/>
    <mergeCell ref="H13:I13"/>
    <mergeCell ref="C23:E23"/>
    <mergeCell ref="F23:G23"/>
    <mergeCell ref="H23:J23"/>
    <mergeCell ref="C24:E24"/>
    <mergeCell ref="F24:G24"/>
    <mergeCell ref="H24:J24"/>
    <mergeCell ref="C25:E25"/>
    <mergeCell ref="F25:G25"/>
    <mergeCell ref="H25:J25"/>
    <mergeCell ref="C26:E26"/>
    <mergeCell ref="F26:G26"/>
    <mergeCell ref="H26:J26"/>
    <mergeCell ref="C27:E27"/>
    <mergeCell ref="F27:G27"/>
    <mergeCell ref="H27:J27"/>
    <mergeCell ref="C28:E28"/>
    <mergeCell ref="F28:G28"/>
    <mergeCell ref="H28:J28"/>
    <mergeCell ref="C32:H32"/>
    <mergeCell ref="I32:L32"/>
    <mergeCell ref="C62:D62"/>
    <mergeCell ref="C29:E29"/>
    <mergeCell ref="F29:G29"/>
    <mergeCell ref="H29:J29"/>
    <mergeCell ref="C30:E30"/>
    <mergeCell ref="F30:G30"/>
    <mergeCell ref="H30:J30"/>
    <mergeCell ref="C56:D56"/>
    <mergeCell ref="C54:D54"/>
  </mergeCells>
  <phoneticPr fontId="4"/>
  <conditionalFormatting sqref="J13:J14">
    <cfRule type="cellIs" dxfId="10" priority="1" stopIfTrue="1" operator="equal">
      <formula>"エラー"</formula>
    </cfRule>
  </conditionalFormatting>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rowBreaks count="1" manualBreakCount="1">
    <brk id="71" max="11" man="1"/>
  </rowBreaks>
  <colBreaks count="1" manualBreakCount="1">
    <brk id="12" max="58"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1AD4F-73BB-4233-89ED-C7DD8637D8C2}">
  <sheetPr codeName="Sheet20">
    <tabColor rgb="FFFFFF00"/>
  </sheetPr>
  <dimension ref="A1:R239"/>
  <sheetViews>
    <sheetView showGridLines="0" zoomScaleNormal="100" workbookViewId="0">
      <pane ySplit="11" topLeftCell="A12" activePane="bottomLeft" state="frozen"/>
      <selection activeCell="B1" sqref="B1:I1"/>
      <selection pane="bottomLeft"/>
    </sheetView>
  </sheetViews>
  <sheetFormatPr defaultRowHeight="13.5"/>
  <cols>
    <col min="1" max="1" width="5.25" style="1681" customWidth="1"/>
    <col min="2" max="2" width="3.125" style="1681" bestFit="1" customWidth="1"/>
    <col min="3" max="3" width="3.875" style="1681" customWidth="1"/>
    <col min="4" max="4" width="4.125" style="1681" customWidth="1"/>
    <col min="5" max="5" width="4.75" style="1681" customWidth="1"/>
    <col min="6" max="6" width="6.25" style="1681" customWidth="1"/>
    <col min="7" max="7" width="24.125" style="1681" bestFit="1" customWidth="1"/>
    <col min="8" max="8" width="17.5" style="1681" customWidth="1"/>
    <col min="9" max="10" width="9" style="1681"/>
    <col min="11" max="14" width="9" style="1681" customWidth="1"/>
    <col min="15" max="16" width="9" style="1681"/>
    <col min="17" max="17" width="9" style="1842" hidden="1" customWidth="1"/>
    <col min="18" max="16384" width="9" style="1681"/>
  </cols>
  <sheetData>
    <row r="1" spans="1:18" ht="20.25" hidden="1" customHeight="1">
      <c r="A1" s="1844"/>
      <c r="B1" s="1844"/>
      <c r="C1" s="1844"/>
      <c r="D1" s="1844"/>
      <c r="E1" s="1844"/>
      <c r="F1" s="1844"/>
      <c r="G1" s="1845" t="s">
        <v>8092</v>
      </c>
      <c r="H1" s="1844">
        <f>COUNTIFS($Q$8:$Q$238,"※")</f>
        <v>173</v>
      </c>
      <c r="I1" s="1844"/>
      <c r="J1" s="1844"/>
      <c r="K1" s="1844"/>
      <c r="L1" s="1844"/>
      <c r="M1" s="1844"/>
      <c r="N1" s="1844"/>
      <c r="O1" s="1844"/>
      <c r="P1" s="1844"/>
      <c r="Q1" s="1841"/>
    </row>
    <row r="2" spans="1:18" ht="6" customHeight="1">
      <c r="P2" s="2032"/>
      <c r="R2" s="2032"/>
    </row>
    <row r="3" spans="1:18">
      <c r="B3" s="2458" t="s">
        <v>8095</v>
      </c>
      <c r="C3" s="2459"/>
      <c r="D3" s="2459"/>
      <c r="E3" s="2459"/>
      <c r="F3" s="2459"/>
      <c r="G3" s="2459"/>
      <c r="H3" s="2459"/>
    </row>
    <row r="4" spans="1:18">
      <c r="B4" s="2458"/>
      <c r="C4" s="2459"/>
      <c r="D4" s="2459"/>
      <c r="E4" s="2459"/>
      <c r="F4" s="2459"/>
      <c r="G4" s="2459"/>
      <c r="H4" s="2459"/>
    </row>
    <row r="5" spans="1:18">
      <c r="B5" s="2459"/>
      <c r="C5" s="2459"/>
      <c r="D5" s="2459"/>
      <c r="E5" s="2459"/>
      <c r="F5" s="2459"/>
      <c r="G5" s="2459"/>
      <c r="H5" s="2459"/>
    </row>
    <row r="6" spans="1:18">
      <c r="B6" s="2459"/>
      <c r="C6" s="2459"/>
      <c r="D6" s="2459"/>
      <c r="E6" s="2459"/>
      <c r="F6" s="2459"/>
      <c r="G6" s="2459"/>
      <c r="H6" s="2459"/>
    </row>
    <row r="7" spans="1:18" ht="14.25" thickBot="1">
      <c r="B7" s="2460"/>
      <c r="C7" s="2460"/>
      <c r="D7" s="2460"/>
      <c r="E7" s="2461"/>
      <c r="F7" s="2461"/>
      <c r="G7" s="2461"/>
      <c r="H7" s="2461"/>
    </row>
    <row r="8" spans="1:18" ht="14.25" customHeight="1" thickTop="1">
      <c r="B8" s="1835" t="s">
        <v>1533</v>
      </c>
      <c r="C8" s="1837"/>
      <c r="D8" s="1838"/>
      <c r="E8" s="1829"/>
      <c r="F8" s="1830"/>
      <c r="G8" s="1830"/>
      <c r="H8" s="1831"/>
      <c r="Q8" s="1843" t="str">
        <f>IF($E8="","※","")</f>
        <v>※</v>
      </c>
    </row>
    <row r="9" spans="1:18" ht="13.5" customHeight="1">
      <c r="B9" s="1836" t="s">
        <v>1541</v>
      </c>
      <c r="C9" s="1839"/>
      <c r="D9" s="1840"/>
      <c r="E9" s="1832"/>
      <c r="F9" s="1833"/>
      <c r="G9" s="1833"/>
      <c r="H9" s="1834"/>
      <c r="Q9" s="1843" t="str">
        <f>IF($E9="","※","")</f>
        <v>※</v>
      </c>
    </row>
    <row r="10" spans="1:18">
      <c r="B10" s="1702" t="s">
        <v>1924</v>
      </c>
      <c r="C10" s="1703"/>
      <c r="D10" s="1703"/>
      <c r="E10" s="1703"/>
      <c r="F10" s="1703"/>
      <c r="G10" s="1704"/>
      <c r="H10" s="1705" t="s">
        <v>1925</v>
      </c>
    </row>
    <row r="11" spans="1:18">
      <c r="B11" s="1702"/>
      <c r="C11" s="1703"/>
      <c r="D11" s="1703"/>
      <c r="E11" s="1703"/>
      <c r="F11" s="1703"/>
      <c r="G11" s="1704"/>
      <c r="H11" s="1706" t="s">
        <v>1926</v>
      </c>
    </row>
    <row r="12" spans="1:18">
      <c r="B12" s="1707" t="s">
        <v>1927</v>
      </c>
      <c r="C12" s="1708"/>
      <c r="D12" s="1708"/>
      <c r="E12" s="1708"/>
      <c r="F12" s="1708"/>
      <c r="G12" s="1708"/>
      <c r="H12" s="1709"/>
      <c r="Q12" s="1843" t="str">
        <f>IF($H12="","※","")</f>
        <v>※</v>
      </c>
    </row>
    <row r="13" spans="1:18" ht="14.25" thickBot="1">
      <c r="B13" s="1710" t="s">
        <v>1928</v>
      </c>
      <c r="C13" s="1711"/>
      <c r="D13" s="1711"/>
      <c r="E13" s="1711"/>
      <c r="F13" s="1711"/>
      <c r="G13" s="1711"/>
      <c r="H13" s="1712"/>
      <c r="Q13" s="1843" t="str">
        <f t="shared" ref="Q13:Q79" si="0">IF($H13="","※","")</f>
        <v>※</v>
      </c>
    </row>
    <row r="14" spans="1:18" ht="14.25" thickTop="1">
      <c r="B14" s="1713" t="s">
        <v>319</v>
      </c>
      <c r="C14" s="1714" t="s">
        <v>1929</v>
      </c>
      <c r="D14" s="1714"/>
      <c r="E14" s="1715"/>
      <c r="F14" s="1715"/>
      <c r="G14" s="1716"/>
      <c r="H14" s="1717"/>
      <c r="Q14" s="1843" t="str">
        <f t="shared" si="0"/>
        <v>※</v>
      </c>
    </row>
    <row r="15" spans="1:18">
      <c r="B15" s="1718"/>
      <c r="C15" s="1719" t="s">
        <v>1930</v>
      </c>
      <c r="D15" s="1720" t="s">
        <v>485</v>
      </c>
      <c r="E15" s="1721"/>
      <c r="F15" s="1721"/>
      <c r="G15" s="1722"/>
      <c r="H15" s="1723"/>
      <c r="Q15" s="1843" t="str">
        <f t="shared" si="0"/>
        <v>※</v>
      </c>
    </row>
    <row r="16" spans="1:18">
      <c r="B16" s="1718"/>
      <c r="C16" s="1724" t="s">
        <v>632</v>
      </c>
      <c r="D16" s="1720" t="s">
        <v>1931</v>
      </c>
      <c r="E16" s="1721"/>
      <c r="F16" s="1721"/>
      <c r="G16" s="1722"/>
      <c r="H16" s="1723"/>
      <c r="Q16" s="1843" t="str">
        <f t="shared" si="0"/>
        <v>※</v>
      </c>
    </row>
    <row r="17" spans="2:17">
      <c r="B17" s="1718"/>
      <c r="C17" s="1849"/>
      <c r="D17" s="1725" t="s">
        <v>1790</v>
      </c>
      <c r="E17" s="1726" t="s">
        <v>486</v>
      </c>
      <c r="F17" s="1726"/>
      <c r="G17" s="1727"/>
      <c r="H17" s="1728"/>
      <c r="Q17" s="1843" t="str">
        <f t="shared" si="0"/>
        <v>※</v>
      </c>
    </row>
    <row r="18" spans="2:17">
      <c r="B18" s="1718"/>
      <c r="C18" s="1849"/>
      <c r="D18" s="1729" t="s">
        <v>487</v>
      </c>
      <c r="E18" s="1730" t="s">
        <v>1932</v>
      </c>
      <c r="F18" s="1730"/>
      <c r="G18" s="1731"/>
      <c r="H18" s="1732"/>
      <c r="Q18" s="1843" t="str">
        <f t="shared" si="0"/>
        <v>※</v>
      </c>
    </row>
    <row r="19" spans="2:17">
      <c r="B19" s="1718"/>
      <c r="C19" s="1827"/>
      <c r="D19" s="1827" t="s">
        <v>1796</v>
      </c>
      <c r="E19" s="1733" t="s">
        <v>1933</v>
      </c>
      <c r="F19" s="1734"/>
      <c r="G19" s="1735"/>
      <c r="H19" s="1736"/>
      <c r="Q19" s="1843" t="str">
        <f t="shared" si="0"/>
        <v>※</v>
      </c>
    </row>
    <row r="20" spans="2:17">
      <c r="B20" s="1718"/>
      <c r="C20" s="1719" t="s">
        <v>1934</v>
      </c>
      <c r="D20" s="1720" t="s">
        <v>1791</v>
      </c>
      <c r="E20" s="1721"/>
      <c r="F20" s="1721"/>
      <c r="G20" s="1722"/>
      <c r="H20" s="1723"/>
      <c r="Q20" s="1843" t="str">
        <f t="shared" si="0"/>
        <v>※</v>
      </c>
    </row>
    <row r="21" spans="2:17">
      <c r="B21" s="1718"/>
      <c r="C21" s="1719" t="s">
        <v>1935</v>
      </c>
      <c r="D21" s="1720" t="s">
        <v>1936</v>
      </c>
      <c r="E21" s="1721"/>
      <c r="F21" s="1721"/>
      <c r="G21" s="1722"/>
      <c r="H21" s="1723"/>
      <c r="Q21" s="1843" t="str">
        <f t="shared" si="0"/>
        <v>※</v>
      </c>
    </row>
    <row r="22" spans="2:17">
      <c r="B22" s="1718"/>
      <c r="C22" s="1724" t="s">
        <v>633</v>
      </c>
      <c r="D22" s="1720" t="s">
        <v>1937</v>
      </c>
      <c r="E22" s="1721"/>
      <c r="F22" s="1721"/>
      <c r="G22" s="1722"/>
      <c r="H22" s="1723"/>
      <c r="Q22" s="1843" t="str">
        <f t="shared" si="0"/>
        <v>※</v>
      </c>
    </row>
    <row r="23" spans="2:17">
      <c r="B23" s="1718"/>
      <c r="C23" s="1850"/>
      <c r="D23" s="1725" t="s">
        <v>1790</v>
      </c>
      <c r="E23" s="1726" t="s">
        <v>1792</v>
      </c>
      <c r="F23" s="1726"/>
      <c r="G23" s="1727"/>
      <c r="H23" s="1728"/>
      <c r="Q23" s="1843" t="str">
        <f t="shared" si="0"/>
        <v>※</v>
      </c>
    </row>
    <row r="24" spans="2:17">
      <c r="B24" s="1718"/>
      <c r="C24" s="1827"/>
      <c r="D24" s="1737" t="s">
        <v>487</v>
      </c>
      <c r="E24" s="1738" t="s">
        <v>1793</v>
      </c>
      <c r="F24" s="1738"/>
      <c r="G24" s="1739"/>
      <c r="H24" s="1740"/>
      <c r="Q24" s="1843" t="str">
        <f t="shared" si="0"/>
        <v>※</v>
      </c>
    </row>
    <row r="25" spans="2:17">
      <c r="B25" s="1718"/>
      <c r="C25" s="1724" t="s">
        <v>1938</v>
      </c>
      <c r="D25" s="1721" t="s">
        <v>1939</v>
      </c>
      <c r="E25" s="1721"/>
      <c r="F25" s="1721"/>
      <c r="G25" s="1722"/>
      <c r="H25" s="1741"/>
      <c r="Q25" s="1843" t="str">
        <f t="shared" si="0"/>
        <v>※</v>
      </c>
    </row>
    <row r="26" spans="2:17">
      <c r="B26" s="1718"/>
      <c r="C26" s="1849"/>
      <c r="D26" s="1742" t="s">
        <v>1790</v>
      </c>
      <c r="E26" s="1721" t="s">
        <v>1940</v>
      </c>
      <c r="F26" s="1721"/>
      <c r="G26" s="1722"/>
      <c r="H26" s="1728"/>
      <c r="Q26" s="1843" t="str">
        <f t="shared" si="0"/>
        <v>※</v>
      </c>
    </row>
    <row r="27" spans="2:17">
      <c r="B27" s="1718"/>
      <c r="C27" s="1849"/>
      <c r="D27" s="1743" t="s">
        <v>487</v>
      </c>
      <c r="E27" s="1730" t="s">
        <v>1941</v>
      </c>
      <c r="F27" s="1730"/>
      <c r="G27" s="1731"/>
      <c r="H27" s="1732"/>
      <c r="Q27" s="1843" t="str">
        <f t="shared" si="0"/>
        <v>※</v>
      </c>
    </row>
    <row r="28" spans="2:17">
      <c r="B28" s="1744"/>
      <c r="C28" s="1825"/>
      <c r="D28" s="1745" t="s">
        <v>1796</v>
      </c>
      <c r="E28" s="1734" t="s">
        <v>1942</v>
      </c>
      <c r="F28" s="1734"/>
      <c r="G28" s="1735"/>
      <c r="H28" s="1740"/>
      <c r="Q28" s="1843" t="str">
        <f t="shared" si="0"/>
        <v>※</v>
      </c>
    </row>
    <row r="29" spans="2:17">
      <c r="B29" s="1746" t="s">
        <v>320</v>
      </c>
      <c r="C29" s="1721" t="s">
        <v>733</v>
      </c>
      <c r="D29" s="1721"/>
      <c r="E29" s="1720"/>
      <c r="F29" s="1720"/>
      <c r="G29" s="1747"/>
      <c r="H29" s="1748"/>
      <c r="Q29" s="1843" t="str">
        <f t="shared" si="0"/>
        <v>※</v>
      </c>
    </row>
    <row r="30" spans="2:17">
      <c r="B30" s="1718"/>
      <c r="C30" s="1724" t="s">
        <v>1930</v>
      </c>
      <c r="D30" s="1721" t="s">
        <v>1908</v>
      </c>
      <c r="E30" s="1720"/>
      <c r="F30" s="1721"/>
      <c r="G30" s="1722"/>
      <c r="H30" s="1723"/>
      <c r="L30" s="1682" t="s">
        <v>1453</v>
      </c>
      <c r="M30" s="1682" t="s">
        <v>2015</v>
      </c>
      <c r="Q30" s="1843" t="str">
        <f t="shared" si="0"/>
        <v>※</v>
      </c>
    </row>
    <row r="31" spans="2:17">
      <c r="B31" s="1718"/>
      <c r="C31" s="1749"/>
      <c r="D31" s="1724" t="s">
        <v>1790</v>
      </c>
      <c r="E31" s="1720" t="s">
        <v>734</v>
      </c>
      <c r="F31" s="1720"/>
      <c r="G31" s="1747"/>
      <c r="H31" s="1748"/>
      <c r="Q31" s="1843" t="str">
        <f t="shared" si="0"/>
        <v>※</v>
      </c>
    </row>
    <row r="32" spans="2:17">
      <c r="B32" s="1718"/>
      <c r="C32" s="1749"/>
      <c r="D32" s="1850"/>
      <c r="E32" s="1724" t="s">
        <v>1794</v>
      </c>
      <c r="F32" s="1726" t="s">
        <v>1943</v>
      </c>
      <c r="G32" s="1727"/>
      <c r="H32" s="1728"/>
      <c r="Q32" s="1843" t="str">
        <f t="shared" si="0"/>
        <v>※</v>
      </c>
    </row>
    <row r="33" spans="2:17">
      <c r="B33" s="1718"/>
      <c r="C33" s="1749"/>
      <c r="D33" s="1850"/>
      <c r="E33" s="1850"/>
      <c r="F33" s="1750">
        <v>1</v>
      </c>
      <c r="G33" s="1731" t="s">
        <v>1679</v>
      </c>
      <c r="H33" s="1732"/>
      <c r="L33" s="1683" t="s">
        <v>241</v>
      </c>
      <c r="M33" s="1683" t="s">
        <v>2014</v>
      </c>
      <c r="Q33" s="1843" t="str">
        <f t="shared" si="0"/>
        <v>※</v>
      </c>
    </row>
    <row r="34" spans="2:17">
      <c r="B34" s="1718"/>
      <c r="C34" s="1749"/>
      <c r="D34" s="1850"/>
      <c r="E34" s="1850"/>
      <c r="F34" s="1750">
        <v>2</v>
      </c>
      <c r="G34" s="1731" t="s">
        <v>1680</v>
      </c>
      <c r="H34" s="1732"/>
      <c r="L34" s="1683" t="s">
        <v>2014</v>
      </c>
      <c r="M34" s="1683" t="s">
        <v>241</v>
      </c>
      <c r="Q34" s="1843" t="str">
        <f t="shared" si="0"/>
        <v>※</v>
      </c>
    </row>
    <row r="35" spans="2:17">
      <c r="B35" s="1718"/>
      <c r="C35" s="1749"/>
      <c r="D35" s="1850"/>
      <c r="E35" s="1850"/>
      <c r="F35" s="1750">
        <v>3</v>
      </c>
      <c r="G35" s="1731" t="s">
        <v>1681</v>
      </c>
      <c r="H35" s="1732"/>
      <c r="L35" s="1683" t="s">
        <v>241</v>
      </c>
      <c r="M35" s="1683" t="s">
        <v>2014</v>
      </c>
      <c r="Q35" s="1843" t="str">
        <f t="shared" si="0"/>
        <v>※</v>
      </c>
    </row>
    <row r="36" spans="2:17">
      <c r="B36" s="1718"/>
      <c r="C36" s="1749"/>
      <c r="D36" s="1850"/>
      <c r="E36" s="1850"/>
      <c r="F36" s="1750">
        <v>4</v>
      </c>
      <c r="G36" s="1731" t="s">
        <v>1682</v>
      </c>
      <c r="H36" s="1732"/>
      <c r="L36" s="1683" t="s">
        <v>241</v>
      </c>
      <c r="M36" s="1683" t="s">
        <v>2014</v>
      </c>
      <c r="Q36" s="1843" t="str">
        <f t="shared" si="0"/>
        <v>※</v>
      </c>
    </row>
    <row r="37" spans="2:17">
      <c r="B37" s="1718"/>
      <c r="C37" s="1749"/>
      <c r="D37" s="1850"/>
      <c r="E37" s="1850"/>
      <c r="F37" s="1750">
        <v>5</v>
      </c>
      <c r="G37" s="1731" t="s">
        <v>1683</v>
      </c>
      <c r="H37" s="1732"/>
      <c r="L37" s="1683" t="s">
        <v>241</v>
      </c>
      <c r="M37" s="1683" t="s">
        <v>2014</v>
      </c>
      <c r="Q37" s="1843" t="str">
        <f t="shared" si="0"/>
        <v>※</v>
      </c>
    </row>
    <row r="38" spans="2:17">
      <c r="B38" s="1718"/>
      <c r="C38" s="1749"/>
      <c r="D38" s="1850"/>
      <c r="E38" s="1850"/>
      <c r="F38" s="1750">
        <v>6</v>
      </c>
      <c r="G38" s="1731" t="s">
        <v>1684</v>
      </c>
      <c r="H38" s="1732"/>
      <c r="L38" s="1683" t="s">
        <v>241</v>
      </c>
      <c r="M38" s="1683" t="s">
        <v>2014</v>
      </c>
      <c r="Q38" s="1843" t="str">
        <f t="shared" si="0"/>
        <v>※</v>
      </c>
    </row>
    <row r="39" spans="2:17">
      <c r="B39" s="1718"/>
      <c r="C39" s="1749"/>
      <c r="D39" s="1850"/>
      <c r="E39" s="1850"/>
      <c r="F39" s="1750">
        <v>7</v>
      </c>
      <c r="G39" s="1731" t="s">
        <v>1685</v>
      </c>
      <c r="H39" s="1732"/>
      <c r="L39" s="1683" t="s">
        <v>2014</v>
      </c>
      <c r="M39" s="1683" t="s">
        <v>241</v>
      </c>
      <c r="Q39" s="1843" t="str">
        <f t="shared" si="0"/>
        <v>※</v>
      </c>
    </row>
    <row r="40" spans="2:17">
      <c r="B40" s="1718"/>
      <c r="C40" s="1749"/>
      <c r="D40" s="1850"/>
      <c r="E40" s="1850"/>
      <c r="F40" s="1750">
        <v>8</v>
      </c>
      <c r="G40" s="1731" t="s">
        <v>1686</v>
      </c>
      <c r="H40" s="1732"/>
      <c r="L40" s="1683" t="s">
        <v>241</v>
      </c>
      <c r="M40" s="1683" t="s">
        <v>2014</v>
      </c>
      <c r="Q40" s="1843" t="str">
        <f t="shared" si="0"/>
        <v>※</v>
      </c>
    </row>
    <row r="41" spans="2:17">
      <c r="B41" s="1718"/>
      <c r="C41" s="1749"/>
      <c r="D41" s="1850"/>
      <c r="E41" s="1850"/>
      <c r="F41" s="1750">
        <v>9</v>
      </c>
      <c r="G41" s="1731" t="s">
        <v>1687</v>
      </c>
      <c r="H41" s="1732"/>
      <c r="L41" s="1683" t="s">
        <v>241</v>
      </c>
      <c r="M41" s="1683" t="s">
        <v>2014</v>
      </c>
      <c r="Q41" s="1843" t="str">
        <f t="shared" si="0"/>
        <v>※</v>
      </c>
    </row>
    <row r="42" spans="2:17">
      <c r="B42" s="1718"/>
      <c r="C42" s="1749"/>
      <c r="D42" s="1850"/>
      <c r="E42" s="1850"/>
      <c r="F42" s="1750">
        <v>10</v>
      </c>
      <c r="G42" s="1731" t="s">
        <v>1688</v>
      </c>
      <c r="H42" s="1732"/>
      <c r="L42" s="1683" t="s">
        <v>241</v>
      </c>
      <c r="M42" s="1683" t="s">
        <v>2014</v>
      </c>
      <c r="Q42" s="1843" t="str">
        <f t="shared" si="0"/>
        <v>※</v>
      </c>
    </row>
    <row r="43" spans="2:17">
      <c r="B43" s="1718"/>
      <c r="C43" s="1749"/>
      <c r="D43" s="1850"/>
      <c r="E43" s="1850"/>
      <c r="F43" s="1750">
        <v>11</v>
      </c>
      <c r="G43" s="1731" t="s">
        <v>1689</v>
      </c>
      <c r="H43" s="1732"/>
      <c r="L43" s="1683" t="s">
        <v>2014</v>
      </c>
      <c r="M43" s="1683" t="s">
        <v>241</v>
      </c>
      <c r="Q43" s="1843" t="str">
        <f t="shared" si="0"/>
        <v>※</v>
      </c>
    </row>
    <row r="44" spans="2:17">
      <c r="B44" s="1718"/>
      <c r="C44" s="1749"/>
      <c r="D44" s="1850"/>
      <c r="E44" s="1850"/>
      <c r="F44" s="1750">
        <v>12</v>
      </c>
      <c r="G44" s="1731" t="s">
        <v>1690</v>
      </c>
      <c r="H44" s="1732"/>
      <c r="L44" s="1683" t="s">
        <v>241</v>
      </c>
      <c r="M44" s="1683" t="s">
        <v>2014</v>
      </c>
      <c r="Q44" s="1843" t="str">
        <f t="shared" si="0"/>
        <v>※</v>
      </c>
    </row>
    <row r="45" spans="2:17">
      <c r="B45" s="1718"/>
      <c r="C45" s="1749"/>
      <c r="D45" s="1850"/>
      <c r="E45" s="1850"/>
      <c r="F45" s="1750">
        <v>13</v>
      </c>
      <c r="G45" s="1731" t="s">
        <v>1944</v>
      </c>
      <c r="H45" s="1732"/>
      <c r="L45" s="1683" t="s">
        <v>2014</v>
      </c>
      <c r="M45" s="1683" t="s">
        <v>241</v>
      </c>
      <c r="Q45" s="1843" t="str">
        <f t="shared" si="0"/>
        <v>※</v>
      </c>
    </row>
    <row r="46" spans="2:17">
      <c r="B46" s="1718"/>
      <c r="C46" s="1749"/>
      <c r="D46" s="1850"/>
      <c r="E46" s="1850"/>
      <c r="F46" s="1750">
        <v>14</v>
      </c>
      <c r="G46" s="1731" t="s">
        <v>1945</v>
      </c>
      <c r="H46" s="1732"/>
      <c r="L46" s="1683" t="s">
        <v>2014</v>
      </c>
      <c r="M46" s="1683" t="s">
        <v>241</v>
      </c>
      <c r="Q46" s="1843" t="str">
        <f t="shared" si="0"/>
        <v>※</v>
      </c>
    </row>
    <row r="47" spans="2:17">
      <c r="B47" s="1718"/>
      <c r="C47" s="1749"/>
      <c r="D47" s="1850"/>
      <c r="E47" s="1850"/>
      <c r="F47" s="1750">
        <v>15</v>
      </c>
      <c r="G47" s="1731" t="s">
        <v>1691</v>
      </c>
      <c r="H47" s="1732"/>
      <c r="L47" s="1683" t="s">
        <v>241</v>
      </c>
      <c r="M47" s="1683" t="s">
        <v>2014</v>
      </c>
      <c r="Q47" s="1843" t="str">
        <f t="shared" si="0"/>
        <v>※</v>
      </c>
    </row>
    <row r="48" spans="2:17">
      <c r="B48" s="1718"/>
      <c r="C48" s="1749"/>
      <c r="D48" s="1850"/>
      <c r="E48" s="1826" t="s">
        <v>1795</v>
      </c>
      <c r="F48" s="1751" t="s">
        <v>1946</v>
      </c>
      <c r="G48" s="1752"/>
      <c r="H48" s="1753"/>
      <c r="Q48" s="1843" t="str">
        <f t="shared" si="0"/>
        <v>※</v>
      </c>
    </row>
    <row r="49" spans="2:17">
      <c r="B49" s="1718"/>
      <c r="C49" s="1749"/>
      <c r="D49" s="1850"/>
      <c r="E49" s="1850"/>
      <c r="F49" s="1754" t="s">
        <v>1799</v>
      </c>
      <c r="G49" s="1731" t="s">
        <v>1695</v>
      </c>
      <c r="H49" s="1755"/>
      <c r="L49" s="1683" t="s">
        <v>241</v>
      </c>
      <c r="M49" s="1683" t="s">
        <v>2014</v>
      </c>
      <c r="Q49" s="1843" t="str">
        <f t="shared" si="0"/>
        <v>※</v>
      </c>
    </row>
    <row r="50" spans="2:17">
      <c r="B50" s="1718"/>
      <c r="C50" s="1749"/>
      <c r="D50" s="1850"/>
      <c r="E50" s="1851"/>
      <c r="F50" s="1754" t="s">
        <v>1800</v>
      </c>
      <c r="G50" s="1731" t="s">
        <v>1692</v>
      </c>
      <c r="H50" s="1753"/>
      <c r="L50" s="1683" t="s">
        <v>241</v>
      </c>
      <c r="M50" s="1683" t="s">
        <v>2014</v>
      </c>
      <c r="Q50" s="1843" t="str">
        <f t="shared" si="0"/>
        <v>※</v>
      </c>
    </row>
    <row r="51" spans="2:17">
      <c r="B51" s="1718"/>
      <c r="C51" s="1749"/>
      <c r="D51" s="1850"/>
      <c r="E51" s="1850"/>
      <c r="F51" s="1756" t="s">
        <v>1947</v>
      </c>
      <c r="G51" s="1752" t="s">
        <v>1693</v>
      </c>
      <c r="H51" s="1732"/>
      <c r="L51" s="1683" t="s">
        <v>241</v>
      </c>
      <c r="M51" s="1683" t="s">
        <v>2014</v>
      </c>
      <c r="Q51" s="1843" t="str">
        <f t="shared" si="0"/>
        <v>※</v>
      </c>
    </row>
    <row r="52" spans="2:17">
      <c r="B52" s="1718"/>
      <c r="C52" s="1749"/>
      <c r="D52" s="1850"/>
      <c r="E52" s="1757"/>
      <c r="F52" s="1754" t="s">
        <v>1948</v>
      </c>
      <c r="G52" s="1731" t="s">
        <v>1949</v>
      </c>
      <c r="H52" s="1732"/>
      <c r="L52" s="1683" t="s">
        <v>241</v>
      </c>
      <c r="M52" s="1683" t="s">
        <v>2014</v>
      </c>
      <c r="Q52" s="1843" t="str">
        <f t="shared" si="0"/>
        <v>※</v>
      </c>
    </row>
    <row r="53" spans="2:17">
      <c r="B53" s="1718"/>
      <c r="C53" s="1758"/>
      <c r="D53" s="1850"/>
      <c r="E53" s="1850" t="s">
        <v>1803</v>
      </c>
      <c r="F53" s="1759" t="s">
        <v>1694</v>
      </c>
      <c r="G53" s="1760"/>
      <c r="H53" s="1741"/>
      <c r="Q53" s="1843" t="str">
        <f t="shared" si="0"/>
        <v>※</v>
      </c>
    </row>
    <row r="54" spans="2:17">
      <c r="B54" s="1718"/>
      <c r="C54" s="1758"/>
      <c r="D54" s="1850"/>
      <c r="E54" s="1850"/>
      <c r="F54" s="1754" t="s">
        <v>1799</v>
      </c>
      <c r="G54" s="1731" t="s">
        <v>1695</v>
      </c>
      <c r="H54" s="1732"/>
      <c r="L54" s="1683" t="s">
        <v>2014</v>
      </c>
      <c r="M54" s="1683" t="s">
        <v>241</v>
      </c>
      <c r="Q54" s="1843" t="str">
        <f t="shared" si="0"/>
        <v>※</v>
      </c>
    </row>
    <row r="55" spans="2:17">
      <c r="B55" s="1718"/>
      <c r="C55" s="1758"/>
      <c r="D55" s="1850"/>
      <c r="E55" s="1850"/>
      <c r="F55" s="1754" t="s">
        <v>1800</v>
      </c>
      <c r="G55" s="1731" t="s">
        <v>1692</v>
      </c>
      <c r="H55" s="1732"/>
      <c r="L55" s="1683" t="s">
        <v>2014</v>
      </c>
      <c r="M55" s="1683" t="s">
        <v>241</v>
      </c>
      <c r="Q55" s="1843" t="str">
        <f t="shared" si="0"/>
        <v>※</v>
      </c>
    </row>
    <row r="56" spans="2:17">
      <c r="B56" s="1718"/>
      <c r="C56" s="1758"/>
      <c r="D56" s="1827"/>
      <c r="E56" s="1828"/>
      <c r="F56" s="1761" t="s">
        <v>1947</v>
      </c>
      <c r="G56" s="1735" t="s">
        <v>1950</v>
      </c>
      <c r="H56" s="1736"/>
      <c r="L56" s="1683" t="s">
        <v>2014</v>
      </c>
      <c r="M56" s="1683" t="s">
        <v>241</v>
      </c>
      <c r="Q56" s="1843" t="str">
        <f t="shared" si="0"/>
        <v>※</v>
      </c>
    </row>
    <row r="57" spans="2:17">
      <c r="B57" s="1718"/>
      <c r="C57" s="1758"/>
      <c r="D57" s="1850" t="s">
        <v>487</v>
      </c>
      <c r="E57" s="1734" t="s">
        <v>735</v>
      </c>
      <c r="F57" s="1734"/>
      <c r="G57" s="1735"/>
      <c r="H57" s="1741"/>
      <c r="Q57" s="1843" t="str">
        <f t="shared" si="0"/>
        <v>※</v>
      </c>
    </row>
    <row r="58" spans="2:17">
      <c r="B58" s="1718"/>
      <c r="C58" s="1749"/>
      <c r="D58" s="1850"/>
      <c r="E58" s="1724" t="s">
        <v>1794</v>
      </c>
      <c r="F58" s="1726" t="s">
        <v>1696</v>
      </c>
      <c r="G58" s="2067"/>
      <c r="H58" s="1728"/>
      <c r="L58" s="1683" t="s">
        <v>241</v>
      </c>
      <c r="M58" s="1683" t="s">
        <v>2014</v>
      </c>
      <c r="Q58" s="1843" t="str">
        <f t="shared" si="0"/>
        <v>※</v>
      </c>
    </row>
    <row r="59" spans="2:17" ht="23.25" customHeight="1">
      <c r="B59" s="1718"/>
      <c r="C59" s="1749"/>
      <c r="D59" s="1850"/>
      <c r="E59" s="1757"/>
      <c r="F59" s="1775" t="s">
        <v>10472</v>
      </c>
      <c r="G59" s="2068"/>
      <c r="H59" s="1741"/>
      <c r="L59" s="1977" t="s">
        <v>2014</v>
      </c>
      <c r="M59" s="1977" t="s">
        <v>2014</v>
      </c>
      <c r="Q59" s="1843" t="str">
        <f t="shared" si="0"/>
        <v>※</v>
      </c>
    </row>
    <row r="60" spans="2:17">
      <c r="B60" s="1718"/>
      <c r="C60" s="1758"/>
      <c r="D60" s="1827"/>
      <c r="E60" s="1737" t="s">
        <v>1795</v>
      </c>
      <c r="F60" s="1738" t="s">
        <v>740</v>
      </c>
      <c r="G60" s="1762"/>
      <c r="H60" s="1740"/>
      <c r="L60" s="1683" t="s">
        <v>2014</v>
      </c>
      <c r="M60" s="1683" t="s">
        <v>241</v>
      </c>
      <c r="Q60" s="1843" t="str">
        <f t="shared" si="0"/>
        <v>※</v>
      </c>
    </row>
    <row r="61" spans="2:17">
      <c r="B61" s="1718"/>
      <c r="C61" s="1749"/>
      <c r="D61" s="1719" t="s">
        <v>1796</v>
      </c>
      <c r="E61" s="1720" t="s">
        <v>1697</v>
      </c>
      <c r="F61" s="1720"/>
      <c r="G61" s="1747"/>
      <c r="H61" s="1736"/>
      <c r="L61" s="1683" t="s">
        <v>2014</v>
      </c>
      <c r="M61" s="1684" t="s">
        <v>241</v>
      </c>
      <c r="Q61" s="1843" t="str">
        <f t="shared" si="0"/>
        <v>※</v>
      </c>
    </row>
    <row r="62" spans="2:17">
      <c r="B62" s="1718"/>
      <c r="C62" s="1749"/>
      <c r="D62" s="1724" t="s">
        <v>488</v>
      </c>
      <c r="E62" s="1720" t="s">
        <v>736</v>
      </c>
      <c r="F62" s="1720"/>
      <c r="G62" s="1747"/>
      <c r="H62" s="1748"/>
      <c r="Q62" s="1843" t="str">
        <f t="shared" si="0"/>
        <v>※</v>
      </c>
    </row>
    <row r="63" spans="2:17" ht="39.950000000000003" customHeight="1">
      <c r="B63" s="1718"/>
      <c r="C63" s="1749"/>
      <c r="D63" s="1749"/>
      <c r="E63" s="1763"/>
      <c r="F63" s="1764" t="s">
        <v>1951</v>
      </c>
      <c r="G63" s="1765"/>
      <c r="H63" s="1766"/>
      <c r="Q63" s="1847"/>
    </row>
    <row r="64" spans="2:17">
      <c r="B64" s="1718"/>
      <c r="C64" s="1749"/>
      <c r="D64" s="1758"/>
      <c r="E64" s="1724" t="s">
        <v>1794</v>
      </c>
      <c r="F64" s="1721" t="s">
        <v>1698</v>
      </c>
      <c r="G64" s="1722"/>
      <c r="H64" s="1728"/>
      <c r="Q64" s="1843" t="str">
        <f t="shared" si="0"/>
        <v>※</v>
      </c>
    </row>
    <row r="65" spans="2:17" ht="22.5">
      <c r="B65" s="1718"/>
      <c r="C65" s="1749"/>
      <c r="D65" s="1758"/>
      <c r="E65" s="1767"/>
      <c r="F65" s="1768" t="s">
        <v>1799</v>
      </c>
      <c r="G65" s="1769" t="s">
        <v>1952</v>
      </c>
      <c r="H65" s="1755"/>
      <c r="L65" s="1685" t="s">
        <v>241</v>
      </c>
      <c r="M65" s="1685" t="s">
        <v>2014</v>
      </c>
      <c r="Q65" s="1843" t="str">
        <f t="shared" si="0"/>
        <v>※</v>
      </c>
    </row>
    <row r="66" spans="2:17">
      <c r="B66" s="1718"/>
      <c r="C66" s="1749"/>
      <c r="D66" s="1758"/>
      <c r="E66" s="1767"/>
      <c r="F66" s="1768" t="s">
        <v>1800</v>
      </c>
      <c r="G66" s="1769" t="s">
        <v>1797</v>
      </c>
      <c r="H66" s="1755"/>
      <c r="L66" s="1685" t="s">
        <v>241</v>
      </c>
      <c r="M66" s="1685" t="s">
        <v>2014</v>
      </c>
      <c r="Q66" s="1843" t="str">
        <f t="shared" si="0"/>
        <v>※</v>
      </c>
    </row>
    <row r="67" spans="2:17" ht="52.5">
      <c r="B67" s="1718"/>
      <c r="C67" s="1749"/>
      <c r="D67" s="1758"/>
      <c r="E67" s="1767"/>
      <c r="F67" s="1768" t="s">
        <v>1947</v>
      </c>
      <c r="G67" s="1770" t="s">
        <v>1953</v>
      </c>
      <c r="H67" s="1755"/>
      <c r="L67" s="1685" t="s">
        <v>241</v>
      </c>
      <c r="M67" s="1685" t="s">
        <v>2014</v>
      </c>
      <c r="Q67" s="1843" t="str">
        <f t="shared" si="0"/>
        <v>※</v>
      </c>
    </row>
    <row r="68" spans="2:17" ht="22.5">
      <c r="B68" s="1718"/>
      <c r="C68" s="1749"/>
      <c r="D68" s="1758"/>
      <c r="E68" s="1767"/>
      <c r="F68" s="1768" t="s">
        <v>1948</v>
      </c>
      <c r="G68" s="1769" t="s">
        <v>1954</v>
      </c>
      <c r="H68" s="1755"/>
      <c r="L68" s="1685" t="s">
        <v>241</v>
      </c>
      <c r="M68" s="1685" t="s">
        <v>2014</v>
      </c>
      <c r="Q68" s="1843" t="str">
        <f t="shared" si="0"/>
        <v>※</v>
      </c>
    </row>
    <row r="69" spans="2:17">
      <c r="B69" s="1718"/>
      <c r="C69" s="1749"/>
      <c r="D69" s="1758"/>
      <c r="E69" s="1767"/>
      <c r="F69" s="1768" t="s">
        <v>1955</v>
      </c>
      <c r="G69" s="1769" t="s">
        <v>1956</v>
      </c>
      <c r="H69" s="1755"/>
      <c r="L69" s="1685" t="s">
        <v>241</v>
      </c>
      <c r="M69" s="1685" t="s">
        <v>2014</v>
      </c>
      <c r="Q69" s="1843" t="str">
        <f t="shared" si="0"/>
        <v>※</v>
      </c>
    </row>
    <row r="70" spans="2:17" ht="22.5">
      <c r="B70" s="1718"/>
      <c r="C70" s="1749"/>
      <c r="D70" s="1758"/>
      <c r="E70" s="1767"/>
      <c r="F70" s="1768" t="s">
        <v>1957</v>
      </c>
      <c r="G70" s="1769" t="s">
        <v>1958</v>
      </c>
      <c r="H70" s="1755"/>
      <c r="L70" s="1685" t="s">
        <v>241</v>
      </c>
      <c r="M70" s="1685" t="s">
        <v>2014</v>
      </c>
      <c r="Q70" s="1843" t="str">
        <f t="shared" si="0"/>
        <v>※</v>
      </c>
    </row>
    <row r="71" spans="2:17">
      <c r="B71" s="1718"/>
      <c r="C71" s="1749"/>
      <c r="D71" s="1758"/>
      <c r="E71" s="1767"/>
      <c r="F71" s="1768" t="s">
        <v>1959</v>
      </c>
      <c r="G71" s="1769" t="s">
        <v>1960</v>
      </c>
      <c r="H71" s="1755"/>
      <c r="L71" s="1685" t="s">
        <v>241</v>
      </c>
      <c r="M71" s="1685" t="s">
        <v>2014</v>
      </c>
      <c r="Q71" s="1843" t="str">
        <f t="shared" si="0"/>
        <v>※</v>
      </c>
    </row>
    <row r="72" spans="2:17" ht="33.75">
      <c r="B72" s="1718"/>
      <c r="C72" s="1749"/>
      <c r="D72" s="1758"/>
      <c r="E72" s="1767"/>
      <c r="F72" s="1768" t="s">
        <v>1961</v>
      </c>
      <c r="G72" s="1769" t="s">
        <v>1962</v>
      </c>
      <c r="H72" s="1755"/>
      <c r="L72" s="1685" t="s">
        <v>241</v>
      </c>
      <c r="M72" s="1685" t="s">
        <v>2014</v>
      </c>
      <c r="Q72" s="1843" t="str">
        <f t="shared" si="0"/>
        <v>※</v>
      </c>
    </row>
    <row r="73" spans="2:17">
      <c r="B73" s="1718"/>
      <c r="C73" s="1749"/>
      <c r="D73" s="1758"/>
      <c r="E73" s="1767"/>
      <c r="F73" s="1768" t="s">
        <v>1963</v>
      </c>
      <c r="G73" s="1769" t="s">
        <v>1798</v>
      </c>
      <c r="H73" s="1755"/>
      <c r="L73" s="1685" t="s">
        <v>241</v>
      </c>
      <c r="M73" s="1685" t="s">
        <v>2014</v>
      </c>
      <c r="Q73" s="1843" t="str">
        <f t="shared" si="0"/>
        <v>※</v>
      </c>
    </row>
    <row r="74" spans="2:17" ht="22.5">
      <c r="B74" s="1718"/>
      <c r="C74" s="1749"/>
      <c r="D74" s="1758"/>
      <c r="E74" s="1767"/>
      <c r="F74" s="1771" t="s">
        <v>1964</v>
      </c>
      <c r="G74" s="1772" t="s">
        <v>10315</v>
      </c>
      <c r="H74" s="1773"/>
      <c r="L74" s="1685" t="s">
        <v>241</v>
      </c>
      <c r="M74" s="1685" t="s">
        <v>2014</v>
      </c>
      <c r="Q74" s="1843" t="str">
        <f t="shared" si="0"/>
        <v>※</v>
      </c>
    </row>
    <row r="75" spans="2:17">
      <c r="B75" s="1718"/>
      <c r="C75" s="1749"/>
      <c r="D75" s="1758"/>
      <c r="E75" s="1767"/>
      <c r="F75" s="1771" t="s">
        <v>1965</v>
      </c>
      <c r="G75" s="1772" t="s">
        <v>10398</v>
      </c>
      <c r="H75" s="1773"/>
      <c r="L75" s="1685" t="s">
        <v>241</v>
      </c>
      <c r="M75" s="1685" t="s">
        <v>2014</v>
      </c>
      <c r="Q75" s="1843"/>
    </row>
    <row r="76" spans="2:17">
      <c r="B76" s="1718"/>
      <c r="C76" s="1749"/>
      <c r="D76" s="1758"/>
      <c r="E76" s="1767"/>
      <c r="F76" s="1771" t="s">
        <v>10396</v>
      </c>
      <c r="G76" s="1772" t="s">
        <v>10316</v>
      </c>
      <c r="H76" s="1773"/>
      <c r="L76" s="1685" t="s">
        <v>241</v>
      </c>
      <c r="M76" s="1685" t="s">
        <v>2014</v>
      </c>
      <c r="Q76" s="1843" t="str">
        <f t="shared" si="0"/>
        <v>※</v>
      </c>
    </row>
    <row r="77" spans="2:17" ht="45">
      <c r="B77" s="1718"/>
      <c r="C77" s="1749"/>
      <c r="D77" s="1758"/>
      <c r="E77" s="1767"/>
      <c r="F77" s="1771" t="s">
        <v>10397</v>
      </c>
      <c r="G77" s="1772" t="s">
        <v>1966</v>
      </c>
      <c r="H77" s="1773"/>
      <c r="L77" s="1685" t="s">
        <v>241</v>
      </c>
      <c r="M77" s="1685" t="s">
        <v>2014</v>
      </c>
      <c r="Q77" s="1843" t="str">
        <f t="shared" si="0"/>
        <v>※</v>
      </c>
    </row>
    <row r="78" spans="2:17">
      <c r="B78" s="1718"/>
      <c r="C78" s="1749"/>
      <c r="D78" s="1758"/>
      <c r="E78" s="1826" t="s">
        <v>1795</v>
      </c>
      <c r="F78" s="1751" t="s">
        <v>1967</v>
      </c>
      <c r="G78" s="1752"/>
      <c r="H78" s="1732"/>
      <c r="Q78" s="1843" t="str">
        <f t="shared" si="0"/>
        <v>※</v>
      </c>
    </row>
    <row r="79" spans="2:17">
      <c r="B79" s="1718"/>
      <c r="C79" s="1749"/>
      <c r="D79" s="1758"/>
      <c r="E79" s="1767"/>
      <c r="F79" s="1768" t="s">
        <v>1799</v>
      </c>
      <c r="G79" s="1769" t="s">
        <v>1968</v>
      </c>
      <c r="H79" s="1755"/>
      <c r="L79" s="1683" t="s">
        <v>2014</v>
      </c>
      <c r="M79" s="1685" t="s">
        <v>241</v>
      </c>
      <c r="Q79" s="1843" t="str">
        <f t="shared" si="0"/>
        <v>※</v>
      </c>
    </row>
    <row r="80" spans="2:17">
      <c r="B80" s="1718"/>
      <c r="C80" s="1749"/>
      <c r="D80" s="1758"/>
      <c r="E80" s="1767"/>
      <c r="F80" s="1768" t="s">
        <v>1800</v>
      </c>
      <c r="G80" s="1769" t="s">
        <v>1969</v>
      </c>
      <c r="H80" s="1755"/>
      <c r="L80" s="1683" t="s">
        <v>2014</v>
      </c>
      <c r="M80" s="1685" t="s">
        <v>241</v>
      </c>
      <c r="Q80" s="1843" t="str">
        <f t="shared" ref="Q80:Q152" si="1">IF($H80="","※","")</f>
        <v>※</v>
      </c>
    </row>
    <row r="81" spans="2:17">
      <c r="B81" s="1718"/>
      <c r="C81" s="1749"/>
      <c r="D81" s="1849"/>
      <c r="E81" s="1729" t="s">
        <v>1672</v>
      </c>
      <c r="F81" s="1730" t="s">
        <v>1970</v>
      </c>
      <c r="G81" s="1731"/>
      <c r="H81" s="1732"/>
      <c r="L81" s="1683" t="s">
        <v>2014</v>
      </c>
      <c r="M81" s="1683" t="s">
        <v>241</v>
      </c>
      <c r="Q81" s="1843" t="str">
        <f t="shared" si="1"/>
        <v>※</v>
      </c>
    </row>
    <row r="82" spans="2:17">
      <c r="B82" s="1718"/>
      <c r="C82" s="1749"/>
      <c r="D82" s="1849"/>
      <c r="E82" s="1729" t="s">
        <v>1673</v>
      </c>
      <c r="F82" s="1730" t="s">
        <v>1699</v>
      </c>
      <c r="G82" s="1731"/>
      <c r="H82" s="1732"/>
      <c r="L82" s="1683" t="s">
        <v>2014</v>
      </c>
      <c r="M82" s="1683" t="s">
        <v>241</v>
      </c>
      <c r="Q82" s="1843" t="str">
        <f t="shared" si="1"/>
        <v>※</v>
      </c>
    </row>
    <row r="83" spans="2:17">
      <c r="B83" s="1718"/>
      <c r="C83" s="1749"/>
      <c r="D83" s="1849"/>
      <c r="E83" s="1826" t="s">
        <v>1674</v>
      </c>
      <c r="F83" s="1730" t="s">
        <v>1971</v>
      </c>
      <c r="G83" s="1731"/>
      <c r="H83" s="1732"/>
      <c r="L83" s="1683" t="s">
        <v>2014</v>
      </c>
      <c r="M83" s="1683" t="s">
        <v>241</v>
      </c>
      <c r="Q83" s="1843" t="str">
        <f t="shared" si="1"/>
        <v>※</v>
      </c>
    </row>
    <row r="84" spans="2:17">
      <c r="B84" s="1718"/>
      <c r="C84" s="1749"/>
      <c r="D84" s="1849"/>
      <c r="E84" s="1729" t="s">
        <v>1675</v>
      </c>
      <c r="F84" s="1751" t="s">
        <v>1972</v>
      </c>
      <c r="G84" s="1752"/>
      <c r="H84" s="1732"/>
      <c r="L84" s="1683" t="s">
        <v>2014</v>
      </c>
      <c r="M84" s="1683" t="s">
        <v>241</v>
      </c>
      <c r="Q84" s="1843" t="str">
        <f t="shared" si="1"/>
        <v>※</v>
      </c>
    </row>
    <row r="85" spans="2:17">
      <c r="B85" s="1718"/>
      <c r="C85" s="1749"/>
      <c r="D85" s="1849"/>
      <c r="E85" s="1729" t="s">
        <v>1676</v>
      </c>
      <c r="F85" s="1751" t="s">
        <v>1700</v>
      </c>
      <c r="G85" s="1752"/>
      <c r="H85" s="1732"/>
      <c r="L85" s="1683" t="s">
        <v>2014</v>
      </c>
      <c r="M85" s="1683" t="s">
        <v>241</v>
      </c>
      <c r="Q85" s="1843" t="str">
        <f t="shared" si="1"/>
        <v>※</v>
      </c>
    </row>
    <row r="86" spans="2:17">
      <c r="B86" s="1718"/>
      <c r="C86" s="1749"/>
      <c r="D86" s="1849"/>
      <c r="E86" s="1729" t="s">
        <v>1677</v>
      </c>
      <c r="F86" s="1751" t="s">
        <v>10317</v>
      </c>
      <c r="G86" s="1752"/>
      <c r="H86" s="1732"/>
      <c r="L86" s="1683" t="s">
        <v>2014</v>
      </c>
      <c r="M86" s="1683" t="s">
        <v>241</v>
      </c>
      <c r="Q86" s="1843" t="str">
        <f t="shared" si="1"/>
        <v>※</v>
      </c>
    </row>
    <row r="87" spans="2:17">
      <c r="B87" s="1718"/>
      <c r="C87" s="1749"/>
      <c r="D87" s="1849"/>
      <c r="E87" s="1729" t="s">
        <v>1678</v>
      </c>
      <c r="F87" s="1751" t="s">
        <v>10318</v>
      </c>
      <c r="G87" s="1752"/>
      <c r="H87" s="1732"/>
      <c r="L87" s="1683" t="s">
        <v>2014</v>
      </c>
      <c r="M87" s="1683" t="s">
        <v>241</v>
      </c>
      <c r="Q87" s="1843" t="str">
        <f t="shared" si="1"/>
        <v>※</v>
      </c>
    </row>
    <row r="88" spans="2:17" ht="24.75" customHeight="1">
      <c r="B88" s="1718"/>
      <c r="C88" s="1749"/>
      <c r="D88" s="1849"/>
      <c r="E88" s="1729" t="s">
        <v>10319</v>
      </c>
      <c r="F88" s="1775" t="s">
        <v>10473</v>
      </c>
      <c r="G88" s="2069"/>
      <c r="H88" s="1732"/>
      <c r="L88" s="1683" t="s">
        <v>2014</v>
      </c>
      <c r="M88" s="1683" t="s">
        <v>241</v>
      </c>
      <c r="Q88" s="1843" t="str">
        <f t="shared" si="1"/>
        <v>※</v>
      </c>
    </row>
    <row r="89" spans="2:17">
      <c r="B89" s="1718"/>
      <c r="C89" s="1749"/>
      <c r="D89" s="1849"/>
      <c r="E89" s="1729" t="s">
        <v>10320</v>
      </c>
      <c r="F89" s="1751" t="s">
        <v>10321</v>
      </c>
      <c r="G89" s="1752"/>
      <c r="H89" s="1732"/>
      <c r="L89" s="1683" t="s">
        <v>2014</v>
      </c>
      <c r="M89" s="1683" t="s">
        <v>241</v>
      </c>
      <c r="Q89" s="1843" t="str">
        <f t="shared" si="1"/>
        <v>※</v>
      </c>
    </row>
    <row r="90" spans="2:17">
      <c r="B90" s="1718"/>
      <c r="C90" s="1749"/>
      <c r="D90" s="1849"/>
      <c r="E90" s="1729" t="s">
        <v>10322</v>
      </c>
      <c r="F90" s="1730" t="s">
        <v>1973</v>
      </c>
      <c r="G90" s="1730"/>
      <c r="H90" s="1732"/>
      <c r="L90" s="1683" t="s">
        <v>2014</v>
      </c>
      <c r="M90" s="1683" t="s">
        <v>241</v>
      </c>
      <c r="Q90" s="1843" t="str">
        <f t="shared" si="1"/>
        <v>※</v>
      </c>
    </row>
    <row r="91" spans="2:17">
      <c r="B91" s="1718"/>
      <c r="C91" s="1749"/>
      <c r="D91" s="1850"/>
      <c r="E91" s="1729" t="s">
        <v>10323</v>
      </c>
      <c r="F91" s="1751" t="s">
        <v>10324</v>
      </c>
      <c r="G91" s="2070"/>
      <c r="H91" s="2071"/>
      <c r="L91" s="1683" t="s">
        <v>2014</v>
      </c>
      <c r="M91" s="1683" t="s">
        <v>241</v>
      </c>
      <c r="Q91" s="1843" t="str">
        <f t="shared" si="1"/>
        <v>※</v>
      </c>
    </row>
    <row r="92" spans="2:17" ht="13.5" customHeight="1">
      <c r="B92" s="1718"/>
      <c r="C92" s="1749"/>
      <c r="D92" s="1849"/>
      <c r="E92" s="1729" t="s">
        <v>10325</v>
      </c>
      <c r="F92" s="1774" t="s">
        <v>10326</v>
      </c>
      <c r="G92" s="1775"/>
      <c r="H92" s="1732"/>
      <c r="L92" s="1683" t="s">
        <v>2014</v>
      </c>
      <c r="M92" s="1683" t="s">
        <v>241</v>
      </c>
      <c r="Q92" s="1843" t="str">
        <f t="shared" si="1"/>
        <v>※</v>
      </c>
    </row>
    <row r="93" spans="2:17">
      <c r="B93" s="1718"/>
      <c r="C93" s="1749"/>
      <c r="D93" s="1849"/>
      <c r="E93" s="1852"/>
      <c r="F93" s="1751" t="s">
        <v>740</v>
      </c>
      <c r="G93" s="1776"/>
      <c r="H93" s="1753"/>
      <c r="L93" s="1683" t="s">
        <v>2014</v>
      </c>
      <c r="M93" s="1683" t="s">
        <v>241</v>
      </c>
      <c r="Q93" s="1843" t="str">
        <f t="shared" si="1"/>
        <v>※</v>
      </c>
    </row>
    <row r="94" spans="2:17">
      <c r="B94" s="1718"/>
      <c r="C94" s="1749"/>
      <c r="D94" s="1849"/>
      <c r="E94" s="1851" t="s">
        <v>10310</v>
      </c>
      <c r="F94" s="1751" t="s">
        <v>740</v>
      </c>
      <c r="G94" s="1777"/>
      <c r="H94" s="1732"/>
      <c r="L94" s="1683" t="s">
        <v>2014</v>
      </c>
      <c r="M94" s="1683" t="s">
        <v>241</v>
      </c>
      <c r="Q94" s="1843" t="str">
        <f t="shared" si="1"/>
        <v>※</v>
      </c>
    </row>
    <row r="95" spans="2:17">
      <c r="B95" s="1718"/>
      <c r="C95" s="1749"/>
      <c r="D95" s="1849"/>
      <c r="E95" s="1782"/>
      <c r="F95" s="1738" t="s">
        <v>740</v>
      </c>
      <c r="G95" s="1777"/>
      <c r="H95" s="1753"/>
      <c r="L95" s="1683" t="s">
        <v>2014</v>
      </c>
      <c r="M95" s="1683" t="s">
        <v>241</v>
      </c>
      <c r="Q95" s="1843" t="str">
        <f t="shared" si="1"/>
        <v>※</v>
      </c>
    </row>
    <row r="96" spans="2:17">
      <c r="B96" s="1718"/>
      <c r="C96" s="1749"/>
      <c r="D96" s="1724" t="s">
        <v>489</v>
      </c>
      <c r="E96" s="1720" t="s">
        <v>737</v>
      </c>
      <c r="F96" s="1720"/>
      <c r="G96" s="1747"/>
      <c r="H96" s="1709"/>
      <c r="Q96" s="1843" t="str">
        <f t="shared" si="1"/>
        <v>※</v>
      </c>
    </row>
    <row r="97" spans="2:17">
      <c r="B97" s="1718"/>
      <c r="C97" s="1749"/>
      <c r="D97" s="1849"/>
      <c r="E97" s="1725" t="s">
        <v>1794</v>
      </c>
      <c r="F97" s="1726" t="s">
        <v>1701</v>
      </c>
      <c r="G97" s="1727"/>
      <c r="H97" s="1728"/>
      <c r="L97" s="1683" t="s">
        <v>2014</v>
      </c>
      <c r="M97" s="1683" t="s">
        <v>241</v>
      </c>
      <c r="Q97" s="1843" t="str">
        <f t="shared" si="1"/>
        <v>※</v>
      </c>
    </row>
    <row r="98" spans="2:17">
      <c r="B98" s="1718"/>
      <c r="C98" s="1749"/>
      <c r="D98" s="1849"/>
      <c r="E98" s="1737" t="s">
        <v>1795</v>
      </c>
      <c r="F98" s="1738" t="s">
        <v>1702</v>
      </c>
      <c r="G98" s="1739"/>
      <c r="H98" s="1740"/>
      <c r="L98" s="1683" t="s">
        <v>2014</v>
      </c>
      <c r="M98" s="1683" t="s">
        <v>241</v>
      </c>
      <c r="Q98" s="1843" t="str">
        <f t="shared" si="1"/>
        <v>※</v>
      </c>
    </row>
    <row r="99" spans="2:17">
      <c r="B99" s="1718"/>
      <c r="C99" s="1749"/>
      <c r="D99" s="1724" t="s">
        <v>490</v>
      </c>
      <c r="E99" s="1720" t="s">
        <v>738</v>
      </c>
      <c r="F99" s="1720"/>
      <c r="G99" s="1747"/>
      <c r="H99" s="1723"/>
      <c r="Q99" s="1843" t="str">
        <f t="shared" si="1"/>
        <v>※</v>
      </c>
    </row>
    <row r="100" spans="2:17">
      <c r="B100" s="1718"/>
      <c r="C100" s="1749"/>
      <c r="D100" s="1849"/>
      <c r="E100" s="1725" t="s">
        <v>1794</v>
      </c>
      <c r="F100" s="1726" t="s">
        <v>1703</v>
      </c>
      <c r="G100" s="1727"/>
      <c r="H100" s="1728"/>
      <c r="L100" s="1683" t="s">
        <v>241</v>
      </c>
      <c r="M100" s="1683" t="s">
        <v>2014</v>
      </c>
      <c r="Q100" s="1843" t="str">
        <f t="shared" si="1"/>
        <v>※</v>
      </c>
    </row>
    <row r="101" spans="2:17">
      <c r="B101" s="1718"/>
      <c r="C101" s="1749"/>
      <c r="D101" s="1849"/>
      <c r="E101" s="1729" t="s">
        <v>1795</v>
      </c>
      <c r="F101" s="1730" t="s">
        <v>1974</v>
      </c>
      <c r="G101" s="1731"/>
      <c r="H101" s="1732"/>
      <c r="L101" s="1683" t="s">
        <v>2014</v>
      </c>
      <c r="M101" s="1683" t="s">
        <v>241</v>
      </c>
      <c r="Q101" s="1843" t="str">
        <f t="shared" si="1"/>
        <v>※</v>
      </c>
    </row>
    <row r="102" spans="2:17">
      <c r="B102" s="1718"/>
      <c r="C102" s="1749"/>
      <c r="D102" s="1849"/>
      <c r="E102" s="1729" t="s">
        <v>1803</v>
      </c>
      <c r="F102" s="1730" t="s">
        <v>1704</v>
      </c>
      <c r="G102" s="1731"/>
      <c r="H102" s="1732"/>
      <c r="L102" s="1683" t="s">
        <v>2014</v>
      </c>
      <c r="M102" s="1683" t="s">
        <v>241</v>
      </c>
      <c r="Q102" s="1843" t="str">
        <f t="shared" si="1"/>
        <v>※</v>
      </c>
    </row>
    <row r="103" spans="2:17">
      <c r="B103" s="1718"/>
      <c r="C103" s="1749"/>
      <c r="D103" s="1849"/>
      <c r="E103" s="1729" t="s">
        <v>1801</v>
      </c>
      <c r="F103" s="1730" t="s">
        <v>1705</v>
      </c>
      <c r="G103" s="1731"/>
      <c r="H103" s="1732"/>
      <c r="L103" s="1683" t="s">
        <v>2014</v>
      </c>
      <c r="M103" s="1683" t="s">
        <v>241</v>
      </c>
      <c r="Q103" s="1843" t="str">
        <f t="shared" si="1"/>
        <v>※</v>
      </c>
    </row>
    <row r="104" spans="2:17">
      <c r="B104" s="1718"/>
      <c r="C104" s="1749"/>
      <c r="D104" s="1849"/>
      <c r="E104" s="1729" t="s">
        <v>1802</v>
      </c>
      <c r="F104" s="1730" t="s">
        <v>1706</v>
      </c>
      <c r="G104" s="1731"/>
      <c r="H104" s="1732"/>
      <c r="L104" s="1683" t="s">
        <v>2014</v>
      </c>
      <c r="M104" s="1683" t="s">
        <v>241</v>
      </c>
      <c r="Q104" s="1843" t="str">
        <f t="shared" si="1"/>
        <v>※</v>
      </c>
    </row>
    <row r="105" spans="2:17">
      <c r="B105" s="1718"/>
      <c r="C105" s="1749"/>
      <c r="D105" s="1849"/>
      <c r="E105" s="1729" t="s">
        <v>1675</v>
      </c>
      <c r="F105" s="1730" t="s">
        <v>1975</v>
      </c>
      <c r="G105" s="1731"/>
      <c r="H105" s="1732"/>
      <c r="L105" s="1683" t="s">
        <v>2014</v>
      </c>
      <c r="M105" s="1683" t="s">
        <v>241</v>
      </c>
      <c r="Q105" s="1843" t="str">
        <f t="shared" si="1"/>
        <v>※</v>
      </c>
    </row>
    <row r="106" spans="2:17">
      <c r="B106" s="1718"/>
      <c r="C106" s="1749"/>
      <c r="D106" s="1849"/>
      <c r="E106" s="1853"/>
      <c r="F106" s="1778" t="s">
        <v>740</v>
      </c>
      <c r="G106" s="1762"/>
      <c r="H106" s="1753"/>
      <c r="L106" s="1683" t="s">
        <v>2014</v>
      </c>
      <c r="M106" s="1683" t="s">
        <v>241</v>
      </c>
      <c r="Q106" s="1843" t="str">
        <f t="shared" si="1"/>
        <v>※</v>
      </c>
    </row>
    <row r="107" spans="2:17">
      <c r="B107" s="1718"/>
      <c r="C107" s="1749"/>
      <c r="D107" s="1849"/>
      <c r="E107" s="1850" t="s">
        <v>8096</v>
      </c>
      <c r="F107" s="1779" t="s">
        <v>740</v>
      </c>
      <c r="G107" s="1762"/>
      <c r="H107" s="1732"/>
      <c r="L107" s="1683" t="s">
        <v>2014</v>
      </c>
      <c r="M107" s="1683" t="s">
        <v>241</v>
      </c>
      <c r="Q107" s="1843" t="str">
        <f t="shared" si="1"/>
        <v>※</v>
      </c>
    </row>
    <row r="108" spans="2:17">
      <c r="B108" s="1718"/>
      <c r="C108" s="1749"/>
      <c r="D108" s="1825"/>
      <c r="E108" s="1788"/>
      <c r="F108" s="1780" t="s">
        <v>740</v>
      </c>
      <c r="G108" s="1762"/>
      <c r="H108" s="1736"/>
      <c r="L108" s="1683" t="s">
        <v>2014</v>
      </c>
      <c r="M108" s="1683" t="s">
        <v>241</v>
      </c>
      <c r="Q108" s="1843" t="str">
        <f t="shared" si="1"/>
        <v>※</v>
      </c>
    </row>
    <row r="109" spans="2:17">
      <c r="B109" s="1718"/>
      <c r="C109" s="1749"/>
      <c r="D109" s="1724" t="s">
        <v>491</v>
      </c>
      <c r="E109" s="1720" t="s">
        <v>739</v>
      </c>
      <c r="F109" s="1720"/>
      <c r="G109" s="1747"/>
      <c r="H109" s="1741"/>
      <c r="Q109" s="1843" t="str">
        <f t="shared" si="1"/>
        <v>※</v>
      </c>
    </row>
    <row r="110" spans="2:17">
      <c r="B110" s="1718"/>
      <c r="C110" s="1749"/>
      <c r="D110" s="1758"/>
      <c r="E110" s="1724" t="s">
        <v>1794</v>
      </c>
      <c r="F110" s="1726" t="s">
        <v>1707</v>
      </c>
      <c r="G110" s="1727"/>
      <c r="H110" s="1728"/>
      <c r="Q110" s="1843" t="str">
        <f t="shared" si="1"/>
        <v>※</v>
      </c>
    </row>
    <row r="111" spans="2:17" ht="22.5">
      <c r="B111" s="1718"/>
      <c r="C111" s="1749"/>
      <c r="D111" s="1758"/>
      <c r="E111" s="1850"/>
      <c r="F111" s="1768" t="s">
        <v>1799</v>
      </c>
      <c r="G111" s="1769" t="s">
        <v>10327</v>
      </c>
      <c r="H111" s="1732"/>
      <c r="L111" s="1685" t="s">
        <v>241</v>
      </c>
      <c r="M111" s="1685" t="s">
        <v>2014</v>
      </c>
      <c r="Q111" s="1843" t="str">
        <f t="shared" si="1"/>
        <v>※</v>
      </c>
    </row>
    <row r="112" spans="2:17" ht="22.5">
      <c r="B112" s="1718"/>
      <c r="C112" s="1749"/>
      <c r="D112" s="1758"/>
      <c r="E112" s="1850"/>
      <c r="F112" s="1768" t="s">
        <v>1800</v>
      </c>
      <c r="G112" s="1769" t="s">
        <v>10328</v>
      </c>
      <c r="H112" s="1732"/>
      <c r="L112" s="1685" t="s">
        <v>241</v>
      </c>
      <c r="M112" s="1685" t="s">
        <v>2014</v>
      </c>
      <c r="Q112" s="1843" t="str">
        <f t="shared" si="1"/>
        <v>※</v>
      </c>
    </row>
    <row r="113" spans="2:17" ht="22.5">
      <c r="B113" s="1718"/>
      <c r="C113" s="1749"/>
      <c r="D113" s="1758"/>
      <c r="E113" s="1781"/>
      <c r="F113" s="1768" t="s">
        <v>1947</v>
      </c>
      <c r="G113" s="1769" t="s">
        <v>10329</v>
      </c>
      <c r="H113" s="1732"/>
      <c r="L113" s="1685" t="s">
        <v>241</v>
      </c>
      <c r="M113" s="1685" t="s">
        <v>2014</v>
      </c>
      <c r="Q113" s="1843" t="str">
        <f t="shared" si="1"/>
        <v>※</v>
      </c>
    </row>
    <row r="114" spans="2:17">
      <c r="B114" s="1718"/>
      <c r="C114" s="1749"/>
      <c r="D114" s="1758"/>
      <c r="E114" s="1826" t="s">
        <v>1795</v>
      </c>
      <c r="F114" s="1730" t="s">
        <v>1708</v>
      </c>
      <c r="G114" s="1731"/>
      <c r="H114" s="1732"/>
      <c r="Q114" s="1843" t="str">
        <f t="shared" si="1"/>
        <v>※</v>
      </c>
    </row>
    <row r="115" spans="2:17" ht="45">
      <c r="B115" s="1718"/>
      <c r="C115" s="1749"/>
      <c r="D115" s="1758"/>
      <c r="E115" s="1851"/>
      <c r="F115" s="1768" t="s">
        <v>1799</v>
      </c>
      <c r="G115" s="1769" t="s">
        <v>2008</v>
      </c>
      <c r="H115" s="1732"/>
      <c r="L115" s="1685" t="s">
        <v>241</v>
      </c>
      <c r="M115" s="1685" t="s">
        <v>2014</v>
      </c>
      <c r="Q115" s="1843" t="str">
        <f t="shared" si="1"/>
        <v>※</v>
      </c>
    </row>
    <row r="116" spans="2:17" ht="56.25">
      <c r="B116" s="1718"/>
      <c r="C116" s="1749"/>
      <c r="D116" s="1758"/>
      <c r="E116" s="1757"/>
      <c r="F116" s="1768" t="s">
        <v>1800</v>
      </c>
      <c r="G116" s="1769" t="s">
        <v>2009</v>
      </c>
      <c r="H116" s="1732"/>
      <c r="L116" s="1685" t="s">
        <v>241</v>
      </c>
      <c r="M116" s="1685" t="s">
        <v>2014</v>
      </c>
      <c r="Q116" s="1843" t="str">
        <f t="shared" si="1"/>
        <v>※</v>
      </c>
    </row>
    <row r="117" spans="2:17">
      <c r="B117" s="1718"/>
      <c r="C117" s="1749"/>
      <c r="D117" s="1758"/>
      <c r="E117" s="1729" t="s">
        <v>1803</v>
      </c>
      <c r="F117" s="1730" t="s">
        <v>1804</v>
      </c>
      <c r="G117" s="1731"/>
      <c r="H117" s="1732"/>
      <c r="L117" s="1685" t="s">
        <v>241</v>
      </c>
      <c r="M117" s="1685" t="s">
        <v>2014</v>
      </c>
      <c r="Q117" s="1843" t="str">
        <f t="shared" si="1"/>
        <v>※</v>
      </c>
    </row>
    <row r="118" spans="2:17">
      <c r="B118" s="1718"/>
      <c r="C118" s="1749"/>
      <c r="D118" s="1758"/>
      <c r="E118" s="1729" t="s">
        <v>1801</v>
      </c>
      <c r="F118" s="1730" t="s">
        <v>1976</v>
      </c>
      <c r="G118" s="1731"/>
      <c r="H118" s="1732"/>
      <c r="L118" s="1685" t="s">
        <v>241</v>
      </c>
      <c r="M118" s="1685" t="s">
        <v>2014</v>
      </c>
      <c r="Q118" s="1843" t="str">
        <f t="shared" si="1"/>
        <v>※</v>
      </c>
    </row>
    <row r="119" spans="2:17">
      <c r="B119" s="1718"/>
      <c r="C119" s="1749"/>
      <c r="D119" s="1758"/>
      <c r="E119" s="1729" t="s">
        <v>1802</v>
      </c>
      <c r="F119" s="1730" t="s">
        <v>1805</v>
      </c>
      <c r="G119" s="1731"/>
      <c r="H119" s="1732"/>
      <c r="L119" s="1685" t="s">
        <v>2014</v>
      </c>
      <c r="M119" s="1685" t="s">
        <v>241</v>
      </c>
      <c r="Q119" s="1843" t="str">
        <f t="shared" si="1"/>
        <v>※</v>
      </c>
    </row>
    <row r="120" spans="2:17">
      <c r="B120" s="1718"/>
      <c r="C120" s="1749"/>
      <c r="D120" s="1758"/>
      <c r="E120" s="1729" t="s">
        <v>1675</v>
      </c>
      <c r="F120" s="1730" t="s">
        <v>10464</v>
      </c>
      <c r="G120" s="1731"/>
      <c r="H120" s="1732"/>
      <c r="L120" s="1685" t="s">
        <v>2014</v>
      </c>
      <c r="M120" s="1685" t="s">
        <v>241</v>
      </c>
      <c r="Q120" s="1843" t="str">
        <f t="shared" si="1"/>
        <v>※</v>
      </c>
    </row>
    <row r="121" spans="2:17">
      <c r="B121" s="1718"/>
      <c r="C121" s="1749"/>
      <c r="D121" s="1758"/>
      <c r="E121" s="1729" t="s">
        <v>1676</v>
      </c>
      <c r="F121" s="1730" t="s">
        <v>10465</v>
      </c>
      <c r="G121" s="1731"/>
      <c r="H121" s="1732"/>
      <c r="L121" s="1685" t="s">
        <v>2014</v>
      </c>
      <c r="M121" s="1685" t="s">
        <v>241</v>
      </c>
      <c r="Q121" s="1843" t="str">
        <f t="shared" si="1"/>
        <v>※</v>
      </c>
    </row>
    <row r="122" spans="2:17">
      <c r="B122" s="1718"/>
      <c r="C122" s="1749"/>
      <c r="D122" s="1758"/>
      <c r="E122" s="1729" t="s">
        <v>1677</v>
      </c>
      <c r="F122" s="1730" t="s">
        <v>10466</v>
      </c>
      <c r="G122" s="1731"/>
      <c r="H122" s="1732"/>
      <c r="L122" s="1685" t="s">
        <v>241</v>
      </c>
      <c r="M122" s="1685" t="s">
        <v>2014</v>
      </c>
      <c r="Q122" s="1843" t="str">
        <f t="shared" si="1"/>
        <v>※</v>
      </c>
    </row>
    <row r="123" spans="2:17">
      <c r="B123" s="1718"/>
      <c r="C123" s="1749"/>
      <c r="D123" s="1758"/>
      <c r="E123" s="2072" t="s">
        <v>1678</v>
      </c>
      <c r="F123" s="1730" t="s">
        <v>824</v>
      </c>
      <c r="G123" s="1731"/>
      <c r="H123" s="1732"/>
      <c r="L123" s="1685" t="s">
        <v>2014</v>
      </c>
      <c r="M123" s="1685" t="s">
        <v>241</v>
      </c>
      <c r="Q123" s="1843" t="str">
        <f t="shared" si="1"/>
        <v>※</v>
      </c>
    </row>
    <row r="124" spans="2:17">
      <c r="B124" s="1718"/>
      <c r="C124" s="1749"/>
      <c r="D124" s="1758"/>
      <c r="E124" s="1851"/>
      <c r="F124" s="1759" t="s">
        <v>824</v>
      </c>
      <c r="G124" s="1776"/>
      <c r="H124" s="1753"/>
      <c r="L124" s="1685" t="s">
        <v>2014</v>
      </c>
      <c r="M124" s="1685" t="s">
        <v>241</v>
      </c>
      <c r="Q124" s="1843" t="str">
        <f t="shared" si="1"/>
        <v>※</v>
      </c>
    </row>
    <row r="125" spans="2:17">
      <c r="B125" s="1718"/>
      <c r="C125" s="1749"/>
      <c r="D125" s="1782"/>
      <c r="E125" s="1782"/>
      <c r="F125" s="2073" t="s">
        <v>824</v>
      </c>
      <c r="G125" s="1783"/>
      <c r="H125" s="1740"/>
      <c r="L125" s="1685" t="s">
        <v>2014</v>
      </c>
      <c r="M125" s="1685" t="s">
        <v>241</v>
      </c>
      <c r="Q125" s="1843" t="str">
        <f t="shared" si="1"/>
        <v>※</v>
      </c>
    </row>
    <row r="126" spans="2:17">
      <c r="B126" s="1718"/>
      <c r="C126" s="1749"/>
      <c r="D126" s="1784" t="s">
        <v>492</v>
      </c>
      <c r="E126" s="1720" t="s">
        <v>1977</v>
      </c>
      <c r="F126" s="1720"/>
      <c r="G126" s="1747"/>
      <c r="H126" s="1748"/>
      <c r="Q126" s="1843" t="str">
        <f t="shared" si="1"/>
        <v>※</v>
      </c>
    </row>
    <row r="127" spans="2:17">
      <c r="B127" s="1718"/>
      <c r="C127" s="1749"/>
      <c r="D127" s="1849"/>
      <c r="E127" s="1725" t="s">
        <v>1794</v>
      </c>
      <c r="F127" s="1726" t="s">
        <v>1978</v>
      </c>
      <c r="G127" s="1727"/>
      <c r="H127" s="1728"/>
      <c r="L127" s="1685" t="s">
        <v>241</v>
      </c>
      <c r="M127" s="1685" t="s">
        <v>2014</v>
      </c>
      <c r="Q127" s="1843" t="str">
        <f t="shared" si="1"/>
        <v>※</v>
      </c>
    </row>
    <row r="128" spans="2:17">
      <c r="B128" s="1718"/>
      <c r="C128" s="1749"/>
      <c r="D128" s="1849"/>
      <c r="E128" s="1729" t="s">
        <v>1795</v>
      </c>
      <c r="F128" s="1730" t="s">
        <v>1979</v>
      </c>
      <c r="G128" s="1731"/>
      <c r="H128" s="1732"/>
      <c r="L128" s="1685" t="s">
        <v>241</v>
      </c>
      <c r="M128" s="1685" t="s">
        <v>2014</v>
      </c>
      <c r="Q128" s="1843" t="str">
        <f t="shared" si="1"/>
        <v>※</v>
      </c>
    </row>
    <row r="129" spans="2:17">
      <c r="B129" s="1718"/>
      <c r="C129" s="1749"/>
      <c r="D129" s="1849"/>
      <c r="E129" s="1729" t="s">
        <v>1803</v>
      </c>
      <c r="F129" s="1730" t="s">
        <v>1980</v>
      </c>
      <c r="G129" s="1731"/>
      <c r="H129" s="1732"/>
      <c r="L129" s="1685" t="s">
        <v>241</v>
      </c>
      <c r="M129" s="1685" t="s">
        <v>2014</v>
      </c>
      <c r="Q129" s="1843" t="str">
        <f t="shared" si="1"/>
        <v>※</v>
      </c>
    </row>
    <row r="130" spans="2:17">
      <c r="B130" s="1718"/>
      <c r="C130" s="1749"/>
      <c r="D130" s="1849"/>
      <c r="E130" s="1729" t="s">
        <v>1801</v>
      </c>
      <c r="F130" s="1730" t="s">
        <v>1981</v>
      </c>
      <c r="G130" s="1731"/>
      <c r="H130" s="1732"/>
      <c r="L130" s="1685" t="s">
        <v>241</v>
      </c>
      <c r="M130" s="1685" t="s">
        <v>2014</v>
      </c>
      <c r="Q130" s="1843" t="str">
        <f t="shared" si="1"/>
        <v>※</v>
      </c>
    </row>
    <row r="131" spans="2:17">
      <c r="B131" s="1718"/>
      <c r="C131" s="1749"/>
      <c r="D131" s="1825"/>
      <c r="E131" s="1737" t="s">
        <v>1802</v>
      </c>
      <c r="F131" s="1738" t="s">
        <v>740</v>
      </c>
      <c r="G131" s="1785"/>
      <c r="H131" s="1740"/>
      <c r="L131" s="1685" t="s">
        <v>2014</v>
      </c>
      <c r="M131" s="1685" t="s">
        <v>241</v>
      </c>
      <c r="Q131" s="1843" t="str">
        <f t="shared" si="1"/>
        <v>※</v>
      </c>
    </row>
    <row r="132" spans="2:17">
      <c r="B132" s="1718"/>
      <c r="C132" s="1749"/>
      <c r="D132" s="1719" t="s">
        <v>1822</v>
      </c>
      <c r="E132" s="1720" t="s">
        <v>10311</v>
      </c>
      <c r="F132" s="1720"/>
      <c r="G132" s="2074"/>
      <c r="H132" s="2033"/>
      <c r="L132" s="1685" t="s">
        <v>2014</v>
      </c>
      <c r="M132" s="1685" t="s">
        <v>241</v>
      </c>
      <c r="Q132" s="1843" t="str">
        <f>IF($H132="","※","")</f>
        <v>※</v>
      </c>
    </row>
    <row r="133" spans="2:17">
      <c r="B133" s="1718"/>
      <c r="C133" s="1749"/>
      <c r="D133" s="1758"/>
      <c r="E133" s="1973" t="s">
        <v>740</v>
      </c>
      <c r="F133" s="1973"/>
      <c r="G133" s="1786"/>
      <c r="H133" s="1741"/>
      <c r="L133" s="1685" t="s">
        <v>2014</v>
      </c>
      <c r="M133" s="1685" t="s">
        <v>241</v>
      </c>
      <c r="Q133" s="1843" t="str">
        <f t="shared" si="1"/>
        <v>※</v>
      </c>
    </row>
    <row r="134" spans="2:17">
      <c r="B134" s="1718"/>
      <c r="C134" s="1749"/>
      <c r="D134" s="1849" t="s">
        <v>10312</v>
      </c>
      <c r="E134" s="1787" t="s">
        <v>740</v>
      </c>
      <c r="F134" s="1730"/>
      <c r="G134" s="1786"/>
      <c r="H134" s="1732"/>
      <c r="L134" s="1685" t="s">
        <v>2014</v>
      </c>
      <c r="M134" s="1685" t="s">
        <v>241</v>
      </c>
      <c r="Q134" s="1843" t="str">
        <f t="shared" si="1"/>
        <v>※</v>
      </c>
    </row>
    <row r="135" spans="2:17">
      <c r="B135" s="1718"/>
      <c r="C135" s="1749"/>
      <c r="D135" s="1794"/>
      <c r="E135" s="1734" t="s">
        <v>740</v>
      </c>
      <c r="F135" s="1734"/>
      <c r="G135" s="1786"/>
      <c r="H135" s="1736"/>
      <c r="L135" s="1685" t="s">
        <v>2014</v>
      </c>
      <c r="M135" s="1685" t="s">
        <v>241</v>
      </c>
      <c r="Q135" s="1843" t="str">
        <f t="shared" si="1"/>
        <v>※</v>
      </c>
    </row>
    <row r="136" spans="2:17">
      <c r="B136" s="1718"/>
      <c r="C136" s="1719" t="s">
        <v>632</v>
      </c>
      <c r="D136" s="1720" t="s">
        <v>317</v>
      </c>
      <c r="E136" s="1720"/>
      <c r="F136" s="1720"/>
      <c r="G136" s="1747"/>
      <c r="H136" s="1748"/>
      <c r="Q136" s="1843" t="str">
        <f t="shared" si="1"/>
        <v>※</v>
      </c>
    </row>
    <row r="137" spans="2:17">
      <c r="B137" s="1718"/>
      <c r="C137" s="1724" t="s">
        <v>1934</v>
      </c>
      <c r="D137" s="1721" t="s">
        <v>1982</v>
      </c>
      <c r="E137" s="1721"/>
      <c r="F137" s="1721"/>
      <c r="G137" s="1722"/>
      <c r="H137" s="1723"/>
      <c r="Q137" s="1843" t="str">
        <f t="shared" si="1"/>
        <v>※</v>
      </c>
    </row>
    <row r="138" spans="2:17">
      <c r="B138" s="1718"/>
      <c r="C138" s="1749"/>
      <c r="D138" s="1724" t="s">
        <v>1790</v>
      </c>
      <c r="E138" s="1720" t="s">
        <v>1806</v>
      </c>
      <c r="F138" s="1720"/>
      <c r="G138" s="1747"/>
      <c r="H138" s="1748"/>
      <c r="Q138" s="1843" t="str">
        <f t="shared" si="1"/>
        <v>※</v>
      </c>
    </row>
    <row r="139" spans="2:17">
      <c r="B139" s="1718"/>
      <c r="C139" s="1749"/>
      <c r="D139" s="1724" t="s">
        <v>487</v>
      </c>
      <c r="E139" s="1721" t="s">
        <v>1807</v>
      </c>
      <c r="F139" s="1721"/>
      <c r="G139" s="1722"/>
      <c r="H139" s="1723"/>
      <c r="Q139" s="1843" t="str">
        <f t="shared" si="1"/>
        <v>※</v>
      </c>
    </row>
    <row r="140" spans="2:17">
      <c r="B140" s="1718"/>
      <c r="C140" s="1749"/>
      <c r="D140" s="1850"/>
      <c r="E140" s="1725" t="s">
        <v>1794</v>
      </c>
      <c r="F140" s="1726" t="s">
        <v>1808</v>
      </c>
      <c r="G140" s="1727"/>
      <c r="H140" s="1728"/>
      <c r="Q140" s="1843" t="str">
        <f t="shared" si="1"/>
        <v>※</v>
      </c>
    </row>
    <row r="141" spans="2:17">
      <c r="B141" s="1718"/>
      <c r="C141" s="1758"/>
      <c r="D141" s="1850"/>
      <c r="E141" s="1826" t="s">
        <v>1795</v>
      </c>
      <c r="F141" s="1751" t="s">
        <v>1809</v>
      </c>
      <c r="G141" s="1752"/>
      <c r="H141" s="1753"/>
      <c r="Q141" s="1843" t="str">
        <f t="shared" si="1"/>
        <v>※</v>
      </c>
    </row>
    <row r="142" spans="2:17">
      <c r="B142" s="1718"/>
      <c r="C142" s="1758"/>
      <c r="D142" s="1825"/>
      <c r="E142" s="1737" t="s">
        <v>1672</v>
      </c>
      <c r="F142" s="1738" t="s">
        <v>2016</v>
      </c>
      <c r="G142" s="1739"/>
      <c r="H142" s="1740"/>
      <c r="Q142" s="1843" t="str">
        <f t="shared" si="1"/>
        <v>※</v>
      </c>
    </row>
    <row r="143" spans="2:17">
      <c r="B143" s="1718"/>
      <c r="C143" s="1758"/>
      <c r="D143" s="1719" t="s">
        <v>1796</v>
      </c>
      <c r="E143" s="1720" t="s">
        <v>1810</v>
      </c>
      <c r="F143" s="1720"/>
      <c r="G143" s="1747"/>
      <c r="H143" s="1748"/>
      <c r="Q143" s="1843" t="str">
        <f t="shared" si="1"/>
        <v>※</v>
      </c>
    </row>
    <row r="144" spans="2:17">
      <c r="B144" s="1718"/>
      <c r="C144" s="1749"/>
      <c r="D144" s="1719" t="s">
        <v>488</v>
      </c>
      <c r="E144" s="1720" t="s">
        <v>1983</v>
      </c>
      <c r="F144" s="1720"/>
      <c r="G144" s="1747"/>
      <c r="H144" s="1748"/>
      <c r="Q144" s="1843" t="str">
        <f t="shared" si="1"/>
        <v>※</v>
      </c>
    </row>
    <row r="145" spans="2:17">
      <c r="B145" s="1718"/>
      <c r="C145" s="1749"/>
      <c r="D145" s="1719" t="s">
        <v>489</v>
      </c>
      <c r="E145" s="1720" t="s">
        <v>1811</v>
      </c>
      <c r="F145" s="1720"/>
      <c r="G145" s="1747"/>
      <c r="H145" s="1748"/>
      <c r="Q145" s="1843" t="str">
        <f t="shared" si="1"/>
        <v>※</v>
      </c>
    </row>
    <row r="146" spans="2:17">
      <c r="B146" s="1718"/>
      <c r="C146" s="1749"/>
      <c r="D146" s="1724" t="s">
        <v>490</v>
      </c>
      <c r="E146" s="1720" t="s">
        <v>1812</v>
      </c>
      <c r="F146" s="1720"/>
      <c r="G146" s="1747"/>
      <c r="H146" s="1723"/>
      <c r="Q146" s="1843" t="str">
        <f t="shared" si="1"/>
        <v>※</v>
      </c>
    </row>
    <row r="147" spans="2:17">
      <c r="B147" s="1718"/>
      <c r="C147" s="1749"/>
      <c r="D147" s="1850"/>
      <c r="E147" s="1725" t="s">
        <v>1794</v>
      </c>
      <c r="F147" s="1726" t="s">
        <v>1813</v>
      </c>
      <c r="G147" s="1727"/>
      <c r="H147" s="1728"/>
      <c r="Q147" s="1843" t="str">
        <f t="shared" si="1"/>
        <v>※</v>
      </c>
    </row>
    <row r="148" spans="2:17">
      <c r="B148" s="1718"/>
      <c r="C148" s="1749"/>
      <c r="D148" s="1850"/>
      <c r="E148" s="1729" t="s">
        <v>1795</v>
      </c>
      <c r="F148" s="1730" t="s">
        <v>1814</v>
      </c>
      <c r="G148" s="1731"/>
      <c r="H148" s="1732"/>
      <c r="Q148" s="1843" t="str">
        <f t="shared" si="1"/>
        <v>※</v>
      </c>
    </row>
    <row r="149" spans="2:17">
      <c r="B149" s="1718"/>
      <c r="C149" s="1749"/>
      <c r="D149" s="1850"/>
      <c r="E149" s="1729" t="s">
        <v>1803</v>
      </c>
      <c r="F149" s="1730" t="s">
        <v>1984</v>
      </c>
      <c r="G149" s="1731"/>
      <c r="H149" s="1732"/>
      <c r="Q149" s="1843" t="str">
        <f t="shared" si="1"/>
        <v>※</v>
      </c>
    </row>
    <row r="150" spans="2:17">
      <c r="B150" s="1718"/>
      <c r="C150" s="1749"/>
      <c r="D150" s="1850"/>
      <c r="E150" s="1729" t="s">
        <v>1801</v>
      </c>
      <c r="F150" s="1730" t="s">
        <v>1815</v>
      </c>
      <c r="G150" s="1731"/>
      <c r="H150" s="1732"/>
      <c r="Q150" s="1843" t="str">
        <f t="shared" si="1"/>
        <v>※</v>
      </c>
    </row>
    <row r="151" spans="2:17">
      <c r="B151" s="1718"/>
      <c r="C151" s="1749"/>
      <c r="D151" s="1850"/>
      <c r="E151" s="1729" t="s">
        <v>1802</v>
      </c>
      <c r="F151" s="1730" t="s">
        <v>1985</v>
      </c>
      <c r="G151" s="1731"/>
      <c r="H151" s="1732"/>
      <c r="Q151" s="1843" t="str">
        <f t="shared" si="1"/>
        <v>※</v>
      </c>
    </row>
    <row r="152" spans="2:17">
      <c r="B152" s="1718"/>
      <c r="C152" s="1749"/>
      <c r="D152" s="1850"/>
      <c r="E152" s="1737" t="s">
        <v>1816</v>
      </c>
      <c r="F152" s="1730" t="s">
        <v>1986</v>
      </c>
      <c r="G152" s="1731"/>
      <c r="H152" s="1740"/>
      <c r="Q152" s="1843" t="str">
        <f t="shared" si="1"/>
        <v>※</v>
      </c>
    </row>
    <row r="153" spans="2:17">
      <c r="B153" s="1718"/>
      <c r="C153" s="1749"/>
      <c r="D153" s="1724" t="s">
        <v>491</v>
      </c>
      <c r="E153" s="1759" t="s">
        <v>1987</v>
      </c>
      <c r="F153" s="1721"/>
      <c r="G153" s="1722"/>
      <c r="H153" s="1723"/>
      <c r="Q153" s="1843" t="str">
        <f t="shared" ref="Q153:Q186" si="2">IF($H153="","※","")</f>
        <v>※</v>
      </c>
    </row>
    <row r="154" spans="2:17">
      <c r="B154" s="1718"/>
      <c r="C154" s="1749"/>
      <c r="D154" s="1749"/>
      <c r="E154" s="1725" t="s">
        <v>1794</v>
      </c>
      <c r="F154" s="1726" t="s">
        <v>1817</v>
      </c>
      <c r="G154" s="1727"/>
      <c r="H154" s="1728"/>
      <c r="Q154" s="1843" t="str">
        <f t="shared" si="2"/>
        <v>※</v>
      </c>
    </row>
    <row r="155" spans="2:17">
      <c r="B155" s="1718"/>
      <c r="C155" s="1749"/>
      <c r="D155" s="1749"/>
      <c r="E155" s="1729" t="s">
        <v>1795</v>
      </c>
      <c r="F155" s="1730" t="s">
        <v>1818</v>
      </c>
      <c r="G155" s="1731"/>
      <c r="H155" s="1732"/>
      <c r="Q155" s="1843" t="str">
        <f t="shared" si="2"/>
        <v>※</v>
      </c>
    </row>
    <row r="156" spans="2:17">
      <c r="B156" s="1718"/>
      <c r="C156" s="1749"/>
      <c r="D156" s="1749"/>
      <c r="E156" s="1729" t="s">
        <v>1803</v>
      </c>
      <c r="F156" s="1730" t="s">
        <v>1988</v>
      </c>
      <c r="G156" s="1731"/>
      <c r="H156" s="1732"/>
      <c r="Q156" s="1843" t="str">
        <f t="shared" si="2"/>
        <v>※</v>
      </c>
    </row>
    <row r="157" spans="2:17">
      <c r="B157" s="1718"/>
      <c r="C157" s="1749"/>
      <c r="D157" s="1749"/>
      <c r="E157" s="1729" t="s">
        <v>1801</v>
      </c>
      <c r="F157" s="1730" t="s">
        <v>1989</v>
      </c>
      <c r="G157" s="1731"/>
      <c r="H157" s="1732"/>
      <c r="Q157" s="1843" t="str">
        <f t="shared" si="2"/>
        <v>※</v>
      </c>
    </row>
    <row r="158" spans="2:17">
      <c r="B158" s="1718"/>
      <c r="C158" s="1749"/>
      <c r="D158" s="1749"/>
      <c r="E158" s="1729" t="s">
        <v>1802</v>
      </c>
      <c r="F158" s="1730" t="s">
        <v>1819</v>
      </c>
      <c r="G158" s="1731"/>
      <c r="H158" s="1732"/>
      <c r="Q158" s="1843" t="str">
        <f t="shared" si="2"/>
        <v>※</v>
      </c>
    </row>
    <row r="159" spans="2:17">
      <c r="B159" s="1718"/>
      <c r="C159" s="1749"/>
      <c r="D159" s="1788"/>
      <c r="E159" s="1729" t="s">
        <v>1816</v>
      </c>
      <c r="F159" s="1738" t="s">
        <v>1820</v>
      </c>
      <c r="G159" s="1739"/>
      <c r="H159" s="1740"/>
      <c r="Q159" s="1843" t="str">
        <f t="shared" si="2"/>
        <v>※</v>
      </c>
    </row>
    <row r="160" spans="2:17">
      <c r="B160" s="1718"/>
      <c r="C160" s="1749"/>
      <c r="D160" s="1719" t="s">
        <v>492</v>
      </c>
      <c r="E160" s="1720" t="s">
        <v>1821</v>
      </c>
      <c r="F160" s="1720"/>
      <c r="G160" s="1747"/>
      <c r="H160" s="1748"/>
      <c r="Q160" s="1843" t="str">
        <f t="shared" si="2"/>
        <v>※</v>
      </c>
    </row>
    <row r="161" spans="2:17">
      <c r="B161" s="1718"/>
      <c r="C161" s="1749"/>
      <c r="D161" s="1719" t="s">
        <v>1822</v>
      </c>
      <c r="E161" s="1720" t="s">
        <v>317</v>
      </c>
      <c r="F161" s="1720"/>
      <c r="G161" s="1747"/>
      <c r="H161" s="1748"/>
      <c r="Q161" s="1843" t="str">
        <f t="shared" si="2"/>
        <v>※</v>
      </c>
    </row>
    <row r="162" spans="2:17">
      <c r="B162" s="1718"/>
      <c r="C162" s="1749"/>
      <c r="D162" s="1719" t="s">
        <v>1823</v>
      </c>
      <c r="E162" s="1720" t="s">
        <v>1824</v>
      </c>
      <c r="F162" s="1720"/>
      <c r="G162" s="1747"/>
      <c r="H162" s="1748"/>
      <c r="Q162" s="1843" t="str">
        <f t="shared" si="2"/>
        <v>※</v>
      </c>
    </row>
    <row r="163" spans="2:17" ht="13.5" customHeight="1">
      <c r="B163" s="1718"/>
      <c r="C163" s="1749"/>
      <c r="D163" s="1719" t="s">
        <v>1825</v>
      </c>
      <c r="E163" s="1720" t="s">
        <v>1826</v>
      </c>
      <c r="F163" s="1720"/>
      <c r="G163" s="1747"/>
      <c r="H163" s="1748"/>
      <c r="Q163" s="1843" t="str">
        <f t="shared" si="2"/>
        <v>※</v>
      </c>
    </row>
    <row r="164" spans="2:17" ht="28.5" customHeight="1">
      <c r="B164" s="1718"/>
      <c r="C164" s="1749"/>
      <c r="D164" s="1719" t="s">
        <v>1827</v>
      </c>
      <c r="E164" s="1789" t="s">
        <v>1990</v>
      </c>
      <c r="F164" s="1790"/>
      <c r="G164" s="1789"/>
      <c r="H164" s="1748"/>
      <c r="Q164" s="1843" t="str">
        <f t="shared" si="2"/>
        <v>※</v>
      </c>
    </row>
    <row r="165" spans="2:17" ht="28.5" customHeight="1">
      <c r="B165" s="1718"/>
      <c r="C165" s="1749"/>
      <c r="D165" s="1827" t="s">
        <v>1828</v>
      </c>
      <c r="E165" s="1791" t="s">
        <v>1991</v>
      </c>
      <c r="F165" s="1792"/>
      <c r="G165" s="1791"/>
      <c r="H165" s="1748"/>
      <c r="Q165" s="1843" t="str">
        <f t="shared" si="2"/>
        <v>※</v>
      </c>
    </row>
    <row r="166" spans="2:17">
      <c r="B166" s="1718"/>
      <c r="C166" s="1749"/>
      <c r="D166" s="1827" t="s">
        <v>1829</v>
      </c>
      <c r="E166" s="1791" t="s">
        <v>1992</v>
      </c>
      <c r="F166" s="1793"/>
      <c r="G166" s="1791"/>
      <c r="H166" s="1748"/>
      <c r="Q166" s="1843" t="str">
        <f t="shared" si="2"/>
        <v>※</v>
      </c>
    </row>
    <row r="167" spans="2:17">
      <c r="B167" s="1718"/>
      <c r="C167" s="1749"/>
      <c r="D167" s="1827" t="s">
        <v>1830</v>
      </c>
      <c r="E167" s="1791" t="s">
        <v>1993</v>
      </c>
      <c r="F167" s="1792"/>
      <c r="G167" s="1791"/>
      <c r="H167" s="1748"/>
      <c r="Q167" s="1843" t="str">
        <f t="shared" si="2"/>
        <v>※</v>
      </c>
    </row>
    <row r="168" spans="2:17">
      <c r="B168" s="1718"/>
      <c r="C168" s="1749"/>
      <c r="D168" s="1719" t="s">
        <v>1994</v>
      </c>
      <c r="E168" s="1720" t="s">
        <v>2010</v>
      </c>
      <c r="F168" s="1720"/>
      <c r="G168" s="1789"/>
      <c r="H168" s="1748"/>
      <c r="Q168" s="1843" t="str">
        <f t="shared" si="2"/>
        <v>※</v>
      </c>
    </row>
    <row r="169" spans="2:17">
      <c r="B169" s="1718"/>
      <c r="C169" s="1749"/>
      <c r="D169" s="1719" t="s">
        <v>8097</v>
      </c>
      <c r="E169" s="1720" t="s">
        <v>10313</v>
      </c>
      <c r="F169" s="1720"/>
      <c r="G169" s="1974"/>
      <c r="H169" s="2033"/>
      <c r="Q169" s="1843" t="str">
        <f t="shared" si="2"/>
        <v>※</v>
      </c>
    </row>
    <row r="170" spans="2:17">
      <c r="B170" s="1718"/>
      <c r="C170" s="1749"/>
      <c r="D170" s="1758"/>
      <c r="E170" s="1973" t="s">
        <v>740</v>
      </c>
      <c r="F170" s="1973"/>
      <c r="G170" s="1786"/>
      <c r="H170" s="1741"/>
      <c r="Q170" s="1843" t="str">
        <f t="shared" si="2"/>
        <v>※</v>
      </c>
    </row>
    <row r="171" spans="2:17">
      <c r="B171" s="1718"/>
      <c r="C171" s="1749"/>
      <c r="D171" s="1849" t="s">
        <v>2007</v>
      </c>
      <c r="E171" s="1787" t="s">
        <v>740</v>
      </c>
      <c r="F171" s="1730"/>
      <c r="G171" s="1786"/>
      <c r="H171" s="1732"/>
      <c r="Q171" s="1843" t="str">
        <f t="shared" si="2"/>
        <v>※</v>
      </c>
    </row>
    <row r="172" spans="2:17">
      <c r="B172" s="1718"/>
      <c r="C172" s="1749"/>
      <c r="D172" s="1794"/>
      <c r="E172" s="1734" t="s">
        <v>740</v>
      </c>
      <c r="F172" s="1734"/>
      <c r="G172" s="1786"/>
      <c r="H172" s="1736"/>
      <c r="Q172" s="1843" t="str">
        <f t="shared" si="2"/>
        <v>※</v>
      </c>
    </row>
    <row r="173" spans="2:17">
      <c r="B173" s="1718"/>
      <c r="C173" s="1794"/>
      <c r="D173" s="1719" t="s">
        <v>10314</v>
      </c>
      <c r="E173" s="1720" t="s">
        <v>1995</v>
      </c>
      <c r="F173" s="1720"/>
      <c r="G173" s="1747"/>
      <c r="H173" s="1748"/>
      <c r="Q173" s="1843" t="str">
        <f t="shared" si="2"/>
        <v>※</v>
      </c>
    </row>
    <row r="174" spans="2:17" ht="13.5" customHeight="1">
      <c r="B174" s="1718"/>
      <c r="C174" s="1795" t="s">
        <v>1935</v>
      </c>
      <c r="D174" s="1796" t="s">
        <v>1909</v>
      </c>
      <c r="E174" s="1796"/>
      <c r="F174" s="1796"/>
      <c r="G174" s="1796"/>
      <c r="H174" s="1797"/>
      <c r="Q174" s="1843" t="str">
        <f t="shared" si="2"/>
        <v>※</v>
      </c>
    </row>
    <row r="175" spans="2:17">
      <c r="B175" s="1718"/>
      <c r="C175" s="1749"/>
      <c r="D175" s="1725" t="s">
        <v>1790</v>
      </c>
      <c r="E175" s="1798" t="s">
        <v>1996</v>
      </c>
      <c r="F175" s="1799"/>
      <c r="G175" s="1800"/>
      <c r="H175" s="1728"/>
      <c r="Q175" s="1843" t="str">
        <f t="shared" si="2"/>
        <v>※</v>
      </c>
    </row>
    <row r="176" spans="2:17">
      <c r="B176" s="1718"/>
      <c r="C176" s="1749"/>
      <c r="D176" s="1827" t="s">
        <v>487</v>
      </c>
      <c r="E176" s="1801" t="s">
        <v>1997</v>
      </c>
      <c r="F176" s="1802"/>
      <c r="G176" s="1803"/>
      <c r="H176" s="1736"/>
      <c r="Q176" s="1843" t="str">
        <f t="shared" si="2"/>
        <v>※</v>
      </c>
    </row>
    <row r="177" spans="2:17">
      <c r="B177" s="1804" t="s">
        <v>1831</v>
      </c>
      <c r="C177" s="1720" t="s">
        <v>1998</v>
      </c>
      <c r="D177" s="1720"/>
      <c r="E177" s="1720"/>
      <c r="F177" s="1720"/>
      <c r="G177" s="1747"/>
      <c r="H177" s="1805"/>
      <c r="Q177" s="1847"/>
    </row>
    <row r="178" spans="2:17">
      <c r="B178" s="1804" t="s">
        <v>1999</v>
      </c>
      <c r="C178" s="1720" t="s">
        <v>986</v>
      </c>
      <c r="D178" s="1720"/>
      <c r="E178" s="1720"/>
      <c r="F178" s="1720"/>
      <c r="G178" s="1806"/>
      <c r="H178" s="1748"/>
      <c r="Q178" s="1843" t="str">
        <f t="shared" si="2"/>
        <v>※</v>
      </c>
    </row>
    <row r="179" spans="2:17" ht="24">
      <c r="B179" s="1804" t="s">
        <v>105</v>
      </c>
      <c r="C179" s="1807" t="s">
        <v>2000</v>
      </c>
      <c r="D179" s="1808"/>
      <c r="E179" s="1808"/>
      <c r="F179" s="1808"/>
      <c r="G179" s="1808"/>
      <c r="H179" s="1809"/>
      <c r="Q179" s="1843" t="str">
        <f t="shared" si="2"/>
        <v>※</v>
      </c>
    </row>
    <row r="180" spans="2:17">
      <c r="B180" s="1804" t="s">
        <v>107</v>
      </c>
      <c r="C180" s="1720" t="s">
        <v>2001</v>
      </c>
      <c r="D180" s="1720"/>
      <c r="E180" s="1720"/>
      <c r="F180" s="1720"/>
      <c r="G180" s="1747"/>
      <c r="H180" s="1748"/>
      <c r="Q180" s="1843" t="str">
        <f t="shared" si="2"/>
        <v>※</v>
      </c>
    </row>
    <row r="181" spans="2:17">
      <c r="B181" s="1804" t="s">
        <v>114</v>
      </c>
      <c r="C181" s="1720" t="s">
        <v>318</v>
      </c>
      <c r="D181" s="1720"/>
      <c r="E181" s="1720"/>
      <c r="F181" s="1720"/>
      <c r="G181" s="1747"/>
      <c r="H181" s="1748"/>
      <c r="Q181" s="1843" t="str">
        <f t="shared" si="2"/>
        <v>※</v>
      </c>
    </row>
    <row r="182" spans="2:17">
      <c r="B182" s="1804" t="s">
        <v>116</v>
      </c>
      <c r="C182" s="1720" t="s">
        <v>1928</v>
      </c>
      <c r="D182" s="1720"/>
      <c r="E182" s="1720"/>
      <c r="F182" s="1720"/>
      <c r="G182" s="1747"/>
      <c r="H182" s="1748"/>
      <c r="Q182" s="1843" t="str">
        <f t="shared" si="2"/>
        <v>※</v>
      </c>
    </row>
    <row r="183" spans="2:17">
      <c r="B183" s="1804" t="s">
        <v>1522</v>
      </c>
      <c r="C183" s="1720" t="s">
        <v>1832</v>
      </c>
      <c r="D183" s="1720"/>
      <c r="E183" s="1720"/>
      <c r="F183" s="1720"/>
      <c r="G183" s="1747"/>
      <c r="H183" s="1810"/>
      <c r="Q183" s="1843" t="str">
        <f t="shared" si="2"/>
        <v>※</v>
      </c>
    </row>
    <row r="184" spans="2:17">
      <c r="B184" s="1811"/>
      <c r="C184" s="1812"/>
      <c r="D184" s="1812"/>
      <c r="E184" s="1812"/>
      <c r="F184" s="1812"/>
      <c r="G184" s="1812"/>
      <c r="H184" s="1813"/>
    </row>
    <row r="185" spans="2:17">
      <c r="B185" s="1814" t="s">
        <v>2002</v>
      </c>
      <c r="C185" s="1815"/>
      <c r="D185" s="1815"/>
      <c r="E185" s="1815"/>
      <c r="F185" s="1815"/>
      <c r="G185" s="1816"/>
      <c r="H185" s="1817"/>
      <c r="Q185" s="1843" t="str">
        <f t="shared" si="2"/>
        <v>※</v>
      </c>
    </row>
    <row r="186" spans="2:17">
      <c r="B186" s="1814" t="s">
        <v>2003</v>
      </c>
      <c r="C186" s="1815"/>
      <c r="D186" s="1815"/>
      <c r="E186" s="1815"/>
      <c r="F186" s="1815"/>
      <c r="G186" s="1816"/>
      <c r="H186" s="1818"/>
      <c r="Q186" s="1843" t="str">
        <f t="shared" si="2"/>
        <v>※</v>
      </c>
    </row>
    <row r="187" spans="2:17">
      <c r="B187" s="1811"/>
      <c r="C187" s="1812"/>
      <c r="D187" s="1812"/>
      <c r="E187" s="1812"/>
      <c r="F187" s="1812"/>
      <c r="G187" s="1812"/>
      <c r="H187" s="1813"/>
      <c r="Q187" s="1846"/>
    </row>
    <row r="188" spans="2:17">
      <c r="B188" s="1819" t="s">
        <v>2004</v>
      </c>
      <c r="C188" s="1820"/>
      <c r="D188" s="1820"/>
      <c r="E188" s="1820"/>
      <c r="F188" s="1820"/>
      <c r="G188" s="1821" t="s">
        <v>2005</v>
      </c>
      <c r="H188" s="1822" t="s">
        <v>2006</v>
      </c>
      <c r="Q188" s="1846"/>
    </row>
    <row r="189" spans="2:17">
      <c r="B189" s="2081"/>
      <c r="C189" s="2082"/>
      <c r="D189" s="2082"/>
      <c r="E189" s="2082"/>
      <c r="F189" s="2083"/>
      <c r="G189" s="1823"/>
      <c r="H189" s="2086"/>
      <c r="Q189" s="1843" t="str">
        <f t="shared" ref="Q189:Q237" si="3">IF(AND(B189&lt;&gt;"",$H189=""),"※","")</f>
        <v/>
      </c>
    </row>
    <row r="190" spans="2:17">
      <c r="B190" s="2081"/>
      <c r="C190" s="2082"/>
      <c r="D190" s="2082"/>
      <c r="E190" s="2082"/>
      <c r="F190" s="2083"/>
      <c r="G190" s="1824"/>
      <c r="H190" s="2087" t="s">
        <v>8094</v>
      </c>
      <c r="Q190" s="1843" t="str">
        <f t="shared" si="3"/>
        <v/>
      </c>
    </row>
    <row r="191" spans="2:17">
      <c r="B191" s="2081"/>
      <c r="C191" s="2082"/>
      <c r="D191" s="2082"/>
      <c r="E191" s="2082"/>
      <c r="F191" s="2083"/>
      <c r="G191" s="1824"/>
      <c r="H191" s="2087" t="s">
        <v>8094</v>
      </c>
      <c r="Q191" s="1843" t="str">
        <f t="shared" si="3"/>
        <v/>
      </c>
    </row>
    <row r="192" spans="2:17">
      <c r="B192" s="2081"/>
      <c r="C192" s="2082"/>
      <c r="D192" s="2082"/>
      <c r="E192" s="2082"/>
      <c r="F192" s="2083"/>
      <c r="G192" s="1824"/>
      <c r="H192" s="2087" t="s">
        <v>8094</v>
      </c>
      <c r="Q192" s="1843" t="str">
        <f t="shared" si="3"/>
        <v/>
      </c>
    </row>
    <row r="193" spans="2:17">
      <c r="B193" s="2081"/>
      <c r="C193" s="2082"/>
      <c r="D193" s="2082"/>
      <c r="E193" s="2082"/>
      <c r="F193" s="2083"/>
      <c r="G193" s="1824"/>
      <c r="H193" s="2087" t="s">
        <v>8094</v>
      </c>
      <c r="Q193" s="1843" t="str">
        <f t="shared" si="3"/>
        <v/>
      </c>
    </row>
    <row r="194" spans="2:17">
      <c r="B194" s="2081"/>
      <c r="C194" s="2082"/>
      <c r="D194" s="2082"/>
      <c r="E194" s="2082"/>
      <c r="F194" s="2083"/>
      <c r="G194" s="1824"/>
      <c r="H194" s="2087" t="s">
        <v>8094</v>
      </c>
      <c r="Q194" s="1843" t="str">
        <f t="shared" si="3"/>
        <v/>
      </c>
    </row>
    <row r="195" spans="2:17">
      <c r="B195" s="2081"/>
      <c r="C195" s="2082"/>
      <c r="D195" s="2082"/>
      <c r="E195" s="2082"/>
      <c r="F195" s="2083"/>
      <c r="G195" s="1824"/>
      <c r="H195" s="2087" t="s">
        <v>8094</v>
      </c>
      <c r="Q195" s="1843" t="str">
        <f t="shared" si="3"/>
        <v/>
      </c>
    </row>
    <row r="196" spans="2:17">
      <c r="B196" s="2081"/>
      <c r="C196" s="2082"/>
      <c r="D196" s="2082"/>
      <c r="E196" s="2082"/>
      <c r="F196" s="2083"/>
      <c r="G196" s="1824"/>
      <c r="H196" s="2087" t="s">
        <v>8094</v>
      </c>
      <c r="Q196" s="1843" t="str">
        <f t="shared" si="3"/>
        <v/>
      </c>
    </row>
    <row r="197" spans="2:17">
      <c r="B197" s="2081"/>
      <c r="C197" s="2082"/>
      <c r="D197" s="2082"/>
      <c r="E197" s="2082"/>
      <c r="F197" s="2083"/>
      <c r="G197" s="1824"/>
      <c r="H197" s="2087" t="s">
        <v>8094</v>
      </c>
      <c r="Q197" s="1843" t="str">
        <f t="shared" si="3"/>
        <v/>
      </c>
    </row>
    <row r="198" spans="2:17">
      <c r="B198" s="2081"/>
      <c r="C198" s="2082"/>
      <c r="D198" s="2082"/>
      <c r="E198" s="2082"/>
      <c r="F198" s="2083"/>
      <c r="G198" s="1824"/>
      <c r="H198" s="2087" t="s">
        <v>8094</v>
      </c>
      <c r="Q198" s="1843" t="str">
        <f t="shared" si="3"/>
        <v/>
      </c>
    </row>
    <row r="199" spans="2:17">
      <c r="B199" s="2081"/>
      <c r="C199" s="2082"/>
      <c r="D199" s="2082"/>
      <c r="E199" s="2082"/>
      <c r="F199" s="2083"/>
      <c r="G199" s="1824"/>
      <c r="H199" s="2087" t="s">
        <v>8094</v>
      </c>
      <c r="Q199" s="1843" t="str">
        <f t="shared" si="3"/>
        <v/>
      </c>
    </row>
    <row r="200" spans="2:17">
      <c r="B200" s="2081"/>
      <c r="C200" s="2082"/>
      <c r="D200" s="2082"/>
      <c r="E200" s="2082"/>
      <c r="F200" s="2083"/>
      <c r="G200" s="1824"/>
      <c r="H200" s="2087" t="s">
        <v>8094</v>
      </c>
      <c r="Q200" s="1843" t="str">
        <f t="shared" si="3"/>
        <v/>
      </c>
    </row>
    <row r="201" spans="2:17">
      <c r="B201" s="2081"/>
      <c r="C201" s="2082"/>
      <c r="D201" s="2082"/>
      <c r="E201" s="2082"/>
      <c r="F201" s="2083"/>
      <c r="G201" s="1824"/>
      <c r="H201" s="2087" t="s">
        <v>8094</v>
      </c>
      <c r="Q201" s="1843" t="str">
        <f t="shared" si="3"/>
        <v/>
      </c>
    </row>
    <row r="202" spans="2:17">
      <c r="B202" s="2081"/>
      <c r="C202" s="2082"/>
      <c r="D202" s="2082"/>
      <c r="E202" s="2082"/>
      <c r="F202" s="2083"/>
      <c r="G202" s="1824"/>
      <c r="H202" s="2087" t="s">
        <v>8094</v>
      </c>
      <c r="Q202" s="1843" t="str">
        <f t="shared" si="3"/>
        <v/>
      </c>
    </row>
    <row r="203" spans="2:17">
      <c r="B203" s="2081"/>
      <c r="C203" s="2082"/>
      <c r="D203" s="2082"/>
      <c r="E203" s="2082"/>
      <c r="F203" s="2083"/>
      <c r="G203" s="1824"/>
      <c r="H203" s="2087" t="s">
        <v>8094</v>
      </c>
      <c r="Q203" s="1843" t="str">
        <f t="shared" si="3"/>
        <v/>
      </c>
    </row>
    <row r="204" spans="2:17">
      <c r="B204" s="2081"/>
      <c r="C204" s="2082"/>
      <c r="D204" s="2082"/>
      <c r="E204" s="2082"/>
      <c r="F204" s="2083"/>
      <c r="G204" s="1824"/>
      <c r="H204" s="2087" t="s">
        <v>8094</v>
      </c>
      <c r="Q204" s="1843" t="str">
        <f t="shared" si="3"/>
        <v/>
      </c>
    </row>
    <row r="205" spans="2:17">
      <c r="B205" s="2081"/>
      <c r="C205" s="2082"/>
      <c r="D205" s="2082"/>
      <c r="E205" s="2082"/>
      <c r="F205" s="2083"/>
      <c r="G205" s="1824"/>
      <c r="H205" s="2087" t="s">
        <v>8094</v>
      </c>
      <c r="Q205" s="1843" t="str">
        <f t="shared" si="3"/>
        <v/>
      </c>
    </row>
    <row r="206" spans="2:17">
      <c r="B206" s="2081"/>
      <c r="C206" s="2082"/>
      <c r="D206" s="2082"/>
      <c r="E206" s="2082"/>
      <c r="F206" s="2083"/>
      <c r="G206" s="1824"/>
      <c r="H206" s="2087" t="s">
        <v>8094</v>
      </c>
      <c r="Q206" s="1843" t="str">
        <f t="shared" si="3"/>
        <v/>
      </c>
    </row>
    <row r="207" spans="2:17">
      <c r="B207" s="2081"/>
      <c r="C207" s="2082"/>
      <c r="D207" s="2082"/>
      <c r="E207" s="2082"/>
      <c r="F207" s="2083"/>
      <c r="G207" s="1824"/>
      <c r="H207" s="2087" t="s">
        <v>8094</v>
      </c>
      <c r="Q207" s="1843" t="str">
        <f t="shared" si="3"/>
        <v/>
      </c>
    </row>
    <row r="208" spans="2:17">
      <c r="B208" s="2081"/>
      <c r="C208" s="2082"/>
      <c r="D208" s="2082"/>
      <c r="E208" s="2082"/>
      <c r="F208" s="2083"/>
      <c r="G208" s="1824"/>
      <c r="H208" s="2087" t="s">
        <v>8094</v>
      </c>
      <c r="Q208" s="1843" t="str">
        <f t="shared" si="3"/>
        <v/>
      </c>
    </row>
    <row r="209" spans="2:17">
      <c r="B209" s="2081"/>
      <c r="C209" s="2082"/>
      <c r="D209" s="2082"/>
      <c r="E209" s="2082"/>
      <c r="F209" s="2083"/>
      <c r="G209" s="1824"/>
      <c r="H209" s="2087" t="s">
        <v>8094</v>
      </c>
      <c r="Q209" s="1843" t="str">
        <f t="shared" si="3"/>
        <v/>
      </c>
    </row>
    <row r="210" spans="2:17">
      <c r="B210" s="2081"/>
      <c r="C210" s="2082"/>
      <c r="D210" s="2082"/>
      <c r="E210" s="2082"/>
      <c r="F210" s="2083"/>
      <c r="G210" s="1824"/>
      <c r="H210" s="2087" t="s">
        <v>8094</v>
      </c>
      <c r="Q210" s="1843" t="str">
        <f t="shared" si="3"/>
        <v/>
      </c>
    </row>
    <row r="211" spans="2:17">
      <c r="B211" s="2081"/>
      <c r="C211" s="2082"/>
      <c r="D211" s="2082"/>
      <c r="E211" s="2082"/>
      <c r="F211" s="2083"/>
      <c r="G211" s="1824"/>
      <c r="H211" s="2087" t="s">
        <v>8094</v>
      </c>
      <c r="Q211" s="1843" t="str">
        <f t="shared" si="3"/>
        <v/>
      </c>
    </row>
    <row r="212" spans="2:17">
      <c r="B212" s="2081"/>
      <c r="C212" s="2082"/>
      <c r="D212" s="2082"/>
      <c r="E212" s="2082"/>
      <c r="F212" s="2083"/>
      <c r="G212" s="1824"/>
      <c r="H212" s="2087" t="s">
        <v>8094</v>
      </c>
      <c r="Q212" s="1843" t="str">
        <f t="shared" si="3"/>
        <v/>
      </c>
    </row>
    <row r="213" spans="2:17">
      <c r="B213" s="2081"/>
      <c r="C213" s="2082"/>
      <c r="D213" s="2082"/>
      <c r="E213" s="2082"/>
      <c r="F213" s="2083"/>
      <c r="G213" s="1824"/>
      <c r="H213" s="2087" t="s">
        <v>8094</v>
      </c>
      <c r="Q213" s="1843" t="str">
        <f t="shared" si="3"/>
        <v/>
      </c>
    </row>
    <row r="214" spans="2:17">
      <c r="B214" s="2081"/>
      <c r="C214" s="2082"/>
      <c r="D214" s="2082"/>
      <c r="E214" s="2082"/>
      <c r="F214" s="2083"/>
      <c r="G214" s="1824"/>
      <c r="H214" s="2087" t="s">
        <v>8094</v>
      </c>
      <c r="Q214" s="1843" t="str">
        <f t="shared" si="3"/>
        <v/>
      </c>
    </row>
    <row r="215" spans="2:17">
      <c r="B215" s="2081"/>
      <c r="C215" s="2082"/>
      <c r="D215" s="2082"/>
      <c r="E215" s="2082"/>
      <c r="F215" s="2083"/>
      <c r="G215" s="1824"/>
      <c r="H215" s="2087" t="s">
        <v>8094</v>
      </c>
      <c r="Q215" s="1843" t="str">
        <f t="shared" si="3"/>
        <v/>
      </c>
    </row>
    <row r="216" spans="2:17">
      <c r="B216" s="2081"/>
      <c r="C216" s="2082"/>
      <c r="D216" s="2082"/>
      <c r="E216" s="2082"/>
      <c r="F216" s="2083"/>
      <c r="G216" s="1824"/>
      <c r="H216" s="2087" t="s">
        <v>8094</v>
      </c>
      <c r="Q216" s="1843" t="str">
        <f t="shared" si="3"/>
        <v/>
      </c>
    </row>
    <row r="217" spans="2:17">
      <c r="B217" s="2081"/>
      <c r="C217" s="2082"/>
      <c r="D217" s="2082"/>
      <c r="E217" s="2082"/>
      <c r="F217" s="2083"/>
      <c r="G217" s="1824"/>
      <c r="H217" s="2087" t="s">
        <v>8094</v>
      </c>
      <c r="Q217" s="1843" t="str">
        <f t="shared" si="3"/>
        <v/>
      </c>
    </row>
    <row r="218" spans="2:17">
      <c r="B218" s="2081"/>
      <c r="C218" s="2082"/>
      <c r="D218" s="2082"/>
      <c r="E218" s="2082"/>
      <c r="F218" s="2083"/>
      <c r="G218" s="1824"/>
      <c r="H218" s="2087" t="s">
        <v>8094</v>
      </c>
      <c r="Q218" s="1843" t="str">
        <f t="shared" si="3"/>
        <v/>
      </c>
    </row>
    <row r="219" spans="2:17">
      <c r="B219" s="2081"/>
      <c r="C219" s="2082"/>
      <c r="D219" s="2082"/>
      <c r="E219" s="2082"/>
      <c r="F219" s="2083"/>
      <c r="G219" s="1824"/>
      <c r="H219" s="2087" t="s">
        <v>8094</v>
      </c>
      <c r="Q219" s="1843" t="str">
        <f t="shared" si="3"/>
        <v/>
      </c>
    </row>
    <row r="220" spans="2:17">
      <c r="B220" s="2081"/>
      <c r="C220" s="2082"/>
      <c r="D220" s="2082"/>
      <c r="E220" s="2082"/>
      <c r="F220" s="2083"/>
      <c r="G220" s="1824"/>
      <c r="H220" s="2087" t="s">
        <v>8094</v>
      </c>
      <c r="Q220" s="1843" t="str">
        <f t="shared" si="3"/>
        <v/>
      </c>
    </row>
    <row r="221" spans="2:17">
      <c r="B221" s="2081"/>
      <c r="C221" s="2082"/>
      <c r="D221" s="2082"/>
      <c r="E221" s="2082"/>
      <c r="F221" s="2083"/>
      <c r="G221" s="1824"/>
      <c r="H221" s="2087" t="s">
        <v>8094</v>
      </c>
      <c r="Q221" s="1843" t="str">
        <f t="shared" si="3"/>
        <v/>
      </c>
    </row>
    <row r="222" spans="2:17">
      <c r="B222" s="2081"/>
      <c r="C222" s="2082"/>
      <c r="D222" s="2082"/>
      <c r="E222" s="2082"/>
      <c r="F222" s="2083"/>
      <c r="G222" s="1824"/>
      <c r="H222" s="2087" t="s">
        <v>8094</v>
      </c>
      <c r="Q222" s="1843" t="str">
        <f t="shared" si="3"/>
        <v/>
      </c>
    </row>
    <row r="223" spans="2:17">
      <c r="B223" s="2081"/>
      <c r="C223" s="2082"/>
      <c r="D223" s="2082"/>
      <c r="E223" s="2082"/>
      <c r="F223" s="2083"/>
      <c r="G223" s="1824"/>
      <c r="H223" s="2087" t="s">
        <v>8094</v>
      </c>
      <c r="Q223" s="1843" t="str">
        <f t="shared" si="3"/>
        <v/>
      </c>
    </row>
    <row r="224" spans="2:17">
      <c r="B224" s="2081"/>
      <c r="C224" s="2082"/>
      <c r="D224" s="2082"/>
      <c r="E224" s="2082"/>
      <c r="F224" s="2083"/>
      <c r="G224" s="1824"/>
      <c r="H224" s="2087" t="s">
        <v>8094</v>
      </c>
      <c r="Q224" s="1843" t="str">
        <f t="shared" si="3"/>
        <v/>
      </c>
    </row>
    <row r="225" spans="2:17">
      <c r="B225" s="2081"/>
      <c r="C225" s="2082"/>
      <c r="D225" s="2082"/>
      <c r="E225" s="2082"/>
      <c r="F225" s="2083"/>
      <c r="G225" s="1824"/>
      <c r="H225" s="2087" t="s">
        <v>8094</v>
      </c>
      <c r="Q225" s="1843" t="str">
        <f t="shared" si="3"/>
        <v/>
      </c>
    </row>
    <row r="226" spans="2:17">
      <c r="B226" s="2081"/>
      <c r="C226" s="2082"/>
      <c r="D226" s="2082"/>
      <c r="E226" s="2082"/>
      <c r="F226" s="2083"/>
      <c r="G226" s="1824"/>
      <c r="H226" s="2087" t="s">
        <v>8094</v>
      </c>
      <c r="Q226" s="1843" t="str">
        <f t="shared" si="3"/>
        <v/>
      </c>
    </row>
    <row r="227" spans="2:17">
      <c r="B227" s="2081"/>
      <c r="C227" s="2082"/>
      <c r="D227" s="2082"/>
      <c r="E227" s="2082"/>
      <c r="F227" s="2083"/>
      <c r="G227" s="1824"/>
      <c r="H227" s="2087" t="s">
        <v>8094</v>
      </c>
      <c r="Q227" s="1843" t="str">
        <f t="shared" si="3"/>
        <v/>
      </c>
    </row>
    <row r="228" spans="2:17">
      <c r="B228" s="2081"/>
      <c r="C228" s="2082"/>
      <c r="D228" s="2082"/>
      <c r="E228" s="2082"/>
      <c r="F228" s="2083"/>
      <c r="G228" s="1824"/>
      <c r="H228" s="2087" t="s">
        <v>8094</v>
      </c>
      <c r="Q228" s="1843" t="str">
        <f t="shared" si="3"/>
        <v/>
      </c>
    </row>
    <row r="229" spans="2:17">
      <c r="B229" s="2081"/>
      <c r="C229" s="2082"/>
      <c r="D229" s="2082"/>
      <c r="E229" s="2082"/>
      <c r="F229" s="2083"/>
      <c r="G229" s="1824"/>
      <c r="H229" s="2087" t="s">
        <v>8094</v>
      </c>
      <c r="Q229" s="1843" t="str">
        <f t="shared" si="3"/>
        <v/>
      </c>
    </row>
    <row r="230" spans="2:17">
      <c r="B230" s="2081"/>
      <c r="C230" s="2082"/>
      <c r="D230" s="2082"/>
      <c r="E230" s="2082"/>
      <c r="F230" s="2083"/>
      <c r="G230" s="1824"/>
      <c r="H230" s="2087" t="s">
        <v>8094</v>
      </c>
      <c r="Q230" s="1843" t="str">
        <f t="shared" si="3"/>
        <v/>
      </c>
    </row>
    <row r="231" spans="2:17">
      <c r="B231" s="2081"/>
      <c r="C231" s="2082"/>
      <c r="D231" s="2082"/>
      <c r="E231" s="2082"/>
      <c r="F231" s="2083"/>
      <c r="G231" s="1824"/>
      <c r="H231" s="2087" t="s">
        <v>8094</v>
      </c>
      <c r="Q231" s="1843" t="str">
        <f t="shared" si="3"/>
        <v/>
      </c>
    </row>
    <row r="232" spans="2:17">
      <c r="B232" s="2081"/>
      <c r="C232" s="2082"/>
      <c r="D232" s="2082"/>
      <c r="E232" s="2082"/>
      <c r="F232" s="2083"/>
      <c r="G232" s="1824"/>
      <c r="H232" s="2087" t="s">
        <v>8094</v>
      </c>
      <c r="Q232" s="1843" t="str">
        <f t="shared" si="3"/>
        <v/>
      </c>
    </row>
    <row r="233" spans="2:17">
      <c r="B233" s="2081"/>
      <c r="C233" s="2082"/>
      <c r="D233" s="2082"/>
      <c r="E233" s="2082"/>
      <c r="F233" s="2083"/>
      <c r="G233" s="1824"/>
      <c r="H233" s="2087" t="s">
        <v>8094</v>
      </c>
      <c r="Q233" s="1843" t="str">
        <f t="shared" si="3"/>
        <v/>
      </c>
    </row>
    <row r="234" spans="2:17">
      <c r="B234" s="2081"/>
      <c r="C234" s="2082"/>
      <c r="D234" s="2082"/>
      <c r="E234" s="2082"/>
      <c r="F234" s="2083"/>
      <c r="G234" s="1824"/>
      <c r="H234" s="2087" t="s">
        <v>8094</v>
      </c>
      <c r="Q234" s="1843" t="str">
        <f t="shared" si="3"/>
        <v/>
      </c>
    </row>
    <row r="235" spans="2:17">
      <c r="B235" s="2081"/>
      <c r="C235" s="2082"/>
      <c r="D235" s="2082"/>
      <c r="E235" s="2082"/>
      <c r="F235" s="2083"/>
      <c r="G235" s="1824"/>
      <c r="H235" s="2087" t="s">
        <v>8094</v>
      </c>
      <c r="Q235" s="1843" t="str">
        <f t="shared" si="3"/>
        <v/>
      </c>
    </row>
    <row r="236" spans="2:17">
      <c r="B236" s="2081"/>
      <c r="C236" s="2082"/>
      <c r="D236" s="2082"/>
      <c r="E236" s="2082"/>
      <c r="F236" s="2083"/>
      <c r="G236" s="1824"/>
      <c r="H236" s="2087" t="s">
        <v>8094</v>
      </c>
      <c r="Q236" s="1843" t="str">
        <f t="shared" si="3"/>
        <v/>
      </c>
    </row>
    <row r="237" spans="2:17">
      <c r="B237" s="2081"/>
      <c r="C237" s="2082"/>
      <c r="D237" s="2082"/>
      <c r="E237" s="2082"/>
      <c r="F237" s="2083"/>
      <c r="G237" s="1824"/>
      <c r="H237" s="2087" t="s">
        <v>8094</v>
      </c>
      <c r="Q237" s="1843" t="str">
        <f t="shared" si="3"/>
        <v/>
      </c>
    </row>
    <row r="238" spans="2:17" ht="14.25" thickBot="1">
      <c r="B238" s="2080"/>
      <c r="C238" s="2084"/>
      <c r="D238" s="2084"/>
      <c r="E238" s="2084"/>
      <c r="F238" s="2085"/>
      <c r="G238" s="1678"/>
      <c r="H238" s="2088" t="s">
        <v>8094</v>
      </c>
      <c r="Q238" s="1843" t="str">
        <f>IF(AND(B238&lt;&gt;"",$H238=""),"※","")</f>
        <v/>
      </c>
    </row>
    <row r="239" spans="2:17" ht="14.25" thickTop="1"/>
  </sheetData>
  <sheetProtection algorithmName="SHA-512" hashValue="t/yl6cOU8JGkREI/z7QRm/+356xYaJ2LipEcPX/MQ+GTGxlSfZ0TEjj94vgJvnk8C3i2hwmBl9lyurP5ZP+tww==" saltValue="+9tb5HCYNHMS1zy93VlMqQ==" spinCount="100000" sheet="1" objects="1" scenarios="1"/>
  <mergeCells count="1">
    <mergeCell ref="B3:H7"/>
  </mergeCells>
  <phoneticPr fontId="4"/>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99CCFF"/>
  </sheetPr>
  <dimension ref="A1:AD350"/>
  <sheetViews>
    <sheetView showGridLines="0" zoomScaleNormal="100" zoomScaleSheetLayoutView="80" workbookViewId="0"/>
  </sheetViews>
  <sheetFormatPr defaultRowHeight="14.25"/>
  <cols>
    <col min="1" max="1" width="4.375" style="274" customWidth="1"/>
    <col min="2" max="2" width="16.25" style="226" customWidth="1"/>
    <col min="3" max="3" width="14.625" style="227" customWidth="1"/>
    <col min="4" max="8" width="12.875" style="227" customWidth="1"/>
    <col min="9" max="9" width="43.125" style="228" customWidth="1"/>
    <col min="10" max="10" width="4.375" style="363" customWidth="1"/>
    <col min="11" max="12" width="3.75" style="363" customWidth="1"/>
    <col min="13" max="16" width="14.125" style="363" customWidth="1"/>
    <col min="17" max="17" width="29.75" style="363" customWidth="1"/>
    <col min="18" max="20" width="9.125" style="227" hidden="1" customWidth="1"/>
    <col min="21" max="23" width="9" style="227" hidden="1" customWidth="1"/>
    <col min="24" max="25" width="9" style="227" customWidth="1"/>
    <col min="26" max="27" width="9" style="227"/>
    <col min="28" max="28" width="33" style="227" bestFit="1" customWidth="1"/>
    <col min="29" max="29" width="15.125" style="227" bestFit="1" customWidth="1"/>
    <col min="30" max="30" width="19.25" style="227" customWidth="1"/>
    <col min="31" max="16384" width="9" style="227"/>
  </cols>
  <sheetData>
    <row r="1" spans="1:23" ht="21.75" customHeight="1">
      <c r="A1" s="350" t="s">
        <v>699</v>
      </c>
      <c r="F1" s="2466" t="s">
        <v>1834</v>
      </c>
      <c r="G1" s="2466"/>
      <c r="H1" s="2466"/>
      <c r="I1" s="2466"/>
      <c r="R1" s="563" t="s">
        <v>368</v>
      </c>
      <c r="S1" s="534"/>
      <c r="T1" s="534"/>
      <c r="U1" s="534"/>
      <c r="V1" s="534"/>
      <c r="W1" s="1446"/>
    </row>
    <row r="2" spans="1:23" ht="27" customHeight="1">
      <c r="A2" s="273" t="s">
        <v>979</v>
      </c>
      <c r="F2" s="2466"/>
      <c r="G2" s="2466"/>
      <c r="H2" s="2466"/>
      <c r="I2" s="2466"/>
      <c r="S2" s="227" t="s">
        <v>602</v>
      </c>
    </row>
    <row r="3" spans="1:23" ht="5.25" customHeight="1">
      <c r="F3" s="2466"/>
      <c r="G3" s="2466"/>
      <c r="H3" s="2466"/>
      <c r="I3" s="2466"/>
    </row>
    <row r="4" spans="1:23" ht="6.75" customHeight="1">
      <c r="A4" s="273"/>
      <c r="B4" s="1545"/>
      <c r="C4" s="1546"/>
      <c r="D4" s="226"/>
      <c r="F4" s="2466"/>
      <c r="G4" s="2466"/>
      <c r="H4" s="2466"/>
      <c r="I4" s="2466"/>
    </row>
    <row r="5" spans="1:23" ht="9" customHeight="1">
      <c r="A5" s="273"/>
    </row>
    <row r="6" spans="1:23">
      <c r="A6" s="273" t="s">
        <v>1833</v>
      </c>
      <c r="C6" s="269"/>
      <c r="D6" s="269"/>
    </row>
    <row r="7" spans="1:23" ht="9" customHeight="1">
      <c r="B7" s="229"/>
      <c r="C7" s="554"/>
      <c r="D7" s="554"/>
    </row>
    <row r="8" spans="1:23" ht="9" customHeight="1">
      <c r="B8" s="229"/>
      <c r="C8" s="554"/>
      <c r="D8" s="554"/>
    </row>
    <row r="9" spans="1:23" ht="9" customHeight="1">
      <c r="B9" s="229"/>
      <c r="C9" s="230"/>
    </row>
    <row r="10" spans="1:23" ht="21.75" customHeight="1">
      <c r="A10" s="273"/>
      <c r="B10" s="229"/>
      <c r="C10" s="230"/>
      <c r="F10" s="356" t="s">
        <v>429</v>
      </c>
      <c r="G10" s="2467" t="s">
        <v>723</v>
      </c>
      <c r="H10" s="2468"/>
      <c r="I10" s="2469"/>
      <c r="J10" s="364"/>
      <c r="K10" s="364"/>
      <c r="L10" s="364"/>
      <c r="M10" s="364"/>
      <c r="N10" s="364"/>
      <c r="O10" s="364"/>
      <c r="P10" s="364"/>
      <c r="Q10" s="364"/>
      <c r="U10" s="361"/>
      <c r="V10" s="361"/>
    </row>
    <row r="11" spans="1:23" ht="21.75" customHeight="1">
      <c r="E11" s="231" t="s">
        <v>693</v>
      </c>
      <c r="F11" s="348" t="str">
        <f>IF(一般事項!F5="","",一般事項!F5)</f>
        <v/>
      </c>
      <c r="G11" s="2450" t="str">
        <f>IF(工事情報!G4="","",工事情報!G4)</f>
        <v/>
      </c>
      <c r="H11" s="2451"/>
      <c r="I11" s="2452"/>
      <c r="J11" s="365"/>
      <c r="K11" s="365"/>
      <c r="L11" s="365"/>
      <c r="M11" s="365"/>
      <c r="N11" s="365"/>
      <c r="O11" s="365"/>
      <c r="P11" s="365"/>
      <c r="Q11" s="365"/>
      <c r="U11" s="238"/>
      <c r="V11" s="271"/>
    </row>
    <row r="12" spans="1:23" ht="21.75" customHeight="1">
      <c r="E12" s="233" t="s">
        <v>891</v>
      </c>
      <c r="F12" s="272" t="str">
        <f>IF(元請調査票データ!E8="","",元請調査票データ!E8)</f>
        <v/>
      </c>
      <c r="G12" s="2450" t="str">
        <f>IF(元請調査票データ!E9="","",元請調査票データ!E9)</f>
        <v/>
      </c>
      <c r="H12" s="2451"/>
      <c r="I12" s="2452"/>
      <c r="J12" s="366"/>
      <c r="K12" s="366"/>
      <c r="L12" s="366"/>
      <c r="M12" s="366"/>
      <c r="N12" s="366"/>
      <c r="O12" s="366"/>
      <c r="P12" s="366"/>
      <c r="Q12" s="366"/>
      <c r="U12" s="238"/>
      <c r="V12" s="238"/>
    </row>
    <row r="13" spans="1:23" ht="14.25" customHeight="1">
      <c r="A13" s="273" t="s">
        <v>239</v>
      </c>
      <c r="F13" s="362" t="str">
        <f>IF(AND(F11&lt;&gt;"",F12&lt;&gt;"")=TRUE,IF(F11&lt;&gt;F12,"整理番号が一致していません。
発注の整理番号の修正は『チェック』シートのＣ4セル、元請の整理番号の修正は元請ファイル『確認』シートで行ってください。",""),"")</f>
        <v/>
      </c>
      <c r="G13" s="362"/>
      <c r="H13" s="362"/>
      <c r="I13" s="362"/>
      <c r="J13" s="367"/>
      <c r="K13" s="367"/>
      <c r="L13" s="367"/>
      <c r="M13" s="367"/>
      <c r="N13" s="367"/>
      <c r="O13" s="367"/>
      <c r="P13" s="367"/>
      <c r="Q13" s="367"/>
      <c r="U13" s="238"/>
      <c r="V13" s="238"/>
    </row>
    <row r="14" spans="1:23" ht="16.5" customHeight="1">
      <c r="A14" s="395" t="s">
        <v>1380</v>
      </c>
      <c r="B14" s="393"/>
      <c r="I14" s="979"/>
      <c r="U14" s="238"/>
      <c r="V14" s="271"/>
    </row>
    <row r="15" spans="1:23" ht="16.5" customHeight="1">
      <c r="A15" s="396" t="s">
        <v>651</v>
      </c>
      <c r="U15" s="238"/>
      <c r="V15" s="271"/>
    </row>
    <row r="16" spans="1:23" ht="16.5" customHeight="1">
      <c r="A16" s="276" t="s">
        <v>494</v>
      </c>
      <c r="U16" s="238"/>
      <c r="V16" s="238"/>
    </row>
    <row r="17" spans="1:30" ht="16.5" customHeight="1">
      <c r="A17" s="276" t="s">
        <v>788</v>
      </c>
      <c r="U17" s="238"/>
      <c r="V17" s="238"/>
    </row>
    <row r="18" spans="1:30" ht="14.25" customHeight="1">
      <c r="B18" s="2467" t="s">
        <v>692</v>
      </c>
      <c r="C18" s="2469"/>
      <c r="D18" s="2476" t="s">
        <v>724</v>
      </c>
      <c r="E18" s="2477"/>
      <c r="F18" s="2476" t="s">
        <v>725</v>
      </c>
      <c r="G18" s="2477"/>
      <c r="H18" s="2473" t="s">
        <v>784</v>
      </c>
      <c r="I18" s="2470" t="s">
        <v>87</v>
      </c>
      <c r="J18" s="368"/>
      <c r="K18" s="368"/>
      <c r="L18" s="368"/>
      <c r="M18" s="368"/>
      <c r="N18" s="368"/>
      <c r="O18" s="368"/>
      <c r="P18" s="368"/>
      <c r="Q18" s="368"/>
      <c r="S18" s="269"/>
      <c r="U18" s="238"/>
      <c r="V18" s="271"/>
      <c r="AB18" s="2498"/>
      <c r="AC18" s="2498"/>
      <c r="AD18" s="2499"/>
    </row>
    <row r="19" spans="1:30" ht="14.25" customHeight="1">
      <c r="B19" s="2489"/>
      <c r="C19" s="2490"/>
      <c r="D19" s="2478"/>
      <c r="E19" s="2479"/>
      <c r="F19" s="2478"/>
      <c r="G19" s="2479"/>
      <c r="H19" s="2474"/>
      <c r="I19" s="2471"/>
      <c r="J19" s="368"/>
      <c r="K19" s="368"/>
      <c r="L19" s="368"/>
      <c r="M19" s="368"/>
      <c r="N19" s="368"/>
      <c r="O19" s="368"/>
      <c r="P19" s="368"/>
      <c r="Q19" s="368"/>
      <c r="S19" s="269"/>
      <c r="U19" s="238"/>
      <c r="V19" s="271"/>
      <c r="AB19" s="2498"/>
      <c r="AC19" s="2498"/>
      <c r="AD19" s="2499"/>
    </row>
    <row r="20" spans="1:30" ht="22.5" customHeight="1">
      <c r="B20" s="2491"/>
      <c r="C20" s="2492"/>
      <c r="D20" s="260" t="s">
        <v>98</v>
      </c>
      <c r="E20" s="261" t="s">
        <v>464</v>
      </c>
      <c r="F20" s="355" t="s">
        <v>98</v>
      </c>
      <c r="G20" s="261" t="s">
        <v>464</v>
      </c>
      <c r="H20" s="2475"/>
      <c r="I20" s="2472"/>
      <c r="J20" s="368"/>
      <c r="K20" s="368"/>
      <c r="L20" s="368"/>
      <c r="M20" s="368"/>
      <c r="N20" s="368"/>
      <c r="O20" s="368"/>
      <c r="P20" s="368"/>
      <c r="Q20" s="368"/>
      <c r="S20" s="269"/>
      <c r="U20" s="271"/>
      <c r="V20" s="271"/>
      <c r="AB20" s="2498"/>
      <c r="AC20" s="2498"/>
      <c r="AD20" s="1513"/>
    </row>
    <row r="21" spans="1:30" ht="33.75" customHeight="1">
      <c r="B21" s="234" t="s">
        <v>702</v>
      </c>
      <c r="C21" s="235"/>
      <c r="D21" s="400" t="str">
        <f>IF(工事情報!G9="","",工事情報!G9)</f>
        <v/>
      </c>
      <c r="E21" s="401"/>
      <c r="F21" s="400" t="str">
        <f>IF(元請調査票データ!H12="","",元請調査票データ!H12)</f>
        <v/>
      </c>
      <c r="G21" s="402"/>
      <c r="H21" s="397" t="str">
        <f>IF(AND(D21="",F21="")=TRUE,"要確認1",IF(D21="","要確認2",IF(F21="","要確認3",IF(D21&lt;&gt;F21,"要確認4","OK"))))</f>
        <v>要確認1</v>
      </c>
      <c r="I21" s="267"/>
      <c r="J21" s="369"/>
      <c r="K21" s="369"/>
      <c r="L21" s="369"/>
      <c r="M21" s="369"/>
      <c r="N21" s="369"/>
      <c r="O21" s="369"/>
      <c r="P21" s="369"/>
      <c r="Q21" s="369"/>
      <c r="S21" s="269"/>
      <c r="U21" s="271"/>
      <c r="V21" s="271"/>
      <c r="AB21" s="1514"/>
      <c r="AC21" s="1514"/>
      <c r="AD21" s="1515"/>
    </row>
    <row r="22" spans="1:30" ht="33.75" customHeight="1">
      <c r="B22" s="234" t="s">
        <v>365</v>
      </c>
      <c r="C22" s="235"/>
      <c r="D22" s="400" t="str">
        <f>IF(工事情報!G10="","",工事情報!G10)</f>
        <v/>
      </c>
      <c r="E22" s="401"/>
      <c r="F22" s="400" t="str">
        <f>IF(元請調査票データ!H13="","",元請調査票データ!H13)</f>
        <v/>
      </c>
      <c r="G22" s="402"/>
      <c r="H22" s="397" t="str">
        <f>IF(AND(D22="",F22="")=TRUE,"要確認5",IF(D22="","要確認6",IF(F22="","要確認7",IF(D22&lt;&gt;F22,"要確認8","OK"))))</f>
        <v>要確認5</v>
      </c>
      <c r="I22" s="267"/>
      <c r="J22" s="369"/>
      <c r="K22" s="369"/>
      <c r="L22" s="369"/>
      <c r="M22" s="369"/>
      <c r="N22" s="369"/>
      <c r="O22" s="369"/>
      <c r="P22" s="369"/>
      <c r="Q22" s="369"/>
      <c r="S22" s="269"/>
      <c r="U22" s="238"/>
      <c r="V22" s="271"/>
      <c r="W22" s="874" t="s">
        <v>1000</v>
      </c>
      <c r="AB22" s="1514"/>
      <c r="AC22" s="1514"/>
      <c r="AD22" s="1515"/>
    </row>
    <row r="23" spans="1:30" ht="33.75" customHeight="1">
      <c r="B23" s="1480" t="s">
        <v>647</v>
      </c>
      <c r="C23" s="239"/>
      <c r="D23" s="400" t="str">
        <f>IF(工事費!J9="","",工事費!J9)</f>
        <v/>
      </c>
      <c r="E23" s="403" t="str">
        <f>IF(D23="","",D23/$D$43)</f>
        <v/>
      </c>
      <c r="F23" s="400" t="str">
        <f>IF(元請調査票データ!H14="","",元請調査票データ!H14)</f>
        <v/>
      </c>
      <c r="G23" s="403" t="str">
        <f>IF(F23="","",F23/$F$43)</f>
        <v/>
      </c>
      <c r="H23" s="397" t="str">
        <f t="shared" ref="H23:H29" si="0">IF(I23="",R23,IF(AND(R23&lt;&gt;"OK",I23&lt;&gt;""),"要確認→OK",R23))</f>
        <v>要確認9</v>
      </c>
      <c r="I23" s="391"/>
      <c r="J23" s="333"/>
      <c r="K23" s="333"/>
      <c r="L23" s="333"/>
      <c r="M23" s="333"/>
      <c r="N23" s="333"/>
      <c r="O23" s="333"/>
      <c r="P23" s="333"/>
      <c r="Q23" s="333"/>
      <c r="R23" s="484" t="str">
        <f>IF(AND(D23="",F23="")=TRUE,"要確認9",IF(D23="","要確認10",IF(F23="","要確認11",IF(D23=0,"要確認12",IF(F23=0,"要確認13",IF(W23&gt;=50,"要確認14",IF(W23&lt;=-50,"要確認15","OK")))))))</f>
        <v>要確認9</v>
      </c>
      <c r="S23" s="269"/>
      <c r="U23" s="238"/>
      <c r="V23" s="238"/>
      <c r="W23" s="227" t="e">
        <f>(F23-D23)*100/D23</f>
        <v>#VALUE!</v>
      </c>
      <c r="AB23" s="1516"/>
      <c r="AC23" s="1517"/>
      <c r="AD23" s="1515"/>
    </row>
    <row r="24" spans="1:30" ht="33.75" customHeight="1">
      <c r="B24" s="262" t="s">
        <v>380</v>
      </c>
      <c r="C24" s="237"/>
      <c r="D24" s="400" t="str">
        <f>IF(工事費!J10="","",工事費!J10)</f>
        <v/>
      </c>
      <c r="E24" s="403" t="str">
        <f>IF(D24="","",D24/$D$43)</f>
        <v/>
      </c>
      <c r="F24" s="400" t="str">
        <f>IF(元請調査票データ!H15="","",元請調査票データ!H15)</f>
        <v/>
      </c>
      <c r="G24" s="403" t="str">
        <f>IF(F24="","",F24/$F$43)</f>
        <v/>
      </c>
      <c r="H24" s="397" t="str">
        <f t="shared" si="0"/>
        <v>要確認16</v>
      </c>
      <c r="I24" s="391"/>
      <c r="J24" s="333"/>
      <c r="K24" s="333"/>
      <c r="L24" s="333"/>
      <c r="M24" s="333"/>
      <c r="N24" s="333"/>
      <c r="O24" s="333"/>
      <c r="P24" s="333"/>
      <c r="Q24" s="333"/>
      <c r="R24" s="484" t="str">
        <f>IF(AND(D24="",F24="")=TRUE,"要確認16",IF(D24="","要確認17",IF(F24="","要確認18",IF(D24=0,"要確認19",IF(F24=0,"要確認20",IF(OR(W24&gt;=50),"要確認21",IF(OR(W24&lt;=-50),"要確認22","OK")))))))</f>
        <v>要確認16</v>
      </c>
      <c r="S24" s="269"/>
      <c r="U24" s="238"/>
      <c r="V24" s="238"/>
      <c r="W24" s="227" t="e">
        <f>(F24-D24)*100/D24</f>
        <v>#VALUE!</v>
      </c>
      <c r="AB24" s="1518"/>
      <c r="AC24" s="1514"/>
      <c r="AD24" s="1515"/>
    </row>
    <row r="25" spans="1:30" ht="33.75" customHeight="1">
      <c r="B25" s="262" t="s">
        <v>1762</v>
      </c>
      <c r="C25" s="237"/>
      <c r="D25" s="400" t="str">
        <f>IF(工事費!J11="","",工事費!J11)</f>
        <v/>
      </c>
      <c r="E25" s="404"/>
      <c r="F25" s="405"/>
      <c r="G25" s="402"/>
      <c r="H25" s="397" t="str">
        <f t="shared" si="0"/>
        <v>要確認23</v>
      </c>
      <c r="I25" s="391"/>
      <c r="J25" s="333"/>
      <c r="K25" s="333"/>
      <c r="L25" s="333"/>
      <c r="M25" s="333"/>
      <c r="N25" s="333"/>
      <c r="O25" s="333"/>
      <c r="P25" s="333"/>
      <c r="Q25" s="333"/>
      <c r="R25" s="484" t="str">
        <f>IF(D25="","要確認23","OK")</f>
        <v>要確認23</v>
      </c>
      <c r="S25" s="269"/>
      <c r="U25" s="238"/>
      <c r="V25" s="271"/>
      <c r="AB25" s="1518"/>
      <c r="AC25" s="1514"/>
      <c r="AD25" s="1515"/>
    </row>
    <row r="26" spans="1:30" s="263" customFormat="1" ht="33.75" customHeight="1">
      <c r="A26" s="274"/>
      <c r="B26" s="262" t="s">
        <v>381</v>
      </c>
      <c r="C26" s="237"/>
      <c r="D26" s="400" t="str">
        <f>IF(工事費!J12="","",工事費!J12)</f>
        <v/>
      </c>
      <c r="E26" s="403" t="str">
        <f>IF(D26="","",D26/$D$43)</f>
        <v/>
      </c>
      <c r="F26" s="400" t="str">
        <f>IF(元請調査票データ!H16="","",元請調査票データ!H16)</f>
        <v/>
      </c>
      <c r="G26" s="403" t="str">
        <f>IF(F26="","",F26/$F$43)</f>
        <v/>
      </c>
      <c r="H26" s="397" t="str">
        <f t="shared" si="0"/>
        <v>要確認24</v>
      </c>
      <c r="I26" s="391"/>
      <c r="J26" s="333"/>
      <c r="K26" s="333"/>
      <c r="L26" s="333"/>
      <c r="M26" s="333"/>
      <c r="N26" s="333"/>
      <c r="O26" s="333"/>
      <c r="P26" s="333"/>
      <c r="Q26" s="333"/>
      <c r="R26" s="484" t="str">
        <f>IF(AND(D26="",F26="")=TRUE,"要確認24",IF(D26="","要確認25",IF(F26="","要確認26",IF(D26=0,"要確認27",IF(F26=0,"要確認28",IF(OR(W26&gt;=50),"要確認29",IF(OR(W26&lt;=-50),"要確認30","OK")))))))</f>
        <v>要確認24</v>
      </c>
      <c r="S26" s="269"/>
      <c r="T26" s="227"/>
      <c r="U26" s="238"/>
      <c r="V26" s="271"/>
      <c r="W26" s="227" t="e">
        <f>(F26-D26)*100/D26</f>
        <v>#VALUE!</v>
      </c>
      <c r="AB26" s="1518"/>
      <c r="AC26" s="1514"/>
      <c r="AD26" s="1515"/>
    </row>
    <row r="27" spans="1:30" ht="33.75" customHeight="1">
      <c r="B27" s="262" t="s">
        <v>860</v>
      </c>
      <c r="C27" s="237"/>
      <c r="D27" s="400" t="str">
        <f>IF(工事費!J15="","",工事費!J15)</f>
        <v/>
      </c>
      <c r="E27" s="403" t="str">
        <f>IF(D27="","",D27/$D$43)</f>
        <v/>
      </c>
      <c r="F27" s="400" t="str">
        <f>IF(元請調査票データ!H20="","",元請調査票データ!H20)</f>
        <v/>
      </c>
      <c r="G27" s="403" t="str">
        <f>IF(F27="","",F27/$F$43)</f>
        <v/>
      </c>
      <c r="H27" s="397" t="str">
        <f t="shared" si="0"/>
        <v>要確認31</v>
      </c>
      <c r="I27" s="391"/>
      <c r="J27" s="333"/>
      <c r="K27" s="317"/>
      <c r="L27" s="333"/>
      <c r="M27" s="333"/>
      <c r="N27" s="333"/>
      <c r="O27" s="333"/>
      <c r="P27" s="333"/>
      <c r="Q27" s="333"/>
      <c r="R27" s="484" t="str">
        <f>IF(AND(D27="",F27="")=TRUE,"要確認31",IF(D27="","要確認32",IF(F27="","要確認33",IF(D27=0,"要確認34",IF(F27=0,"要確認35",IF(OR(W27&gt;=50),"要確認36",IF(OR(W27&lt;=-50),"要確認37","OK")))))))</f>
        <v>要確認31</v>
      </c>
      <c r="U27" s="238"/>
      <c r="V27" s="238"/>
      <c r="W27" s="227" t="e">
        <f>(F27-D27)*100/D27</f>
        <v>#VALUE!</v>
      </c>
      <c r="AB27" s="1518"/>
      <c r="AC27" s="1514"/>
      <c r="AD27" s="1515"/>
    </row>
    <row r="28" spans="1:30" ht="33.75" customHeight="1">
      <c r="B28" s="2487" t="s">
        <v>700</v>
      </c>
      <c r="C28" s="2488"/>
      <c r="D28" s="400" t="str">
        <f>IF(工事費!J16="","",工事費!J16)</f>
        <v/>
      </c>
      <c r="E28" s="404"/>
      <c r="F28" s="405"/>
      <c r="G28" s="402"/>
      <c r="H28" s="397" t="str">
        <f t="shared" si="0"/>
        <v>要確認38</v>
      </c>
      <c r="I28" s="391"/>
      <c r="J28" s="333"/>
      <c r="K28" s="333"/>
      <c r="L28" s="333"/>
      <c r="M28" s="333"/>
      <c r="N28" s="333"/>
      <c r="O28" s="333"/>
      <c r="P28" s="333"/>
      <c r="Q28" s="333"/>
      <c r="R28" s="484" t="str">
        <f>IF(D28="","要確認38","OK")</f>
        <v>要確認38</v>
      </c>
      <c r="U28" s="238"/>
      <c r="V28" s="271"/>
      <c r="AB28" s="2500"/>
      <c r="AC28" s="2497"/>
      <c r="AD28" s="1515"/>
    </row>
    <row r="29" spans="1:30" ht="33.75" customHeight="1">
      <c r="B29" s="262" t="s">
        <v>1763</v>
      </c>
      <c r="C29" s="232"/>
      <c r="D29" s="400" t="str">
        <f>IF(工事費!J17="","",工事費!J17)</f>
        <v/>
      </c>
      <c r="E29" s="403" t="str">
        <f t="shared" ref="E29:E42" si="1">IF(D29="","",D29/$D$43)</f>
        <v/>
      </c>
      <c r="F29" s="405"/>
      <c r="G29" s="402"/>
      <c r="H29" s="397" t="str">
        <f t="shared" si="0"/>
        <v>要確認39</v>
      </c>
      <c r="I29" s="391"/>
      <c r="J29" s="333"/>
      <c r="K29" s="333"/>
      <c r="L29" s="333"/>
      <c r="O29" s="333"/>
      <c r="P29" s="333"/>
      <c r="Q29" s="333"/>
      <c r="R29" s="484" t="str">
        <f>IF(D29="","要確認39","OK")</f>
        <v>要確認39</v>
      </c>
      <c r="U29" s="238"/>
      <c r="V29" s="238"/>
      <c r="AB29" s="1518"/>
      <c r="AC29" s="1514"/>
      <c r="AD29" s="1515"/>
    </row>
    <row r="30" spans="1:30" ht="36.75" customHeight="1">
      <c r="B30" s="2462" t="s">
        <v>418</v>
      </c>
      <c r="C30" s="2493"/>
      <c r="D30" s="406">
        <f>工事費!J18</f>
        <v>0</v>
      </c>
      <c r="E30" s="414" t="str">
        <f>IF(D43=0,"",D30/$D$43)</f>
        <v/>
      </c>
      <c r="F30" s="400" t="str">
        <f>IF((元請調査票データ!H21+元請調査票データ!H22+元請調査票データ!H25)=0,"",(元請調査票データ!H21+元請調査票データ!H22+元請調査票データ!H25))</f>
        <v/>
      </c>
      <c r="G30" s="403" t="str">
        <f>IF(F30="","",F30/$F$43)</f>
        <v/>
      </c>
      <c r="H30" s="487"/>
      <c r="I30" s="391"/>
      <c r="J30" s="333"/>
      <c r="K30" s="333"/>
      <c r="L30" s="376"/>
      <c r="M30" s="550"/>
      <c r="N30" s="550"/>
      <c r="O30" s="333"/>
      <c r="P30" s="333"/>
      <c r="Q30" s="333"/>
      <c r="U30" s="238"/>
      <c r="V30" s="238"/>
      <c r="AB30" s="2496"/>
      <c r="AC30" s="2496"/>
      <c r="AD30" s="1515"/>
    </row>
    <row r="31" spans="1:30" ht="33.75" customHeight="1">
      <c r="B31" s="262" t="s">
        <v>892</v>
      </c>
      <c r="C31" s="232"/>
      <c r="D31" s="406">
        <f>工事費!J20</f>
        <v>0</v>
      </c>
      <c r="E31" s="414" t="str">
        <f>IF(D43=0,"",D31/$D$43)</f>
        <v/>
      </c>
      <c r="F31" s="400" t="str">
        <f>IF(元請調査票データ!H29="","",元請調査票データ!H29)</f>
        <v/>
      </c>
      <c r="G31" s="403" t="str">
        <f>IF(F31="","",F31/$F$43)</f>
        <v/>
      </c>
      <c r="H31" s="487"/>
      <c r="I31" s="391"/>
      <c r="J31" s="333"/>
      <c r="K31" s="333"/>
      <c r="L31" s="333"/>
      <c r="M31" s="333"/>
      <c r="N31" s="333"/>
      <c r="O31" s="333"/>
      <c r="P31" s="333"/>
      <c r="Q31" s="333"/>
      <c r="U31" s="238"/>
      <c r="V31" s="271"/>
      <c r="AB31" s="1518"/>
      <c r="AC31" s="1514"/>
      <c r="AD31" s="1515"/>
    </row>
    <row r="32" spans="1:30" ht="33.75" customHeight="1">
      <c r="B32" s="262" t="s">
        <v>99</v>
      </c>
      <c r="C32" s="232"/>
      <c r="D32" s="406">
        <f>工事費!J21</f>
        <v>0</v>
      </c>
      <c r="E32" s="414" t="str">
        <f>IF(D43=0,"",D32/$D$43)</f>
        <v/>
      </c>
      <c r="F32" s="400" t="str">
        <f>IF(元請調査票データ!H30="","",元請調査票データ!H30)</f>
        <v/>
      </c>
      <c r="G32" s="414" t="str">
        <f>IF(F32="","",F32/$F$43)</f>
        <v/>
      </c>
      <c r="H32" s="397" t="str">
        <f>IF(I32="",R32,IF(AND(R32&lt;&gt;"OK",I32&lt;&gt;""),"要確認→OK",R32))</f>
        <v>要確認42</v>
      </c>
      <c r="I32" s="391"/>
      <c r="J32" s="333"/>
      <c r="K32" s="333"/>
      <c r="L32" s="333"/>
      <c r="M32" s="333"/>
      <c r="N32" s="333"/>
      <c r="O32" s="333"/>
      <c r="P32" s="333"/>
      <c r="Q32" s="333"/>
      <c r="R32" s="484" t="str">
        <f>IF(AND(D32="",F32=0)=TRUE,"要確認40",IF(D32="","要確認41",IF(F32="","要確認42",IF(D32=0,"要確認43",IF(F32=0,"要確認44",IF(W32&gt;=50,"要確認45",IF(W32&lt;=-50,"要確認46","OK")))))))</f>
        <v>要確認42</v>
      </c>
      <c r="U32" s="238"/>
      <c r="V32" s="271"/>
      <c r="W32" s="227" t="e">
        <f>(F32-D32)*100/D32</f>
        <v>#VALUE!</v>
      </c>
      <c r="AB32" s="1518"/>
      <c r="AC32" s="1514"/>
      <c r="AD32" s="1515"/>
    </row>
    <row r="33" spans="1:30" ht="33.75" customHeight="1">
      <c r="B33" s="262" t="s">
        <v>100</v>
      </c>
      <c r="C33" s="232"/>
      <c r="D33" s="406">
        <f>工事費!J22</f>
        <v>0</v>
      </c>
      <c r="E33" s="414" t="str">
        <f>IF(D43=0,"",D33/$D$43)</f>
        <v/>
      </c>
      <c r="F33" s="400" t="str">
        <f>IF(SUMIFS(元請調査票データ!$H:$H,元請調査票データ!$M:$M,"○")=0,"",SUMIFS(元請調査票データ!$H:$H,元請調査票データ!$M:$M,"○")-元請調査票データ!$H131)</f>
        <v/>
      </c>
      <c r="G33" s="414" t="str">
        <f>IF(F33="","",F33/$F$43)</f>
        <v/>
      </c>
      <c r="H33" s="397" t="str">
        <f>IF(I33="",R33,IF(AND(R33&lt;&gt;"OK",I33&lt;&gt;""),"要確認→OK",R33))</f>
        <v>要確認49</v>
      </c>
      <c r="I33" s="391"/>
      <c r="J33" s="333"/>
      <c r="L33" s="333"/>
      <c r="M33" s="333"/>
      <c r="N33" s="333"/>
      <c r="O33" s="333"/>
      <c r="P33" s="333"/>
      <c r="Q33" s="333"/>
      <c r="R33" s="484" t="str">
        <f>IF(AND(D33="",F33="")=TRUE,"要確認47",IF(D33="","要確認48",IF(F33="","要確認49",IF(AND(D33=0,F33&gt;0),"要確認50",IF(AND(D33=0,F33=0),"OK",IF(W33&gt;=50,"要確認50",IF(W33&lt;=-50,"要確認51","OK")))))))</f>
        <v>要確認49</v>
      </c>
      <c r="U33" s="238"/>
      <c r="V33" s="271"/>
      <c r="W33" s="227" t="e">
        <f>(F33-D33)*100/D33</f>
        <v>#VALUE!</v>
      </c>
      <c r="AB33" s="1518"/>
      <c r="AC33" s="1514"/>
      <c r="AD33" s="1515"/>
    </row>
    <row r="34" spans="1:30" ht="33.75" customHeight="1">
      <c r="B34" s="262" t="s">
        <v>383</v>
      </c>
      <c r="C34" s="232"/>
      <c r="D34" s="406" t="str">
        <f>IF(工事費!J35="","",工事費!J35)</f>
        <v/>
      </c>
      <c r="E34" s="414" t="str">
        <f t="shared" si="1"/>
        <v/>
      </c>
      <c r="F34" s="400" t="str">
        <f>IF(SUMIFS(元請調査票データ!$H:$H,元請調査票データ!$L:$L,"○")=0,"",SUMIFS(元請調査票データ!$H:$H,元請調査票データ!$L:$L,"○")-SUM(元請調査票データ!$H127:$H130))</f>
        <v/>
      </c>
      <c r="G34" s="414" t="str">
        <f t="shared" ref="G34:G42" si="2">IF(F34="","",F34/$F$43)</f>
        <v/>
      </c>
      <c r="H34" s="397" t="str">
        <f>IF(I34="",R34,IF(AND(R34&lt;&gt;"OK",I34&lt;&gt;""),"要確認→OK",R34))</f>
        <v>要確認52</v>
      </c>
      <c r="I34" s="391"/>
      <c r="J34" s="333"/>
      <c r="L34" s="333"/>
      <c r="M34" s="333"/>
      <c r="N34" s="333"/>
      <c r="O34" s="333"/>
      <c r="P34" s="333"/>
      <c r="Q34" s="333"/>
      <c r="R34" s="484" t="str">
        <f>IF(AND(D34="",F34="")=TRUE,"要確認52",IF(D34="","要確認53",IF(F34="","要確認54",IF(D34=0,"要確認55",IF(F34=0,"要確認56",IF(W34&gt;=50,"要確認57",IF(W34&lt;=-50,"要確認58","OK")))))))</f>
        <v>要確認52</v>
      </c>
      <c r="U34" s="238"/>
      <c r="V34" s="238"/>
      <c r="W34" s="227" t="e">
        <f>(F34-D34)*100/D34</f>
        <v>#VALUE!</v>
      </c>
      <c r="AB34" s="1518"/>
      <c r="AC34" s="1514"/>
      <c r="AD34" s="1515"/>
    </row>
    <row r="35" spans="1:30" ht="33.75" customHeight="1">
      <c r="B35" s="262" t="s">
        <v>2013</v>
      </c>
      <c r="C35" s="232"/>
      <c r="D35" s="406">
        <f>SUM(工事費!J36:J37)</f>
        <v>0</v>
      </c>
      <c r="E35" s="414" t="str">
        <f>IF(D35=0,"",D35/$D$43)</f>
        <v/>
      </c>
      <c r="F35" s="400" t="str">
        <f>IF(元請調査票データ!H126="","",元請調査票データ!H126)</f>
        <v/>
      </c>
      <c r="G35" s="414" t="str">
        <f t="shared" si="2"/>
        <v/>
      </c>
      <c r="H35" s="397" t="str">
        <f>IF(I35="",R35,IF(AND(R35&lt;&gt;"OK",I35&lt;&gt;""),"要確認→OK",R35))</f>
        <v>要確認61</v>
      </c>
      <c r="I35" s="391"/>
      <c r="J35" s="333"/>
      <c r="K35" s="333"/>
      <c r="L35" s="333"/>
      <c r="M35" s="333"/>
      <c r="N35" s="333"/>
      <c r="O35" s="333"/>
      <c r="P35" s="333"/>
      <c r="Q35" s="333"/>
      <c r="R35" s="484" t="str">
        <f>IF(AND(D35="",F35="")=TRUE,"要確認59",IF(D35="","要確認60",IF(F35="","要確認61",IF(AND(D35=0,F35&gt;0),"要確認62",IF(AND(D35=0,F35=0),"OK",IF(W35&gt;=50,"要確認62",IF(W35&lt;=-50,"要確認63","OK")))))))</f>
        <v>要確認61</v>
      </c>
      <c r="U35" s="238"/>
      <c r="V35" s="238"/>
      <c r="W35" s="227" t="e">
        <f>(F35-D35)*100/D35</f>
        <v>#VALUE!</v>
      </c>
      <c r="AB35" s="1518"/>
      <c r="AC35" s="1514"/>
      <c r="AD35" s="1515"/>
    </row>
    <row r="36" spans="1:30" ht="33.75" customHeight="1">
      <c r="B36" s="262" t="s">
        <v>101</v>
      </c>
      <c r="C36" s="232"/>
      <c r="D36" s="406" t="str">
        <f>IF(工事費!J39="","",工事費!J39)</f>
        <v/>
      </c>
      <c r="E36" s="414" t="str">
        <f t="shared" si="1"/>
        <v/>
      </c>
      <c r="F36" s="400" t="str">
        <f>IF(元請調査票データ!H136="","",元請調査票データ!H136)</f>
        <v/>
      </c>
      <c r="G36" s="403" t="str">
        <f t="shared" si="2"/>
        <v/>
      </c>
      <c r="H36" s="397" t="str">
        <f>IF(I36="",R36,IF(AND(R36&lt;&gt;"OK",I36&lt;&gt;""),"要確認→OK",R36))</f>
        <v>要確認64</v>
      </c>
      <c r="I36" s="391"/>
      <c r="J36" s="333"/>
      <c r="K36" s="333"/>
      <c r="L36" s="333"/>
      <c r="M36" s="333"/>
      <c r="N36" s="333"/>
      <c r="O36" s="333"/>
      <c r="P36" s="333"/>
      <c r="Q36" s="333"/>
      <c r="R36" s="484" t="str">
        <f>IF(D36="",S36,IF(AND(S36="",T36=""),"OK",S36&amp;T36))</f>
        <v>要確認64</v>
      </c>
      <c r="S36" s="486" t="str">
        <f>IF(AND(D36="",F36="")=TRUE,"要確認64",IF(D36="","要確認65",IF(F36="","要確認66",IF(AND(D36&gt;0,F36=0)=TRUE,"要確認67",IF(AND(D36=0,F36&gt;0)=TRUE,"要確認68","")))))</f>
        <v>要確認64</v>
      </c>
      <c r="T36" s="486" t="e">
        <f>IF(D36=0,"",IF(F36=0,"",IF(100*(F36-D36)/D36&gt;=50,"要確認69",IF(100*(F36-D36)/D36&lt;=-50,"要確認70",""))))</f>
        <v>#VALUE!</v>
      </c>
      <c r="U36" s="238"/>
      <c r="V36" s="271"/>
      <c r="AB36" s="1518"/>
      <c r="AC36" s="1514"/>
      <c r="AD36" s="1515"/>
    </row>
    <row r="37" spans="1:30" ht="33.75" customHeight="1">
      <c r="A37" s="275"/>
      <c r="B37" s="262" t="s">
        <v>770</v>
      </c>
      <c r="C37" s="235"/>
      <c r="D37" s="406" t="str">
        <f>IF(工事費!J40="","",工事費!J40)</f>
        <v/>
      </c>
      <c r="E37" s="414" t="str">
        <f t="shared" si="1"/>
        <v/>
      </c>
      <c r="F37" s="400" t="str">
        <f>IF(元請調査票データ!H137="","",元請調査票データ!H137)</f>
        <v/>
      </c>
      <c r="G37" s="403" t="str">
        <f t="shared" si="2"/>
        <v/>
      </c>
      <c r="H37" s="397" t="str">
        <f t="shared" ref="H37:H43" si="3">IF(I37="",R37,IF(AND(R37&lt;&gt;"OK",I37&lt;&gt;""),"要確認→OK",R37))</f>
        <v>要確認71</v>
      </c>
      <c r="I37" s="391"/>
      <c r="J37" s="333"/>
      <c r="K37" s="333"/>
      <c r="L37" s="333"/>
      <c r="M37" s="333"/>
      <c r="N37" s="333"/>
      <c r="O37" s="333"/>
      <c r="P37" s="333"/>
      <c r="Q37" s="333"/>
      <c r="R37" s="485" t="str">
        <f>IF(AND(D37="",F37="")=TRUE,"要確認71",IF(D37="","要確認72",IF(F37="","要確認73",IF(D37=0,"要確認74",IF(F37=0,"要確認75",IF(W37&gt;=2,"要確認76",IF(W37&lt;=0.5,"要確認77","OK")))))))</f>
        <v>要確認71</v>
      </c>
      <c r="S37" s="357"/>
      <c r="T37" s="357"/>
      <c r="U37" s="238"/>
      <c r="V37" s="271"/>
      <c r="W37" s="227" t="e">
        <f>F37/D37</f>
        <v>#VALUE!</v>
      </c>
      <c r="AB37" s="1518"/>
      <c r="AC37" s="1514"/>
      <c r="AD37" s="1515"/>
    </row>
    <row r="38" spans="1:30" ht="33.75" customHeight="1">
      <c r="A38" s="275"/>
      <c r="B38" s="262" t="s">
        <v>26</v>
      </c>
      <c r="C38" s="232"/>
      <c r="D38" s="406">
        <f>工事費!J42</f>
        <v>0</v>
      </c>
      <c r="E38" s="414" t="str">
        <f>IF(D43=0,"",D38/$D$43)</f>
        <v/>
      </c>
      <c r="F38" s="400" t="str">
        <f>IF(元請調査票データ!H174="","",元請調査票データ!H174)</f>
        <v/>
      </c>
      <c r="G38" s="403" t="str">
        <f t="shared" si="2"/>
        <v/>
      </c>
      <c r="H38" s="397" t="str">
        <f t="shared" si="3"/>
        <v>要確認80</v>
      </c>
      <c r="I38" s="391"/>
      <c r="J38" s="333"/>
      <c r="K38" s="333"/>
      <c r="L38" s="333"/>
      <c r="M38" s="333"/>
      <c r="N38" s="333"/>
      <c r="O38" s="333"/>
      <c r="P38" s="333"/>
      <c r="Q38" s="333"/>
      <c r="R38" s="484" t="str">
        <f>IF(D38="",S38,IF(AND(S38="",T38=""),"OK",S38&amp;T38))</f>
        <v>要確認80</v>
      </c>
      <c r="S38" s="486" t="str">
        <f>IF(AND(D38="",F38="")=TRUE,"要確認78",IF(D38="","要確認79",IF(F38="","要確認80",IF(AND(D38&gt;0,F38=0)=TRUE,"要確認82",IF(AND(D38=0,F38&gt;0)=TRUE,"要確認81","")))))</f>
        <v>要確認80</v>
      </c>
      <c r="T38" s="486" t="str">
        <f>IF(D38=0,"",IF(F38=0,"",IF(100*(F38-D38)/D38&gt;=50,"要確認81",IF(100*(F38-D38)/D38&lt;=-50,"要確認82",""))))</f>
        <v/>
      </c>
      <c r="U38" s="238"/>
      <c r="V38" s="238"/>
      <c r="AB38" s="1518"/>
      <c r="AC38" s="1514"/>
      <c r="AD38" s="1515"/>
    </row>
    <row r="39" spans="1:30" ht="33.75" hidden="1" customHeight="1">
      <c r="A39" s="275"/>
      <c r="B39" s="2482" t="s">
        <v>877</v>
      </c>
      <c r="C39" s="2483"/>
      <c r="D39" s="406"/>
      <c r="E39" s="404"/>
      <c r="F39" s="405"/>
      <c r="G39" s="402"/>
      <c r="H39" s="397" t="str">
        <f t="shared" si="3"/>
        <v>要確認110</v>
      </c>
      <c r="I39" s="391"/>
      <c r="J39" s="333"/>
      <c r="K39" s="333"/>
      <c r="L39" s="333"/>
      <c r="M39" s="333"/>
      <c r="N39" s="333"/>
      <c r="O39" s="333"/>
      <c r="P39" s="333"/>
      <c r="Q39" s="333"/>
      <c r="R39" s="484" t="str">
        <f>IF(D39="","要確認110","OK")</f>
        <v>要確認110</v>
      </c>
      <c r="S39" s="486"/>
      <c r="T39" s="486"/>
      <c r="U39" s="238"/>
      <c r="V39" s="238"/>
      <c r="AB39" s="2496"/>
      <c r="AC39" s="2496"/>
      <c r="AD39" s="1515"/>
    </row>
    <row r="40" spans="1:30" ht="33.75" customHeight="1">
      <c r="B40" s="236" t="s">
        <v>428</v>
      </c>
      <c r="C40" s="237"/>
      <c r="D40" s="406" t="str">
        <f>IF(工事費!J46="","",工事費!J46)</f>
        <v/>
      </c>
      <c r="E40" s="414" t="str">
        <f t="shared" si="1"/>
        <v/>
      </c>
      <c r="F40" s="400" t="str">
        <f>IF(元請調査票データ!H178="","",元請調査票データ!H178)</f>
        <v/>
      </c>
      <c r="G40" s="403" t="str">
        <f t="shared" si="2"/>
        <v/>
      </c>
      <c r="H40" s="397" t="str">
        <f t="shared" si="3"/>
        <v>要確認83</v>
      </c>
      <c r="I40" s="391"/>
      <c r="J40" s="333"/>
      <c r="K40" s="333"/>
      <c r="L40" s="333"/>
      <c r="M40" s="333"/>
      <c r="N40" s="333"/>
      <c r="O40" s="333"/>
      <c r="P40" s="333"/>
      <c r="Q40" s="333"/>
      <c r="R40" s="560" t="str">
        <f>IF(AND(D40="",F40="")=TRUE,"要確認83",IF(D40="","要確認84",IF(F40="","要確認86",IF(D40=0,"要確認85",IF(W40&gt;=50,"要確認87",IF(W40&lt;=-50,"要確認88","OK"))))))</f>
        <v>要確認83</v>
      </c>
      <c r="S40" s="357"/>
      <c r="T40" s="357"/>
      <c r="U40" s="238"/>
      <c r="V40" s="238"/>
      <c r="W40" s="227" t="e">
        <f>F40/F43*100</f>
        <v>#VALUE!</v>
      </c>
      <c r="AB40" s="1516"/>
      <c r="AC40" s="1514"/>
      <c r="AD40" s="1515"/>
    </row>
    <row r="41" spans="1:30" ht="39.75" customHeight="1">
      <c r="B41" s="2462" t="s">
        <v>421</v>
      </c>
      <c r="C41" s="2463"/>
      <c r="D41" s="981" t="str">
        <f>IF(工事費!J47="","",工事費!J47)</f>
        <v/>
      </c>
      <c r="E41" s="414" t="str">
        <f t="shared" si="1"/>
        <v/>
      </c>
      <c r="F41" s="400" t="str">
        <f>IF(元請調査票データ!H179="","",元請調査票データ!H179)</f>
        <v/>
      </c>
      <c r="G41" s="403" t="str">
        <f t="shared" si="2"/>
        <v/>
      </c>
      <c r="H41" s="397" t="str">
        <f>IF(I41="",R41,IF(AND(AND(R41&lt;&gt;"要確認92",R41&lt;&gt;"要確認93",R41&lt;&gt;"OK"),I41&lt;&gt;""),"要確認→OK",R41))</f>
        <v>要確認89</v>
      </c>
      <c r="I41" s="391"/>
      <c r="J41" s="980" t="str">
        <f>IF(OR(H41="要確認92",H41="要確認93"),"要確認一覧表に従って必ず修正してください","")</f>
        <v/>
      </c>
      <c r="K41" s="333"/>
      <c r="L41" s="333"/>
      <c r="M41" s="333"/>
      <c r="N41" s="333"/>
      <c r="O41" s="333"/>
      <c r="P41" s="333"/>
      <c r="Q41" s="333"/>
      <c r="R41" s="484" t="str">
        <f>IF(D41="",S41,IF(AND(S41="",T41=""),"OK",S41&amp;T41))</f>
        <v>要確認89</v>
      </c>
      <c r="S41" s="486" t="str">
        <f>IF(AND(D41="",F41="")=TRUE,"要確認89",IF(D41="","要確認90",IF(F41="","要確認91",IF(AND(D41&gt;0,F41=0)=TRUE,"要確認92",IF(AND(D41=0,F41&gt;0)=TRUE,"要確認93","")))))</f>
        <v>要確認89</v>
      </c>
      <c r="T41" s="486" t="e">
        <f>IF(D41=0,"",IF(F41=0,"",IF(100*(F41-D41)/D41&gt;=20,"要確認94",IF(100*(F41-D41)/D41&lt;=-20,"要確認95",""))))</f>
        <v>#VALUE!</v>
      </c>
      <c r="U41" s="2462" t="s">
        <v>421</v>
      </c>
      <c r="V41" s="2463"/>
      <c r="AB41" s="2496"/>
      <c r="AC41" s="2497"/>
      <c r="AD41" s="1515"/>
    </row>
    <row r="42" spans="1:30" ht="33.75" customHeight="1">
      <c r="B42" s="2462" t="s">
        <v>422</v>
      </c>
      <c r="C42" s="2463"/>
      <c r="D42" s="981" t="str">
        <f>IF(工事費!J48="","",工事費!J48)</f>
        <v/>
      </c>
      <c r="E42" s="414" t="str">
        <f t="shared" si="1"/>
        <v/>
      </c>
      <c r="F42" s="400" t="str">
        <f>IF(元請調査票データ!H180="","",元請調査票データ!H180)</f>
        <v/>
      </c>
      <c r="G42" s="403" t="str">
        <f t="shared" si="2"/>
        <v/>
      </c>
      <c r="H42" s="397" t="str">
        <f>IF(I42="",R42,IF(AND(AND(R42&lt;&gt;"要確認99",R42&lt;&gt;"要確認100",R42&lt;&gt;"OK"),I42&lt;&gt;""),"要確認→OK",R42))</f>
        <v>要確認96</v>
      </c>
      <c r="I42" s="391"/>
      <c r="J42" s="980" t="str">
        <f>IF(OR(H42="要確認99",H42="要確認100"),"要確認一覧表に従って必ず修正してください","")</f>
        <v/>
      </c>
      <c r="K42" s="333"/>
      <c r="L42" s="333"/>
      <c r="M42" s="333"/>
      <c r="N42" s="333"/>
      <c r="O42" s="333"/>
      <c r="P42" s="333"/>
      <c r="Q42" s="333"/>
      <c r="R42" s="484" t="str">
        <f>IF(D42="",S42,IF(AND(S42="",T42=""),"OK",S42&amp;T42))</f>
        <v>要確認96</v>
      </c>
      <c r="S42" s="486" t="str">
        <f>IF(AND(D42="",F42="")=TRUE,"要確認96",IF(D42="","要確認97",IF(F42="","要確認98",IF(AND(D42&gt;0,F42=0)=TRUE,"要確認99",IF(AND(D42=0,F42&gt;0)=TRUE,"要確認100","")))))</f>
        <v>要確認96</v>
      </c>
      <c r="T42" s="486" t="e">
        <f>IF(D42=0,"",IF(F42=0,"",IF(100*(F42-D42)/D42&gt;=20,"要確認101",IF(100*(F42-D42)/D42&lt;=-20,"要確認102",""))))</f>
        <v>#VALUE!</v>
      </c>
      <c r="U42" s="238"/>
      <c r="V42" s="238"/>
      <c r="AB42" s="2496"/>
      <c r="AC42" s="2497"/>
      <c r="AD42" s="1515"/>
    </row>
    <row r="43" spans="1:30" s="195" customFormat="1" ht="33.75" customHeight="1">
      <c r="A43" s="274"/>
      <c r="B43" s="558" t="s">
        <v>316</v>
      </c>
      <c r="C43" s="886" t="str">
        <f>S43</f>
        <v/>
      </c>
      <c r="D43" s="406">
        <f>工事費!J49</f>
        <v>0</v>
      </c>
      <c r="E43" s="414" t="str">
        <f>IF(D43=0,"",D43/$D$43)</f>
        <v/>
      </c>
      <c r="F43" s="400" t="str">
        <f>IF(元請調査票データ!H181="","",元請調査票データ!H181)</f>
        <v/>
      </c>
      <c r="G43" s="403" t="str">
        <f>IF(F43="","",F43/$F$43)</f>
        <v/>
      </c>
      <c r="H43" s="397" t="str">
        <f t="shared" si="3"/>
        <v>要確認104</v>
      </c>
      <c r="I43" s="391"/>
      <c r="J43" s="333"/>
      <c r="K43" s="333"/>
      <c r="L43" s="333"/>
      <c r="M43" s="333"/>
      <c r="N43" s="333"/>
      <c r="O43" s="333"/>
      <c r="P43" s="333"/>
      <c r="Q43" s="333"/>
      <c r="R43" s="561" t="str">
        <f>IF(AND(D43=0,F43=0)=TRUE,"要確認103",IF(D43=0,"要確認104",IF(F43=0,"要確認105",IF(D43&lt;F43,"要確認106",IF(S43&lt;90,"要確認109","OK")))))</f>
        <v>要確認104</v>
      </c>
      <c r="S43" s="560" t="str">
        <f>IF(F43="","",(F43/D43)*100)</f>
        <v/>
      </c>
      <c r="T43" s="227"/>
      <c r="U43" s="238"/>
      <c r="V43" s="271"/>
      <c r="W43" s="315"/>
      <c r="AB43" s="1519"/>
      <c r="AC43" s="1520"/>
      <c r="AD43" s="1515"/>
    </row>
    <row r="44" spans="1:30" s="195" customFormat="1" ht="32.25" customHeight="1">
      <c r="A44" s="351" t="s">
        <v>0</v>
      </c>
      <c r="B44" s="226"/>
      <c r="C44" s="349"/>
      <c r="D44" s="349"/>
      <c r="E44" s="349"/>
      <c r="F44" s="238"/>
      <c r="G44" s="238"/>
      <c r="H44" s="227"/>
      <c r="I44" s="228"/>
      <c r="J44" s="363"/>
      <c r="K44" s="363"/>
      <c r="L44" s="363"/>
      <c r="M44" s="363"/>
      <c r="N44" s="363"/>
      <c r="O44" s="363"/>
      <c r="P44" s="363"/>
      <c r="Q44" s="363"/>
      <c r="R44" s="315"/>
      <c r="S44" s="315"/>
      <c r="T44" s="315"/>
      <c r="U44" s="238"/>
      <c r="V44" s="271"/>
      <c r="W44" s="315"/>
      <c r="AB44" s="1516"/>
      <c r="AC44" s="1521"/>
      <c r="AD44" s="1514"/>
    </row>
    <row r="45" spans="1:30" s="195" customFormat="1" ht="30" customHeight="1">
      <c r="A45" s="276"/>
      <c r="B45" s="264" t="s">
        <v>783</v>
      </c>
      <c r="C45" s="265"/>
      <c r="D45" s="1673">
        <f>元請調査票データ!H185</f>
        <v>0</v>
      </c>
      <c r="E45" s="354" t="s">
        <v>161</v>
      </c>
      <c r="F45" s="352" t="str">
        <f>IF(D45=0,"","元請ファイルに未入力箇所があります。元請ファイルを修正してください。")</f>
        <v/>
      </c>
      <c r="G45" s="353"/>
      <c r="H45" s="353"/>
      <c r="I45" s="265"/>
      <c r="J45" s="197"/>
      <c r="K45" s="197"/>
      <c r="L45" s="197"/>
      <c r="M45" s="197"/>
      <c r="N45" s="197"/>
      <c r="O45" s="197"/>
      <c r="P45" s="197"/>
      <c r="Q45" s="197"/>
      <c r="R45" s="315"/>
      <c r="S45" s="315"/>
      <c r="T45" s="315"/>
      <c r="U45" s="359"/>
      <c r="V45" s="271"/>
      <c r="W45" s="315"/>
      <c r="AB45" s="4"/>
      <c r="AC45" s="197"/>
      <c r="AD45" s="1522"/>
    </row>
    <row r="46" spans="1:30" s="195" customFormat="1" ht="30" customHeight="1">
      <c r="A46" s="276"/>
      <c r="B46" s="264" t="s">
        <v>385</v>
      </c>
      <c r="C46" s="265"/>
      <c r="D46" s="1673">
        <f>元請調査票データ!H186</f>
        <v>0</v>
      </c>
      <c r="E46" s="354" t="s">
        <v>161</v>
      </c>
      <c r="F46" s="352" t="str">
        <f>IF(D46=0,"","元請ファイルにエラー箇所があります。")</f>
        <v/>
      </c>
      <c r="G46" s="266"/>
      <c r="H46" s="266"/>
      <c r="I46" s="265"/>
      <c r="J46" s="197"/>
      <c r="K46" s="1501"/>
      <c r="L46" s="197"/>
      <c r="M46" s="197"/>
      <c r="N46" s="197"/>
      <c r="O46" s="1502"/>
      <c r="P46" s="1502"/>
      <c r="Q46" s="197"/>
      <c r="R46" s="315"/>
      <c r="S46" s="315"/>
      <c r="T46" s="315"/>
      <c r="U46" s="359"/>
      <c r="V46" s="271"/>
      <c r="W46" s="315"/>
      <c r="AB46" s="4"/>
      <c r="AC46" s="197"/>
      <c r="AD46" s="1522"/>
    </row>
    <row r="47" spans="1:30" s="195" customFormat="1" ht="30" customHeight="1">
      <c r="A47" s="330" t="s">
        <v>874</v>
      </c>
      <c r="C47" s="313"/>
      <c r="D47" s="313"/>
      <c r="E47" s="313"/>
      <c r="F47" s="313"/>
      <c r="G47" s="313"/>
      <c r="H47" s="313"/>
      <c r="J47" s="370"/>
      <c r="K47" s="59"/>
      <c r="L47" s="1275"/>
      <c r="M47" s="1275"/>
      <c r="N47" s="197"/>
      <c r="O47" s="1277"/>
      <c r="P47" s="1277"/>
      <c r="Q47" s="197"/>
      <c r="R47" s="315"/>
      <c r="S47" s="315"/>
      <c r="T47" s="315"/>
      <c r="U47" s="238"/>
      <c r="V47" s="271"/>
      <c r="W47" s="315"/>
      <c r="AB47" s="197"/>
      <c r="AC47" s="1523"/>
      <c r="AD47" s="1523"/>
    </row>
    <row r="48" spans="1:30" s="195" customFormat="1" ht="31.5" customHeight="1">
      <c r="A48" s="276"/>
      <c r="B48" s="2484" t="s">
        <v>623</v>
      </c>
      <c r="C48" s="2485"/>
      <c r="D48" s="2485"/>
      <c r="E48" s="2485"/>
      <c r="F48" s="2485"/>
      <c r="G48" s="2485"/>
      <c r="H48" s="2485"/>
      <c r="I48" s="2485"/>
      <c r="J48" s="378"/>
      <c r="K48" s="1275"/>
      <c r="L48" s="59"/>
      <c r="M48" s="1275"/>
      <c r="N48" s="197"/>
      <c r="O48" s="1277"/>
      <c r="P48" s="1277"/>
      <c r="Q48" s="1080"/>
      <c r="R48" s="315"/>
      <c r="S48" s="227"/>
      <c r="T48" s="227"/>
      <c r="U48" s="238"/>
      <c r="V48" s="238"/>
      <c r="W48" s="315"/>
      <c r="AB48" s="197"/>
      <c r="AC48" s="1523"/>
      <c r="AD48" s="1523"/>
    </row>
    <row r="49" spans="1:30" s="195" customFormat="1" ht="30.95" customHeight="1">
      <c r="A49" s="276"/>
      <c r="B49" s="2486"/>
      <c r="C49" s="2486"/>
      <c r="D49" s="2486"/>
      <c r="E49" s="2486"/>
      <c r="F49" s="2486"/>
      <c r="G49" s="2486"/>
      <c r="H49" s="2486"/>
      <c r="I49" s="2486"/>
      <c r="J49" s="379"/>
      <c r="K49" s="1503"/>
      <c r="L49" s="1275"/>
      <c r="M49" s="59"/>
      <c r="N49" s="197"/>
      <c r="O49" s="1277"/>
      <c r="P49" s="1277"/>
      <c r="Q49" s="1080"/>
      <c r="R49" s="227"/>
      <c r="S49" s="227"/>
      <c r="T49" s="227"/>
      <c r="U49" s="238"/>
      <c r="V49" s="238"/>
      <c r="W49" s="315"/>
      <c r="AB49" s="197"/>
      <c r="AC49" s="1523"/>
      <c r="AD49" s="1523"/>
    </row>
    <row r="50" spans="1:30" s="195" customFormat="1" ht="30" customHeight="1">
      <c r="A50" s="276"/>
      <c r="B50" s="2480" t="s">
        <v>233</v>
      </c>
      <c r="C50" s="2480"/>
      <c r="D50" s="387" t="s">
        <v>13</v>
      </c>
      <c r="E50" s="388" t="s">
        <v>875</v>
      </c>
      <c r="F50" s="2481" t="s">
        <v>14</v>
      </c>
      <c r="G50" s="2481"/>
      <c r="H50" s="371" t="s">
        <v>232</v>
      </c>
      <c r="I50" s="233" t="s">
        <v>87</v>
      </c>
      <c r="J50" s="379"/>
      <c r="K50" s="1503"/>
      <c r="L50" s="59"/>
      <c r="M50" s="197"/>
      <c r="N50" s="59"/>
      <c r="O50" s="1277"/>
      <c r="P50" s="1277"/>
      <c r="Q50" s="1080"/>
      <c r="R50" s="227"/>
      <c r="S50" s="227"/>
      <c r="T50" s="227"/>
      <c r="U50" s="358"/>
      <c r="V50" s="360"/>
      <c r="W50" s="315"/>
      <c r="AB50" s="1524"/>
      <c r="AC50" s="1524"/>
      <c r="AD50" s="1525"/>
    </row>
    <row r="51" spans="1:30" s="195" customFormat="1" ht="30" customHeight="1">
      <c r="A51" s="313">
        <v>1</v>
      </c>
      <c r="B51" s="1674">
        <f>元請調査票データ!B189</f>
        <v>0</v>
      </c>
      <c r="C51" s="1674">
        <f>元請調査票データ!C189</f>
        <v>0</v>
      </c>
      <c r="D51" s="389" t="str">
        <f>IF(元請調査票データ!G189=0,"",元請調査票データ!G189)</f>
        <v/>
      </c>
      <c r="E51" s="389">
        <f>元請調査票データ!H189</f>
        <v>0</v>
      </c>
      <c r="F51" s="2464" t="str">
        <f>IF(OR(D51="",D51=0),"",E51/D51)</f>
        <v/>
      </c>
      <c r="G51" s="2465"/>
      <c r="H51" s="397" t="str">
        <f>IF(OR(D51="",D51=0),"",IF(I51="",R51,IF(AND(R51&lt;&gt;"OK",I51&lt;&gt;""),"要確認→OK",R51)))</f>
        <v/>
      </c>
      <c r="I51" s="390"/>
      <c r="J51" s="379"/>
      <c r="K51" s="1503"/>
      <c r="L51" s="59"/>
      <c r="M51" s="197"/>
      <c r="N51" s="59"/>
      <c r="O51" s="1277"/>
      <c r="P51" s="1277"/>
      <c r="Q51" s="1080"/>
      <c r="R51" s="484" t="str">
        <f>IF(D51="","",IF(E51/D51*100&gt;=20,"要確認107",IF(E51/D51*100&lt;=-20,"要確認108","OK")))</f>
        <v/>
      </c>
      <c r="S51" s="227"/>
      <c r="T51" s="227"/>
      <c r="U51" s="358"/>
      <c r="V51" s="360"/>
      <c r="W51" s="315"/>
      <c r="AB51" s="1526"/>
      <c r="AC51" s="1526"/>
      <c r="AD51" s="1527"/>
    </row>
    <row r="52" spans="1:30" ht="30" customHeight="1">
      <c r="A52" s="313">
        <v>2</v>
      </c>
      <c r="B52" s="1674">
        <f>元請調査票データ!B190</f>
        <v>0</v>
      </c>
      <c r="C52" s="1674">
        <f>元請調査票データ!C190</f>
        <v>0</v>
      </c>
      <c r="D52" s="389" t="str">
        <f>IF(元請調査票データ!G190=0,"",元請調査票データ!G190)</f>
        <v/>
      </c>
      <c r="E52" s="389" t="str">
        <f>元請調査票データ!H190</f>
        <v/>
      </c>
      <c r="F52" s="2464" t="str">
        <f t="shared" ref="F52:F95" si="4">IF(OR(D52="",D52=0),"",E52/D52)</f>
        <v/>
      </c>
      <c r="G52" s="2465"/>
      <c r="H52" s="397" t="str">
        <f t="shared" ref="H52:H95" si="5">IF(OR(D52="",D52=0),"",IF(I52="",R52,IF(AND(R52&lt;&gt;"OK",I52&lt;&gt;""),"要確認→OK",R52)))</f>
        <v/>
      </c>
      <c r="I52" s="390"/>
      <c r="J52" s="379"/>
      <c r="K52" s="1503"/>
      <c r="L52" s="59"/>
      <c r="M52" s="197"/>
      <c r="N52" s="59"/>
      <c r="O52" s="1277"/>
      <c r="P52" s="1277"/>
      <c r="Q52" s="1080"/>
      <c r="R52" s="484" t="str">
        <f t="shared" ref="R52:R110" si="6">IF(D52="","",IF(E52/D52*100&gt;=20,"要確認107",IF(E52/D52*100&lt;=-20,"要確認108","OK")))</f>
        <v/>
      </c>
      <c r="U52" s="238"/>
      <c r="V52" s="271"/>
      <c r="AB52" s="1526"/>
      <c r="AC52" s="1526"/>
      <c r="AD52" s="1527"/>
    </row>
    <row r="53" spans="1:30" ht="30" customHeight="1">
      <c r="A53" s="407">
        <v>3</v>
      </c>
      <c r="B53" s="1674">
        <f>元請調査票データ!B191</f>
        <v>0</v>
      </c>
      <c r="C53" s="1674">
        <f>元請調査票データ!C191</f>
        <v>0</v>
      </c>
      <c r="D53" s="389" t="str">
        <f>IF(元請調査票データ!G191=0,"",元請調査票データ!G191)</f>
        <v/>
      </c>
      <c r="E53" s="389" t="str">
        <f>元請調査票データ!H191</f>
        <v/>
      </c>
      <c r="F53" s="2464" t="str">
        <f t="shared" si="4"/>
        <v/>
      </c>
      <c r="G53" s="2465"/>
      <c r="H53" s="397" t="str">
        <f t="shared" si="5"/>
        <v/>
      </c>
      <c r="I53" s="390"/>
      <c r="J53" s="380"/>
      <c r="K53" s="1503"/>
      <c r="L53" s="59"/>
      <c r="M53" s="197"/>
      <c r="N53" s="59"/>
      <c r="O53" s="1277"/>
      <c r="P53" s="1277"/>
      <c r="Q53" s="1080"/>
      <c r="R53" s="484" t="str">
        <f t="shared" si="6"/>
        <v/>
      </c>
      <c r="U53" s="238"/>
      <c r="V53" s="238"/>
      <c r="AB53" s="1526"/>
      <c r="AC53" s="1526"/>
      <c r="AD53" s="1527"/>
    </row>
    <row r="54" spans="1:30" ht="30" customHeight="1">
      <c r="A54" s="407">
        <v>4</v>
      </c>
      <c r="B54" s="1674">
        <f>元請調査票データ!B192</f>
        <v>0</v>
      </c>
      <c r="C54" s="1674">
        <f>元請調査票データ!C192</f>
        <v>0</v>
      </c>
      <c r="D54" s="389" t="str">
        <f>IF(元請調査票データ!G192=0,"",元請調査票データ!G192)</f>
        <v/>
      </c>
      <c r="E54" s="389" t="str">
        <f>元請調査票データ!H192</f>
        <v/>
      </c>
      <c r="F54" s="2464" t="str">
        <f t="shared" si="4"/>
        <v/>
      </c>
      <c r="G54" s="2465"/>
      <c r="H54" s="397" t="str">
        <f t="shared" si="5"/>
        <v/>
      </c>
      <c r="I54" s="390"/>
      <c r="J54" s="380"/>
      <c r="K54" s="1503"/>
      <c r="L54" s="59"/>
      <c r="M54" s="197"/>
      <c r="N54" s="59"/>
      <c r="O54" s="1277"/>
      <c r="P54" s="1277"/>
      <c r="Q54" s="1502"/>
      <c r="R54" s="484" t="str">
        <f t="shared" si="6"/>
        <v/>
      </c>
      <c r="U54" s="238"/>
      <c r="V54" s="238"/>
      <c r="AB54" s="1526"/>
      <c r="AC54" s="1526"/>
      <c r="AD54" s="1527"/>
    </row>
    <row r="55" spans="1:30" ht="30" customHeight="1">
      <c r="A55" s="407">
        <v>5</v>
      </c>
      <c r="B55" s="1674">
        <f>元請調査票データ!B193</f>
        <v>0</v>
      </c>
      <c r="C55" s="1674">
        <f>元請調査票データ!C193</f>
        <v>0</v>
      </c>
      <c r="D55" s="389" t="str">
        <f>IF(元請調査票データ!G193=0,"",元請調査票データ!G193)</f>
        <v/>
      </c>
      <c r="E55" s="389" t="str">
        <f>元請調査票データ!H193</f>
        <v/>
      </c>
      <c r="F55" s="2464" t="str">
        <f t="shared" si="4"/>
        <v/>
      </c>
      <c r="G55" s="2465"/>
      <c r="H55" s="397" t="str">
        <f t="shared" si="5"/>
        <v/>
      </c>
      <c r="I55" s="390"/>
      <c r="J55" s="380"/>
      <c r="K55" s="1503"/>
      <c r="L55" s="59"/>
      <c r="M55" s="197"/>
      <c r="N55" s="59"/>
      <c r="O55" s="1277"/>
      <c r="P55" s="1277"/>
      <c r="Q55" s="1502"/>
      <c r="R55" s="484" t="str">
        <f t="shared" si="6"/>
        <v/>
      </c>
      <c r="U55" s="238"/>
      <c r="V55" s="271"/>
      <c r="AB55" s="1526"/>
      <c r="AC55" s="1526"/>
      <c r="AD55" s="1527"/>
    </row>
    <row r="56" spans="1:30" s="195" customFormat="1" ht="30" customHeight="1">
      <c r="A56" s="407">
        <v>6</v>
      </c>
      <c r="B56" s="1674">
        <f>元請調査票データ!B194</f>
        <v>0</v>
      </c>
      <c r="C56" s="1674">
        <f>元請調査票データ!C194</f>
        <v>0</v>
      </c>
      <c r="D56" s="389" t="str">
        <f>IF(元請調査票データ!G194=0,"",元請調査票データ!G194)</f>
        <v/>
      </c>
      <c r="E56" s="389" t="str">
        <f>元請調査票データ!H194</f>
        <v/>
      </c>
      <c r="F56" s="2464" t="str">
        <f t="shared" si="4"/>
        <v/>
      </c>
      <c r="G56" s="2465"/>
      <c r="H56" s="397" t="str">
        <f t="shared" si="5"/>
        <v/>
      </c>
      <c r="I56" s="390"/>
      <c r="J56" s="379"/>
      <c r="K56" s="197"/>
      <c r="L56" s="197"/>
      <c r="M56" s="197"/>
      <c r="N56" s="197"/>
      <c r="O56" s="1277"/>
      <c r="P56" s="1277"/>
      <c r="Q56" s="1502"/>
      <c r="R56" s="484" t="str">
        <f t="shared" si="6"/>
        <v/>
      </c>
      <c r="S56" s="227"/>
      <c r="T56" s="227"/>
      <c r="U56" s="358"/>
      <c r="V56" s="360"/>
      <c r="W56" s="315"/>
      <c r="AB56" s="1526"/>
      <c r="AC56" s="1526"/>
      <c r="AD56" s="1527"/>
    </row>
    <row r="57" spans="1:30" s="195" customFormat="1" ht="30" customHeight="1">
      <c r="A57" s="407">
        <v>7</v>
      </c>
      <c r="B57" s="1674">
        <f>元請調査票データ!B195</f>
        <v>0</v>
      </c>
      <c r="C57" s="1674">
        <f>元請調査票データ!C195</f>
        <v>0</v>
      </c>
      <c r="D57" s="389" t="str">
        <f>IF(元請調査票データ!G195=0,"",元請調査票データ!G195)</f>
        <v/>
      </c>
      <c r="E57" s="389" t="str">
        <f>元請調査票データ!H195</f>
        <v/>
      </c>
      <c r="F57" s="2464" t="str">
        <f t="shared" si="4"/>
        <v/>
      </c>
      <c r="G57" s="2465"/>
      <c r="H57" s="397" t="str">
        <f t="shared" si="5"/>
        <v/>
      </c>
      <c r="I57" s="390"/>
      <c r="J57" s="379"/>
      <c r="K57" s="1503"/>
      <c r="L57" s="59"/>
      <c r="M57" s="197"/>
      <c r="N57" s="59"/>
      <c r="O57" s="1277"/>
      <c r="P57" s="1277"/>
      <c r="Q57" s="1502"/>
      <c r="R57" s="484" t="str">
        <f t="shared" si="6"/>
        <v/>
      </c>
      <c r="S57" s="227"/>
      <c r="T57" s="227"/>
      <c r="U57" s="238"/>
      <c r="V57" s="271"/>
      <c r="W57" s="315"/>
      <c r="AB57" s="1526"/>
      <c r="AC57" s="1526"/>
      <c r="AD57" s="1527"/>
    </row>
    <row r="58" spans="1:30" s="195" customFormat="1" ht="30" customHeight="1">
      <c r="A58" s="407">
        <v>8</v>
      </c>
      <c r="B58" s="1674">
        <f>元請調査票データ!B196</f>
        <v>0</v>
      </c>
      <c r="C58" s="1674">
        <f>元請調査票データ!C196</f>
        <v>0</v>
      </c>
      <c r="D58" s="389" t="str">
        <f>IF(元請調査票データ!G196=0,"",元請調査票データ!G196)</f>
        <v/>
      </c>
      <c r="E58" s="389" t="str">
        <f>元請調査票データ!H196</f>
        <v/>
      </c>
      <c r="F58" s="2464" t="str">
        <f t="shared" si="4"/>
        <v/>
      </c>
      <c r="G58" s="2465"/>
      <c r="H58" s="397" t="str">
        <f t="shared" si="5"/>
        <v/>
      </c>
      <c r="I58" s="390"/>
      <c r="J58" s="379"/>
      <c r="K58" s="1503"/>
      <c r="L58" s="59"/>
      <c r="M58" s="197"/>
      <c r="N58" s="59"/>
      <c r="O58" s="1277"/>
      <c r="P58" s="1277"/>
      <c r="Q58" s="1502"/>
      <c r="R58" s="484" t="str">
        <f t="shared" si="6"/>
        <v/>
      </c>
      <c r="S58" s="227"/>
      <c r="T58" s="227"/>
      <c r="U58" s="238"/>
      <c r="V58" s="238"/>
      <c r="W58" s="315"/>
      <c r="AB58" s="1526"/>
      <c r="AC58" s="1526"/>
      <c r="AD58" s="1527"/>
    </row>
    <row r="59" spans="1:30" s="195" customFormat="1" ht="30" customHeight="1">
      <c r="A59" s="407">
        <v>9</v>
      </c>
      <c r="B59" s="1674">
        <f>元請調査票データ!B197</f>
        <v>0</v>
      </c>
      <c r="C59" s="1674">
        <f>元請調査票データ!C197</f>
        <v>0</v>
      </c>
      <c r="D59" s="389" t="str">
        <f>IF(元請調査票データ!G197=0,"",元請調査票データ!G197)</f>
        <v/>
      </c>
      <c r="E59" s="389" t="str">
        <f>元請調査票データ!H197</f>
        <v/>
      </c>
      <c r="F59" s="2464" t="str">
        <f t="shared" si="4"/>
        <v/>
      </c>
      <c r="G59" s="2465"/>
      <c r="H59" s="397" t="str">
        <f t="shared" si="5"/>
        <v/>
      </c>
      <c r="I59" s="390"/>
      <c r="J59" s="379"/>
      <c r="K59" s="1503"/>
      <c r="L59" s="59"/>
      <c r="M59" s="197"/>
      <c r="N59" s="59"/>
      <c r="O59" s="1277"/>
      <c r="P59" s="1277"/>
      <c r="Q59" s="1502"/>
      <c r="R59" s="484" t="str">
        <f t="shared" si="6"/>
        <v/>
      </c>
      <c r="S59" s="227"/>
      <c r="T59" s="227"/>
      <c r="U59" s="238"/>
      <c r="V59" s="238"/>
      <c r="W59" s="315"/>
      <c r="AB59" s="1526"/>
      <c r="AC59" s="1526"/>
      <c r="AD59" s="1527"/>
    </row>
    <row r="60" spans="1:30" s="195" customFormat="1" ht="30" customHeight="1">
      <c r="A60" s="407">
        <v>10</v>
      </c>
      <c r="B60" s="1674">
        <f>元請調査票データ!B198</f>
        <v>0</v>
      </c>
      <c r="C60" s="1674">
        <f>元請調査票データ!C198</f>
        <v>0</v>
      </c>
      <c r="D60" s="389" t="str">
        <f>IF(元請調査票データ!G198=0,"",元請調査票データ!G198)</f>
        <v/>
      </c>
      <c r="E60" s="389" t="str">
        <f>元請調査票データ!H198</f>
        <v/>
      </c>
      <c r="F60" s="2464" t="str">
        <f t="shared" si="4"/>
        <v/>
      </c>
      <c r="G60" s="2465"/>
      <c r="H60" s="397" t="str">
        <f t="shared" si="5"/>
        <v/>
      </c>
      <c r="I60" s="390"/>
      <c r="J60" s="379"/>
      <c r="K60" s="1503"/>
      <c r="L60" s="59"/>
      <c r="M60" s="197"/>
      <c r="N60" s="59"/>
      <c r="O60" s="1277"/>
      <c r="P60" s="1277"/>
      <c r="Q60" s="1502"/>
      <c r="R60" s="484" t="str">
        <f t="shared" si="6"/>
        <v/>
      </c>
      <c r="S60" s="227"/>
      <c r="T60" s="227"/>
      <c r="U60" s="238"/>
      <c r="V60" s="271"/>
      <c r="W60" s="315"/>
      <c r="AB60" s="1526"/>
      <c r="AC60" s="1526"/>
      <c r="AD60" s="1527"/>
    </row>
    <row r="61" spans="1:30" ht="30" customHeight="1">
      <c r="A61" s="407">
        <v>11</v>
      </c>
      <c r="B61" s="1674">
        <f>元請調査票データ!B199</f>
        <v>0</v>
      </c>
      <c r="C61" s="1674">
        <f>元請調査票データ!C199</f>
        <v>0</v>
      </c>
      <c r="D61" s="389" t="str">
        <f>IF(元請調査票データ!G199=0,"",元請調査票データ!G199)</f>
        <v/>
      </c>
      <c r="E61" s="389" t="str">
        <f>元請調査票データ!H199</f>
        <v/>
      </c>
      <c r="F61" s="2464" t="str">
        <f t="shared" si="4"/>
        <v/>
      </c>
      <c r="G61" s="2465"/>
      <c r="H61" s="397" t="str">
        <f t="shared" si="5"/>
        <v/>
      </c>
      <c r="I61" s="390"/>
      <c r="J61" s="379"/>
      <c r="K61" s="1503"/>
      <c r="L61" s="59"/>
      <c r="M61" s="197"/>
      <c r="N61" s="59"/>
      <c r="O61" s="1277"/>
      <c r="P61" s="1277"/>
      <c r="Q61" s="1502"/>
      <c r="R61" s="484" t="str">
        <f t="shared" si="6"/>
        <v/>
      </c>
      <c r="U61" s="358"/>
      <c r="V61" s="360"/>
      <c r="AB61" s="1526"/>
      <c r="AC61" s="1526"/>
      <c r="AD61" s="1527"/>
    </row>
    <row r="62" spans="1:30" ht="30" customHeight="1">
      <c r="A62" s="407">
        <v>12</v>
      </c>
      <c r="B62" s="1674">
        <f>元請調査票データ!B200</f>
        <v>0</v>
      </c>
      <c r="C62" s="1674">
        <f>元請調査票データ!C200</f>
        <v>0</v>
      </c>
      <c r="D62" s="389" t="str">
        <f>IF(元請調査票データ!G200=0,"",元請調査票データ!G200)</f>
        <v/>
      </c>
      <c r="E62" s="389" t="str">
        <f>元請調査票データ!H200</f>
        <v/>
      </c>
      <c r="F62" s="2464" t="str">
        <f t="shared" si="4"/>
        <v/>
      </c>
      <c r="G62" s="2465"/>
      <c r="H62" s="397" t="str">
        <f t="shared" si="5"/>
        <v/>
      </c>
      <c r="I62" s="390"/>
      <c r="J62" s="379"/>
      <c r="K62" s="1503"/>
      <c r="L62" s="59"/>
      <c r="M62" s="197"/>
      <c r="N62" s="59"/>
      <c r="O62" s="1277"/>
      <c r="P62" s="1277"/>
      <c r="Q62" s="1502"/>
      <c r="R62" s="484" t="str">
        <f t="shared" si="6"/>
        <v/>
      </c>
      <c r="U62" s="238"/>
      <c r="V62" s="271"/>
      <c r="AB62" s="1526"/>
      <c r="AC62" s="1526"/>
      <c r="AD62" s="1527"/>
    </row>
    <row r="63" spans="1:30" ht="30" customHeight="1">
      <c r="A63" s="407">
        <v>13</v>
      </c>
      <c r="B63" s="1674">
        <f>元請調査票データ!B201</f>
        <v>0</v>
      </c>
      <c r="C63" s="1674">
        <f>元請調査票データ!C201</f>
        <v>0</v>
      </c>
      <c r="D63" s="389" t="str">
        <f>IF(元請調査票データ!G201=0,"",元請調査票データ!G201)</f>
        <v/>
      </c>
      <c r="E63" s="389" t="str">
        <f>元請調査票データ!H201</f>
        <v/>
      </c>
      <c r="F63" s="2464" t="str">
        <f t="shared" si="4"/>
        <v/>
      </c>
      <c r="G63" s="2465"/>
      <c r="H63" s="397" t="str">
        <f t="shared" si="5"/>
        <v/>
      </c>
      <c r="I63" s="390"/>
      <c r="J63" s="379"/>
      <c r="K63" s="1503"/>
      <c r="L63" s="59"/>
      <c r="M63" s="197"/>
      <c r="N63" s="59"/>
      <c r="O63" s="1277"/>
      <c r="P63" s="1277"/>
      <c r="Q63" s="1080"/>
      <c r="R63" s="484" t="str">
        <f t="shared" si="6"/>
        <v/>
      </c>
      <c r="U63" s="238"/>
      <c r="V63" s="238"/>
      <c r="AB63" s="1526"/>
      <c r="AC63" s="1526"/>
      <c r="AD63" s="1527"/>
    </row>
    <row r="64" spans="1:30" ht="30" customHeight="1">
      <c r="A64" s="407">
        <v>14</v>
      </c>
      <c r="B64" s="1674">
        <f>元請調査票データ!B202</f>
        <v>0</v>
      </c>
      <c r="C64" s="1674">
        <f>元請調査票データ!C202</f>
        <v>0</v>
      </c>
      <c r="D64" s="389" t="str">
        <f>IF(元請調査票データ!G202=0,"",元請調査票データ!G202)</f>
        <v/>
      </c>
      <c r="E64" s="389" t="str">
        <f>元請調査票データ!H202</f>
        <v/>
      </c>
      <c r="F64" s="2464" t="str">
        <f t="shared" si="4"/>
        <v/>
      </c>
      <c r="G64" s="2465"/>
      <c r="H64" s="397" t="str">
        <f t="shared" si="5"/>
        <v/>
      </c>
      <c r="I64" s="390"/>
      <c r="J64" s="380"/>
      <c r="K64" s="59"/>
      <c r="L64" s="1275"/>
      <c r="M64" s="59"/>
      <c r="N64" s="197"/>
      <c r="O64" s="1277"/>
      <c r="P64" s="1277"/>
      <c r="Q64" s="1080"/>
      <c r="R64" s="484" t="str">
        <f t="shared" si="6"/>
        <v/>
      </c>
      <c r="U64" s="238"/>
      <c r="V64" s="238"/>
      <c r="AB64" s="1526"/>
      <c r="AC64" s="1526"/>
      <c r="AD64" s="1527"/>
    </row>
    <row r="65" spans="1:30" ht="30" customHeight="1">
      <c r="A65" s="407">
        <v>15</v>
      </c>
      <c r="B65" s="1674">
        <f>元請調査票データ!B203</f>
        <v>0</v>
      </c>
      <c r="C65" s="1674">
        <f>元請調査票データ!C203</f>
        <v>0</v>
      </c>
      <c r="D65" s="389" t="str">
        <f>IF(元請調査票データ!G203=0,"",元請調査票データ!G203)</f>
        <v/>
      </c>
      <c r="E65" s="389" t="str">
        <f>元請調査票データ!H203</f>
        <v/>
      </c>
      <c r="F65" s="2464" t="str">
        <f t="shared" si="4"/>
        <v/>
      </c>
      <c r="G65" s="2465"/>
      <c r="H65" s="397" t="str">
        <f t="shared" si="5"/>
        <v/>
      </c>
      <c r="I65" s="390"/>
      <c r="J65" s="380"/>
      <c r="K65" s="1503"/>
      <c r="L65" s="59"/>
      <c r="M65" s="197"/>
      <c r="N65" s="59"/>
      <c r="O65" s="1277"/>
      <c r="P65" s="1277"/>
      <c r="Q65" s="1080"/>
      <c r="R65" s="484" t="str">
        <f t="shared" si="6"/>
        <v/>
      </c>
      <c r="U65" s="238"/>
      <c r="V65" s="271"/>
      <c r="AB65" s="1526"/>
      <c r="AC65" s="1526"/>
      <c r="AD65" s="1527"/>
    </row>
    <row r="66" spans="1:30" ht="30" customHeight="1">
      <c r="A66" s="407">
        <v>16</v>
      </c>
      <c r="B66" s="1674">
        <f>元請調査票データ!B204</f>
        <v>0</v>
      </c>
      <c r="C66" s="1674">
        <f>元請調査票データ!C204</f>
        <v>0</v>
      </c>
      <c r="D66" s="389" t="str">
        <f>IF(元請調査票データ!G204=0,"",元請調査票データ!G204)</f>
        <v/>
      </c>
      <c r="E66" s="389" t="str">
        <f>元請調査票データ!H204</f>
        <v/>
      </c>
      <c r="F66" s="2464" t="str">
        <f t="shared" si="4"/>
        <v/>
      </c>
      <c r="G66" s="2465"/>
      <c r="H66" s="397" t="str">
        <f t="shared" si="5"/>
        <v/>
      </c>
      <c r="I66" s="390"/>
      <c r="J66" s="380"/>
      <c r="K66" s="1503"/>
      <c r="L66" s="59"/>
      <c r="M66" s="197"/>
      <c r="N66" s="59"/>
      <c r="O66" s="1277"/>
      <c r="P66" s="1277"/>
      <c r="Q66" s="1080"/>
      <c r="R66" s="484" t="str">
        <f t="shared" si="6"/>
        <v/>
      </c>
      <c r="U66" s="238"/>
      <c r="V66" s="238"/>
      <c r="AB66" s="1526"/>
      <c r="AC66" s="1526"/>
      <c r="AD66" s="1527"/>
    </row>
    <row r="67" spans="1:30" ht="30" customHeight="1">
      <c r="A67" s="407">
        <v>17</v>
      </c>
      <c r="B67" s="1674">
        <f>元請調査票データ!B205</f>
        <v>0</v>
      </c>
      <c r="C67" s="1674">
        <f>元請調査票データ!C205</f>
        <v>0</v>
      </c>
      <c r="D67" s="389" t="str">
        <f>IF(元請調査票データ!G205=0,"",元請調査票データ!G205)</f>
        <v/>
      </c>
      <c r="E67" s="389" t="str">
        <f>元請調査票データ!H205</f>
        <v/>
      </c>
      <c r="F67" s="2464" t="str">
        <f t="shared" si="4"/>
        <v/>
      </c>
      <c r="G67" s="2465"/>
      <c r="H67" s="397" t="str">
        <f t="shared" si="5"/>
        <v/>
      </c>
      <c r="I67" s="390"/>
      <c r="J67" s="380"/>
      <c r="K67" s="1503"/>
      <c r="L67" s="59"/>
      <c r="M67" s="197"/>
      <c r="N67" s="59"/>
      <c r="O67" s="1277"/>
      <c r="P67" s="1277"/>
      <c r="Q67" s="1080"/>
      <c r="R67" s="484" t="str">
        <f t="shared" si="6"/>
        <v/>
      </c>
      <c r="U67" s="271"/>
      <c r="V67" s="271"/>
      <c r="AB67" s="1526"/>
      <c r="AC67" s="1526"/>
      <c r="AD67" s="1527"/>
    </row>
    <row r="68" spans="1:30" ht="30" customHeight="1">
      <c r="A68" s="407">
        <v>18</v>
      </c>
      <c r="B68" s="1674">
        <f>元請調査票データ!B206</f>
        <v>0</v>
      </c>
      <c r="C68" s="1674">
        <f>元請調査票データ!C206</f>
        <v>0</v>
      </c>
      <c r="D68" s="389" t="str">
        <f>IF(元請調査票データ!G206=0,"",元請調査票データ!G206)</f>
        <v/>
      </c>
      <c r="E68" s="389" t="str">
        <f>元請調査票データ!H206</f>
        <v/>
      </c>
      <c r="F68" s="2464" t="str">
        <f t="shared" si="4"/>
        <v/>
      </c>
      <c r="G68" s="2465"/>
      <c r="H68" s="397" t="str">
        <f t="shared" si="5"/>
        <v/>
      </c>
      <c r="I68" s="390"/>
      <c r="J68" s="380"/>
      <c r="K68" s="59"/>
      <c r="L68" s="59"/>
      <c r="M68" s="197"/>
      <c r="N68" s="197"/>
      <c r="O68" s="1277"/>
      <c r="P68" s="1277"/>
      <c r="Q68" s="1502"/>
      <c r="R68" s="484" t="str">
        <f t="shared" si="6"/>
        <v/>
      </c>
      <c r="U68" s="238"/>
      <c r="V68" s="271"/>
      <c r="AB68" s="1526"/>
      <c r="AC68" s="1526"/>
      <c r="AD68" s="1527"/>
    </row>
    <row r="69" spans="1:30" ht="30" customHeight="1">
      <c r="A69" s="407">
        <v>19</v>
      </c>
      <c r="B69" s="1674">
        <f>元請調査票データ!B207</f>
        <v>0</v>
      </c>
      <c r="C69" s="1674">
        <f>元請調査票データ!C207</f>
        <v>0</v>
      </c>
      <c r="D69" s="389" t="str">
        <f>IF(元請調査票データ!G207=0,"",元請調査票データ!G207)</f>
        <v/>
      </c>
      <c r="E69" s="389" t="str">
        <f>元請調査票データ!H207</f>
        <v/>
      </c>
      <c r="F69" s="2464" t="str">
        <f t="shared" si="4"/>
        <v/>
      </c>
      <c r="G69" s="2465"/>
      <c r="H69" s="397" t="str">
        <f t="shared" si="5"/>
        <v/>
      </c>
      <c r="I69" s="390"/>
      <c r="J69" s="380"/>
      <c r="K69" s="1503"/>
      <c r="L69" s="1275"/>
      <c r="M69" s="59"/>
      <c r="N69" s="197"/>
      <c r="O69" s="1277"/>
      <c r="P69" s="1277"/>
      <c r="Q69" s="1080"/>
      <c r="R69" s="484" t="str">
        <f t="shared" si="6"/>
        <v/>
      </c>
      <c r="U69" s="238"/>
      <c r="V69" s="238"/>
      <c r="AB69" s="1526"/>
      <c r="AC69" s="1526"/>
      <c r="AD69" s="1527"/>
    </row>
    <row r="70" spans="1:30" ht="30" customHeight="1">
      <c r="A70" s="407">
        <v>20</v>
      </c>
      <c r="B70" s="1674">
        <f>元請調査票データ!B208</f>
        <v>0</v>
      </c>
      <c r="C70" s="1674">
        <f>元請調査票データ!C208</f>
        <v>0</v>
      </c>
      <c r="D70" s="389" t="str">
        <f>IF(元請調査票データ!G208=0,"",元請調査票データ!G208)</f>
        <v/>
      </c>
      <c r="E70" s="389" t="str">
        <f>元請調査票データ!H208</f>
        <v/>
      </c>
      <c r="F70" s="2464" t="str">
        <f t="shared" si="4"/>
        <v/>
      </c>
      <c r="G70" s="2465"/>
      <c r="H70" s="397" t="str">
        <f t="shared" si="5"/>
        <v/>
      </c>
      <c r="I70" s="390"/>
      <c r="J70" s="380"/>
      <c r="K70" s="1503"/>
      <c r="L70" s="59"/>
      <c r="M70" s="197"/>
      <c r="N70" s="59"/>
      <c r="O70" s="1277"/>
      <c r="P70" s="1277"/>
      <c r="Q70" s="1080"/>
      <c r="R70" s="484" t="str">
        <f t="shared" si="6"/>
        <v/>
      </c>
      <c r="U70" s="238"/>
      <c r="V70" s="238"/>
      <c r="AB70" s="1526"/>
      <c r="AC70" s="1526"/>
      <c r="AD70" s="1527"/>
    </row>
    <row r="71" spans="1:30" ht="30" customHeight="1">
      <c r="A71" s="407">
        <v>21</v>
      </c>
      <c r="B71" s="1674">
        <f>元請調査票データ!B209</f>
        <v>0</v>
      </c>
      <c r="C71" s="1674">
        <f>元請調査票データ!C209</f>
        <v>0</v>
      </c>
      <c r="D71" s="389" t="str">
        <f>IF(元請調査票データ!G209=0,"",元請調査票データ!G209)</f>
        <v/>
      </c>
      <c r="E71" s="389" t="str">
        <f>元請調査票データ!H209</f>
        <v/>
      </c>
      <c r="F71" s="2464" t="str">
        <f t="shared" si="4"/>
        <v/>
      </c>
      <c r="G71" s="2465"/>
      <c r="H71" s="397" t="str">
        <f t="shared" si="5"/>
        <v/>
      </c>
      <c r="I71" s="390"/>
      <c r="J71" s="380"/>
      <c r="K71" s="1503"/>
      <c r="L71" s="59"/>
      <c r="M71" s="197"/>
      <c r="N71" s="59"/>
      <c r="O71" s="1277"/>
      <c r="P71" s="1277"/>
      <c r="Q71" s="1080"/>
      <c r="R71" s="484" t="str">
        <f t="shared" si="6"/>
        <v/>
      </c>
      <c r="U71" s="238"/>
      <c r="V71" s="238"/>
      <c r="AB71" s="1526"/>
      <c r="AC71" s="1526"/>
      <c r="AD71" s="1527"/>
    </row>
    <row r="72" spans="1:30" ht="30" customHeight="1">
      <c r="A72" s="407">
        <v>22</v>
      </c>
      <c r="B72" s="1674">
        <f>元請調査票データ!B210</f>
        <v>0</v>
      </c>
      <c r="C72" s="1674">
        <f>元請調査票データ!C210</f>
        <v>0</v>
      </c>
      <c r="D72" s="389" t="str">
        <f>IF(元請調査票データ!G210=0,"",元請調査票データ!G210)</f>
        <v/>
      </c>
      <c r="E72" s="389" t="str">
        <f>元請調査票データ!H210</f>
        <v/>
      </c>
      <c r="F72" s="2464" t="str">
        <f t="shared" si="4"/>
        <v/>
      </c>
      <c r="G72" s="2465"/>
      <c r="H72" s="397" t="str">
        <f t="shared" si="5"/>
        <v/>
      </c>
      <c r="I72" s="390"/>
      <c r="J72" s="380"/>
      <c r="K72" s="1503"/>
      <c r="L72" s="59"/>
      <c r="M72" s="197"/>
      <c r="N72" s="59"/>
      <c r="O72" s="1277"/>
      <c r="P72" s="1277"/>
      <c r="Q72" s="1080"/>
      <c r="R72" s="484" t="str">
        <f t="shared" si="6"/>
        <v/>
      </c>
      <c r="U72" s="238"/>
      <c r="V72" s="238"/>
      <c r="AB72" s="1526"/>
      <c r="AC72" s="1526"/>
      <c r="AD72" s="1527"/>
    </row>
    <row r="73" spans="1:30" ht="30" customHeight="1">
      <c r="A73" s="407">
        <v>23</v>
      </c>
      <c r="B73" s="1674">
        <f>元請調査票データ!B211</f>
        <v>0</v>
      </c>
      <c r="C73" s="1674">
        <f>元請調査票データ!C211</f>
        <v>0</v>
      </c>
      <c r="D73" s="389" t="str">
        <f>IF(元請調査票データ!G211=0,"",元請調査票データ!G211)</f>
        <v/>
      </c>
      <c r="E73" s="389" t="str">
        <f>元請調査票データ!H211</f>
        <v/>
      </c>
      <c r="F73" s="2464" t="str">
        <f t="shared" si="4"/>
        <v/>
      </c>
      <c r="G73" s="2465"/>
      <c r="H73" s="397" t="str">
        <f t="shared" si="5"/>
        <v/>
      </c>
      <c r="I73" s="390"/>
      <c r="J73" s="380"/>
      <c r="K73" s="1275"/>
      <c r="L73" s="59"/>
      <c r="M73" s="1275"/>
      <c r="N73" s="197"/>
      <c r="O73" s="1277"/>
      <c r="P73" s="1277"/>
      <c r="Q73" s="1080"/>
      <c r="R73" s="484" t="str">
        <f t="shared" si="6"/>
        <v/>
      </c>
      <c r="U73" s="238"/>
      <c r="V73" s="271"/>
      <c r="AB73" s="1526"/>
      <c r="AC73" s="1526"/>
      <c r="AD73" s="1527"/>
    </row>
    <row r="74" spans="1:30" ht="30" customHeight="1">
      <c r="A74" s="407">
        <v>24</v>
      </c>
      <c r="B74" s="1674">
        <f>元請調査票データ!B212</f>
        <v>0</v>
      </c>
      <c r="C74" s="1674">
        <f>元請調査票データ!C212</f>
        <v>0</v>
      </c>
      <c r="D74" s="389" t="str">
        <f>IF(元請調査票データ!G212=0,"",元請調査票データ!G212)</f>
        <v/>
      </c>
      <c r="E74" s="389" t="str">
        <f>元請調査票データ!H212</f>
        <v/>
      </c>
      <c r="F74" s="2464" t="str">
        <f t="shared" si="4"/>
        <v/>
      </c>
      <c r="G74" s="2465"/>
      <c r="H74" s="397" t="str">
        <f t="shared" si="5"/>
        <v/>
      </c>
      <c r="I74" s="390"/>
      <c r="J74" s="380"/>
      <c r="K74" s="1503"/>
      <c r="L74" s="1275"/>
      <c r="M74" s="59"/>
      <c r="N74" s="197"/>
      <c r="O74" s="1277"/>
      <c r="P74" s="1277"/>
      <c r="Q74" s="1080"/>
      <c r="R74" s="484" t="str">
        <f t="shared" si="6"/>
        <v/>
      </c>
      <c r="U74" s="238"/>
      <c r="V74" s="238"/>
      <c r="AB74" s="1526"/>
      <c r="AC74" s="1526"/>
      <c r="AD74" s="1527"/>
    </row>
    <row r="75" spans="1:30" ht="30" customHeight="1">
      <c r="A75" s="407">
        <v>25</v>
      </c>
      <c r="B75" s="1674">
        <f>元請調査票データ!B213</f>
        <v>0</v>
      </c>
      <c r="C75" s="1674">
        <f>元請調査票データ!C213</f>
        <v>0</v>
      </c>
      <c r="D75" s="389" t="str">
        <f>IF(元請調査票データ!G213=0,"",元請調査票データ!G213)</f>
        <v/>
      </c>
      <c r="E75" s="389" t="str">
        <f>元請調査票データ!H213</f>
        <v/>
      </c>
      <c r="F75" s="2464" t="str">
        <f t="shared" si="4"/>
        <v/>
      </c>
      <c r="G75" s="2465"/>
      <c r="H75" s="397" t="str">
        <f t="shared" si="5"/>
        <v/>
      </c>
      <c r="I75" s="390"/>
      <c r="J75" s="380"/>
      <c r="K75" s="1503"/>
      <c r="L75" s="1275"/>
      <c r="M75" s="59"/>
      <c r="N75" s="197"/>
      <c r="O75" s="1277"/>
      <c r="P75" s="1277"/>
      <c r="Q75" s="1080"/>
      <c r="R75" s="484" t="str">
        <f t="shared" si="6"/>
        <v/>
      </c>
      <c r="U75" s="238"/>
      <c r="V75" s="271"/>
      <c r="AB75" s="1526"/>
      <c r="AC75" s="1526"/>
      <c r="AD75" s="1527"/>
    </row>
    <row r="76" spans="1:30" ht="30" customHeight="1">
      <c r="A76" s="407">
        <v>26</v>
      </c>
      <c r="B76" s="1674">
        <f>元請調査票データ!B214</f>
        <v>0</v>
      </c>
      <c r="C76" s="1674">
        <f>元請調査票データ!C214</f>
        <v>0</v>
      </c>
      <c r="D76" s="389" t="str">
        <f>IF(元請調査票データ!G214=0,"",元請調査票データ!G214)</f>
        <v/>
      </c>
      <c r="E76" s="389" t="str">
        <f>元請調査票データ!H214</f>
        <v/>
      </c>
      <c r="F76" s="2464" t="str">
        <f t="shared" si="4"/>
        <v/>
      </c>
      <c r="G76" s="2465"/>
      <c r="H76" s="397" t="str">
        <f t="shared" si="5"/>
        <v/>
      </c>
      <c r="I76" s="390"/>
      <c r="J76" s="380"/>
      <c r="K76" s="1275"/>
      <c r="L76" s="59"/>
      <c r="M76" s="1275"/>
      <c r="N76" s="197"/>
      <c r="O76" s="1277"/>
      <c r="P76" s="1277"/>
      <c r="Q76" s="1080"/>
      <c r="R76" s="484" t="str">
        <f t="shared" si="6"/>
        <v/>
      </c>
      <c r="U76" s="238"/>
      <c r="V76" s="238"/>
      <c r="AB76" s="1526"/>
      <c r="AC76" s="1526"/>
      <c r="AD76" s="1527"/>
    </row>
    <row r="77" spans="1:30" ht="30" customHeight="1">
      <c r="A77" s="407">
        <v>27</v>
      </c>
      <c r="B77" s="1674">
        <f>元請調査票データ!B215</f>
        <v>0</v>
      </c>
      <c r="C77" s="1674">
        <f>元請調査票データ!C215</f>
        <v>0</v>
      </c>
      <c r="D77" s="389" t="str">
        <f>IF(元請調査票データ!G215=0,"",元請調査票データ!G215)</f>
        <v/>
      </c>
      <c r="E77" s="389" t="str">
        <f>元請調査票データ!H215</f>
        <v/>
      </c>
      <c r="F77" s="2464" t="str">
        <f t="shared" si="4"/>
        <v/>
      </c>
      <c r="G77" s="2465"/>
      <c r="H77" s="397" t="str">
        <f t="shared" si="5"/>
        <v/>
      </c>
      <c r="I77" s="390"/>
      <c r="J77" s="380"/>
      <c r="K77" s="1275"/>
      <c r="L77" s="59"/>
      <c r="M77" s="1275"/>
      <c r="N77" s="197"/>
      <c r="O77" s="1277"/>
      <c r="P77" s="1277"/>
      <c r="Q77" s="1080"/>
      <c r="R77" s="484" t="str">
        <f t="shared" si="6"/>
        <v/>
      </c>
      <c r="U77" s="238"/>
      <c r="V77" s="238"/>
      <c r="AB77" s="1526"/>
      <c r="AC77" s="1526"/>
      <c r="AD77" s="1527"/>
    </row>
    <row r="78" spans="1:30" ht="30" customHeight="1">
      <c r="A78" s="407">
        <v>28</v>
      </c>
      <c r="B78" s="1674">
        <f>元請調査票データ!B216</f>
        <v>0</v>
      </c>
      <c r="C78" s="1674">
        <f>元請調査票データ!C216</f>
        <v>0</v>
      </c>
      <c r="D78" s="389" t="str">
        <f>IF(元請調査票データ!G216=0,"",元請調査票データ!G216)</f>
        <v/>
      </c>
      <c r="E78" s="389" t="str">
        <f>元請調査票データ!H216</f>
        <v/>
      </c>
      <c r="F78" s="2464" t="str">
        <f t="shared" si="4"/>
        <v/>
      </c>
      <c r="G78" s="2465"/>
      <c r="H78" s="397" t="str">
        <f t="shared" si="5"/>
        <v/>
      </c>
      <c r="I78" s="390"/>
      <c r="J78" s="380"/>
      <c r="K78" s="1275"/>
      <c r="L78" s="1275"/>
      <c r="M78" s="59"/>
      <c r="N78" s="197"/>
      <c r="O78" s="1277"/>
      <c r="P78" s="1277"/>
      <c r="Q78" s="1080"/>
      <c r="R78" s="484" t="str">
        <f t="shared" si="6"/>
        <v/>
      </c>
      <c r="U78" s="271"/>
      <c r="V78" s="238"/>
      <c r="AB78" s="1526"/>
      <c r="AC78" s="1526"/>
      <c r="AD78" s="1527"/>
    </row>
    <row r="79" spans="1:30" ht="30" customHeight="1">
      <c r="A79" s="407">
        <v>29</v>
      </c>
      <c r="B79" s="1674">
        <f>元請調査票データ!B217</f>
        <v>0</v>
      </c>
      <c r="C79" s="1674">
        <f>元請調査票データ!C217</f>
        <v>0</v>
      </c>
      <c r="D79" s="389" t="str">
        <f>IF(元請調査票データ!G217=0,"",元請調査票データ!G217)</f>
        <v/>
      </c>
      <c r="E79" s="389" t="str">
        <f>元請調査票データ!H217</f>
        <v/>
      </c>
      <c r="F79" s="2464" t="str">
        <f t="shared" si="4"/>
        <v/>
      </c>
      <c r="G79" s="2465"/>
      <c r="H79" s="397" t="str">
        <f t="shared" si="5"/>
        <v/>
      </c>
      <c r="I79" s="390"/>
      <c r="J79" s="380"/>
      <c r="K79" s="1275"/>
      <c r="L79" s="1504"/>
      <c r="M79" s="1275"/>
      <c r="N79" s="59"/>
      <c r="O79" s="1277"/>
      <c r="P79" s="1277"/>
      <c r="Q79" s="1080"/>
      <c r="R79" s="484" t="str">
        <f t="shared" si="6"/>
        <v/>
      </c>
      <c r="U79" s="238"/>
      <c r="V79" s="238"/>
      <c r="AB79" s="1526"/>
      <c r="AC79" s="1526"/>
      <c r="AD79" s="1527"/>
    </row>
    <row r="80" spans="1:30" ht="30" customHeight="1">
      <c r="A80" s="407">
        <v>30</v>
      </c>
      <c r="B80" s="1674">
        <f>元請調査票データ!B218</f>
        <v>0</v>
      </c>
      <c r="C80" s="1674">
        <f>元請調査票データ!C218</f>
        <v>0</v>
      </c>
      <c r="D80" s="389" t="str">
        <f>IF(元請調査票データ!G218=0,"",元請調査票データ!G218)</f>
        <v/>
      </c>
      <c r="E80" s="389" t="str">
        <f>元請調査票データ!H218</f>
        <v/>
      </c>
      <c r="F80" s="2464" t="str">
        <f t="shared" si="4"/>
        <v/>
      </c>
      <c r="G80" s="2465"/>
      <c r="H80" s="397" t="str">
        <f t="shared" si="5"/>
        <v/>
      </c>
      <c r="I80" s="390"/>
      <c r="J80" s="380"/>
      <c r="K80" s="1275"/>
      <c r="L80" s="1504"/>
      <c r="M80" s="197"/>
      <c r="N80" s="59"/>
      <c r="O80" s="1277"/>
      <c r="P80" s="1277"/>
      <c r="Q80" s="1080"/>
      <c r="R80" s="484" t="str">
        <f t="shared" si="6"/>
        <v/>
      </c>
      <c r="U80" s="238"/>
      <c r="V80" s="271"/>
      <c r="AB80" s="1526"/>
      <c r="AC80" s="1526"/>
      <c r="AD80" s="1527"/>
    </row>
    <row r="81" spans="1:30" ht="30" customHeight="1">
      <c r="A81" s="407">
        <v>31</v>
      </c>
      <c r="B81" s="1674">
        <f>元請調査票データ!B219</f>
        <v>0</v>
      </c>
      <c r="C81" s="1674">
        <f>元請調査票データ!C219</f>
        <v>0</v>
      </c>
      <c r="D81" s="389" t="str">
        <f>IF(元請調査票データ!G219=0,"",元請調査票データ!G219)</f>
        <v/>
      </c>
      <c r="E81" s="389" t="str">
        <f>元請調査票データ!H219</f>
        <v/>
      </c>
      <c r="F81" s="2464" t="str">
        <f t="shared" si="4"/>
        <v/>
      </c>
      <c r="G81" s="2465"/>
      <c r="H81" s="397" t="str">
        <f t="shared" si="5"/>
        <v/>
      </c>
      <c r="I81" s="390"/>
      <c r="J81" s="380"/>
      <c r="K81" s="1275"/>
      <c r="L81" s="1504"/>
      <c r="M81" s="197"/>
      <c r="N81" s="59"/>
      <c r="O81" s="1277"/>
      <c r="P81" s="1277"/>
      <c r="Q81" s="1080"/>
      <c r="R81" s="484" t="str">
        <f t="shared" si="6"/>
        <v/>
      </c>
      <c r="U81" s="238"/>
      <c r="V81" s="238"/>
      <c r="AB81" s="1526"/>
      <c r="AC81" s="1526"/>
      <c r="AD81" s="1527"/>
    </row>
    <row r="82" spans="1:30" ht="30" customHeight="1">
      <c r="A82" s="407">
        <v>32</v>
      </c>
      <c r="B82" s="1674">
        <f>元請調査票データ!B220</f>
        <v>0</v>
      </c>
      <c r="C82" s="1674">
        <f>元請調査票データ!C220</f>
        <v>0</v>
      </c>
      <c r="D82" s="389" t="str">
        <f>IF(元請調査票データ!G220=0,"",元請調査票データ!G220)</f>
        <v/>
      </c>
      <c r="E82" s="389" t="str">
        <f>元請調査票データ!H220</f>
        <v/>
      </c>
      <c r="F82" s="2464" t="str">
        <f t="shared" si="4"/>
        <v/>
      </c>
      <c r="G82" s="2465"/>
      <c r="H82" s="397" t="str">
        <f t="shared" si="5"/>
        <v/>
      </c>
      <c r="I82" s="390"/>
      <c r="J82" s="380"/>
      <c r="K82" s="1275"/>
      <c r="L82" s="1504"/>
      <c r="M82" s="197"/>
      <c r="N82" s="59"/>
      <c r="O82" s="1277"/>
      <c r="P82" s="1277"/>
      <c r="Q82" s="1080"/>
      <c r="R82" s="484" t="str">
        <f t="shared" si="6"/>
        <v/>
      </c>
      <c r="U82" s="238"/>
      <c r="V82" s="238"/>
      <c r="AB82" s="1526"/>
      <c r="AC82" s="1526"/>
      <c r="AD82" s="1527"/>
    </row>
    <row r="83" spans="1:30" ht="30" customHeight="1">
      <c r="A83" s="407">
        <v>33</v>
      </c>
      <c r="B83" s="1674">
        <f>元請調査票データ!B221</f>
        <v>0</v>
      </c>
      <c r="C83" s="1674">
        <f>元請調査票データ!C221</f>
        <v>0</v>
      </c>
      <c r="D83" s="389" t="str">
        <f>IF(元請調査票データ!G221=0,"",元請調査票データ!G221)</f>
        <v/>
      </c>
      <c r="E83" s="389" t="str">
        <f>元請調査票データ!H221</f>
        <v/>
      </c>
      <c r="F83" s="2464" t="str">
        <f t="shared" si="4"/>
        <v/>
      </c>
      <c r="G83" s="2465"/>
      <c r="H83" s="397" t="str">
        <f t="shared" si="5"/>
        <v/>
      </c>
      <c r="I83" s="390"/>
      <c r="J83" s="380"/>
      <c r="K83" s="1275"/>
      <c r="L83" s="1504"/>
      <c r="M83" s="197"/>
      <c r="N83" s="59"/>
      <c r="O83" s="1277"/>
      <c r="P83" s="1277"/>
      <c r="Q83" s="1080"/>
      <c r="R83" s="484" t="str">
        <f t="shared" si="6"/>
        <v/>
      </c>
      <c r="U83" s="238"/>
      <c r="V83" s="271"/>
      <c r="AB83" s="1526"/>
      <c r="AC83" s="1526"/>
      <c r="AD83" s="1527"/>
    </row>
    <row r="84" spans="1:30" ht="30" customHeight="1">
      <c r="A84" s="407">
        <v>34</v>
      </c>
      <c r="B84" s="1674">
        <f>元請調査票データ!B222</f>
        <v>0</v>
      </c>
      <c r="C84" s="1674">
        <f>元請調査票データ!C222</f>
        <v>0</v>
      </c>
      <c r="D84" s="389" t="str">
        <f>IF(元請調査票データ!G222=0,"",元請調査票データ!G222)</f>
        <v/>
      </c>
      <c r="E84" s="389" t="str">
        <f>元請調査票データ!H222</f>
        <v/>
      </c>
      <c r="F84" s="2464" t="str">
        <f t="shared" si="4"/>
        <v/>
      </c>
      <c r="G84" s="2465"/>
      <c r="H84" s="397" t="str">
        <f t="shared" si="5"/>
        <v/>
      </c>
      <c r="I84" s="390"/>
      <c r="J84" s="380"/>
      <c r="K84" s="1275"/>
      <c r="L84" s="1504"/>
      <c r="M84" s="197"/>
      <c r="N84" s="59"/>
      <c r="O84" s="1277"/>
      <c r="P84" s="1277"/>
      <c r="Q84" s="1080"/>
      <c r="R84" s="484" t="str">
        <f t="shared" si="6"/>
        <v/>
      </c>
      <c r="U84" s="238"/>
      <c r="V84" s="271"/>
      <c r="AB84" s="1526"/>
      <c r="AC84" s="1526"/>
      <c r="AD84" s="1527"/>
    </row>
    <row r="85" spans="1:30" ht="30" customHeight="1">
      <c r="A85" s="407">
        <v>35</v>
      </c>
      <c r="B85" s="1674">
        <f>元請調査票データ!B223</f>
        <v>0</v>
      </c>
      <c r="C85" s="1674">
        <f>元請調査票データ!C223</f>
        <v>0</v>
      </c>
      <c r="D85" s="389" t="str">
        <f>IF(元請調査票データ!G223=0,"",元請調査票データ!G223)</f>
        <v/>
      </c>
      <c r="E85" s="389" t="str">
        <f>元請調査票データ!H223</f>
        <v/>
      </c>
      <c r="F85" s="2464" t="str">
        <f t="shared" si="4"/>
        <v/>
      </c>
      <c r="G85" s="2465"/>
      <c r="H85" s="397" t="str">
        <f t="shared" si="5"/>
        <v/>
      </c>
      <c r="I85" s="390"/>
      <c r="J85" s="380"/>
      <c r="K85" s="1275"/>
      <c r="L85" s="1504"/>
      <c r="M85" s="197"/>
      <c r="N85" s="59"/>
      <c r="O85" s="1277"/>
      <c r="P85" s="1277"/>
      <c r="Q85" s="1080"/>
      <c r="R85" s="484" t="str">
        <f t="shared" si="6"/>
        <v/>
      </c>
      <c r="U85" s="238"/>
      <c r="V85" s="271"/>
      <c r="AB85" s="1526"/>
      <c r="AC85" s="1526"/>
      <c r="AD85" s="1527"/>
    </row>
    <row r="86" spans="1:30" ht="30" customHeight="1">
      <c r="A86" s="407">
        <v>36</v>
      </c>
      <c r="B86" s="1674">
        <f>元請調査票データ!B224</f>
        <v>0</v>
      </c>
      <c r="C86" s="1674">
        <f>元請調査票データ!C224</f>
        <v>0</v>
      </c>
      <c r="D86" s="389" t="str">
        <f>IF(元請調査票データ!G224=0,"",元請調査票データ!G224)</f>
        <v/>
      </c>
      <c r="E86" s="389" t="str">
        <f>元請調査票データ!H224</f>
        <v/>
      </c>
      <c r="F86" s="2464" t="str">
        <f t="shared" si="4"/>
        <v/>
      </c>
      <c r="G86" s="2465"/>
      <c r="H86" s="397" t="str">
        <f t="shared" si="5"/>
        <v/>
      </c>
      <c r="I86" s="390"/>
      <c r="J86" s="380"/>
      <c r="K86" s="1275"/>
      <c r="L86" s="1504"/>
      <c r="M86" s="197"/>
      <c r="N86" s="59"/>
      <c r="O86" s="1277"/>
      <c r="P86" s="1277"/>
      <c r="Q86" s="1080"/>
      <c r="R86" s="484" t="str">
        <f t="shared" si="6"/>
        <v/>
      </c>
      <c r="U86" s="238"/>
      <c r="V86" s="271"/>
      <c r="AB86" s="1526"/>
      <c r="AC86" s="1526"/>
      <c r="AD86" s="1527"/>
    </row>
    <row r="87" spans="1:30" ht="30" customHeight="1">
      <c r="A87" s="407">
        <v>37</v>
      </c>
      <c r="B87" s="1674">
        <f>元請調査票データ!B225</f>
        <v>0</v>
      </c>
      <c r="C87" s="1674">
        <f>元請調査票データ!C225</f>
        <v>0</v>
      </c>
      <c r="D87" s="389" t="str">
        <f>IF(元請調査票データ!G225=0,"",元請調査票データ!G225)</f>
        <v/>
      </c>
      <c r="E87" s="389" t="str">
        <f>元請調査票データ!H225</f>
        <v/>
      </c>
      <c r="F87" s="2464" t="str">
        <f t="shared" si="4"/>
        <v/>
      </c>
      <c r="G87" s="2465"/>
      <c r="H87" s="397" t="str">
        <f t="shared" si="5"/>
        <v/>
      </c>
      <c r="I87" s="419"/>
      <c r="J87" s="380"/>
      <c r="K87" s="1275"/>
      <c r="L87" s="1504"/>
      <c r="M87" s="197"/>
      <c r="N87" s="59"/>
      <c r="O87" s="1277"/>
      <c r="P87" s="1277"/>
      <c r="Q87" s="1080"/>
      <c r="R87" s="484" t="str">
        <f t="shared" si="6"/>
        <v/>
      </c>
      <c r="U87" s="238"/>
      <c r="V87" s="271"/>
      <c r="AB87" s="1526"/>
      <c r="AC87" s="1526"/>
      <c r="AD87" s="1527"/>
    </row>
    <row r="88" spans="1:30" ht="30" customHeight="1">
      <c r="A88" s="407">
        <v>38</v>
      </c>
      <c r="B88" s="1674">
        <f>元請調査票データ!B226</f>
        <v>0</v>
      </c>
      <c r="C88" s="1674">
        <f>元請調査票データ!C226</f>
        <v>0</v>
      </c>
      <c r="D88" s="389" t="str">
        <f>IF(元請調査票データ!G226=0,"",元請調査票データ!G226)</f>
        <v/>
      </c>
      <c r="E88" s="389" t="str">
        <f>元請調査票データ!H226</f>
        <v/>
      </c>
      <c r="F88" s="2464" t="str">
        <f t="shared" si="4"/>
        <v/>
      </c>
      <c r="G88" s="2465"/>
      <c r="H88" s="397" t="str">
        <f t="shared" si="5"/>
        <v/>
      </c>
      <c r="I88" s="419"/>
      <c r="J88" s="380"/>
      <c r="K88" s="1275"/>
      <c r="L88" s="1504"/>
      <c r="M88" s="197"/>
      <c r="N88" s="59"/>
      <c r="O88" s="1277"/>
      <c r="P88" s="1277"/>
      <c r="Q88" s="1080"/>
      <c r="R88" s="484" t="str">
        <f t="shared" si="6"/>
        <v/>
      </c>
      <c r="U88" s="238"/>
      <c r="V88" s="271"/>
      <c r="AB88" s="1526"/>
      <c r="AC88" s="1526"/>
      <c r="AD88" s="1527"/>
    </row>
    <row r="89" spans="1:30" ht="30" customHeight="1">
      <c r="A89" s="407">
        <v>39</v>
      </c>
      <c r="B89" s="1674">
        <f>元請調査票データ!B227</f>
        <v>0</v>
      </c>
      <c r="C89" s="1674">
        <f>元請調査票データ!C227</f>
        <v>0</v>
      </c>
      <c r="D89" s="389" t="str">
        <f>IF(元請調査票データ!G227=0,"",元請調査票データ!G227)</f>
        <v/>
      </c>
      <c r="E89" s="389" t="str">
        <f>元請調査票データ!H227</f>
        <v/>
      </c>
      <c r="F89" s="2464" t="str">
        <f t="shared" si="4"/>
        <v/>
      </c>
      <c r="G89" s="2465"/>
      <c r="H89" s="397" t="str">
        <f t="shared" si="5"/>
        <v/>
      </c>
      <c r="I89" s="390"/>
      <c r="J89" s="380"/>
      <c r="K89" s="1275"/>
      <c r="L89" s="1505"/>
      <c r="M89" s="197"/>
      <c r="N89" s="1506"/>
      <c r="O89" s="1277"/>
      <c r="P89" s="1277"/>
      <c r="Q89" s="1080"/>
      <c r="R89" s="484" t="str">
        <f t="shared" si="6"/>
        <v/>
      </c>
      <c r="U89" s="238"/>
      <c r="V89" s="271"/>
      <c r="AB89" s="1526"/>
      <c r="AC89" s="1526"/>
      <c r="AD89" s="1527"/>
    </row>
    <row r="90" spans="1:30" ht="30" customHeight="1">
      <c r="A90" s="407">
        <v>40</v>
      </c>
      <c r="B90" s="1674">
        <f>元請調査票データ!B228</f>
        <v>0</v>
      </c>
      <c r="C90" s="1674">
        <f>元請調査票データ!C228</f>
        <v>0</v>
      </c>
      <c r="D90" s="389" t="str">
        <f>IF(元請調査票データ!G228=0,"",元請調査票データ!G228)</f>
        <v/>
      </c>
      <c r="E90" s="389" t="str">
        <f>元請調査票データ!H228</f>
        <v/>
      </c>
      <c r="F90" s="2464" t="str">
        <f t="shared" si="4"/>
        <v/>
      </c>
      <c r="G90" s="2465"/>
      <c r="H90" s="397" t="str">
        <f t="shared" si="5"/>
        <v/>
      </c>
      <c r="I90" s="390"/>
      <c r="J90" s="380"/>
      <c r="K90" s="1503"/>
      <c r="L90" s="1275"/>
      <c r="M90" s="59"/>
      <c r="N90" s="197"/>
      <c r="O90" s="1277"/>
      <c r="P90" s="1277"/>
      <c r="Q90" s="1080"/>
      <c r="R90" s="484" t="str">
        <f t="shared" si="6"/>
        <v/>
      </c>
      <c r="AB90" s="1526"/>
      <c r="AC90" s="1526"/>
      <c r="AD90" s="1527"/>
    </row>
    <row r="91" spans="1:30" ht="30" customHeight="1">
      <c r="A91" s="407">
        <v>41</v>
      </c>
      <c r="B91" s="1674">
        <f>元請調査票データ!B229</f>
        <v>0</v>
      </c>
      <c r="C91" s="1674">
        <f>元請調査票データ!C229</f>
        <v>0</v>
      </c>
      <c r="D91" s="389" t="str">
        <f>IF(元請調査票データ!G229=0,"",元請調査票データ!G229)</f>
        <v/>
      </c>
      <c r="E91" s="389" t="str">
        <f>元請調査票データ!H229</f>
        <v/>
      </c>
      <c r="F91" s="2464" t="str">
        <f t="shared" si="4"/>
        <v/>
      </c>
      <c r="G91" s="2465"/>
      <c r="H91" s="397" t="str">
        <f t="shared" si="5"/>
        <v/>
      </c>
      <c r="I91" s="390"/>
      <c r="J91" s="380"/>
      <c r="K91" s="1503"/>
      <c r="L91" s="1275"/>
      <c r="M91" s="59"/>
      <c r="N91" s="197"/>
      <c r="O91" s="1277"/>
      <c r="P91" s="1277"/>
      <c r="Q91" s="1080"/>
      <c r="R91" s="484" t="str">
        <f t="shared" si="6"/>
        <v/>
      </c>
      <c r="AB91" s="1526"/>
      <c r="AC91" s="1526"/>
      <c r="AD91" s="1527"/>
    </row>
    <row r="92" spans="1:30" ht="30" customHeight="1">
      <c r="A92" s="407">
        <v>42</v>
      </c>
      <c r="B92" s="1674">
        <f>元請調査票データ!B230</f>
        <v>0</v>
      </c>
      <c r="C92" s="1674">
        <f>元請調査票データ!C230</f>
        <v>0</v>
      </c>
      <c r="D92" s="389" t="str">
        <f>IF(元請調査票データ!G230=0,"",元請調査票データ!G230)</f>
        <v/>
      </c>
      <c r="E92" s="389" t="str">
        <f>元請調査票データ!H230</f>
        <v/>
      </c>
      <c r="F92" s="2464" t="str">
        <f t="shared" si="4"/>
        <v/>
      </c>
      <c r="G92" s="2465"/>
      <c r="H92" s="397" t="str">
        <f t="shared" si="5"/>
        <v/>
      </c>
      <c r="I92" s="390"/>
      <c r="J92" s="380"/>
      <c r="K92" s="1503"/>
      <c r="L92" s="1275"/>
      <c r="M92" s="59"/>
      <c r="N92" s="197"/>
      <c r="O92" s="1277"/>
      <c r="P92" s="1277"/>
      <c r="Q92" s="1080"/>
      <c r="R92" s="484" t="str">
        <f t="shared" si="6"/>
        <v/>
      </c>
      <c r="AB92" s="1526"/>
      <c r="AC92" s="1526"/>
      <c r="AD92" s="1527"/>
    </row>
    <row r="93" spans="1:30" ht="30" customHeight="1">
      <c r="A93" s="407">
        <v>43</v>
      </c>
      <c r="B93" s="1674">
        <f>元請調査票データ!B231</f>
        <v>0</v>
      </c>
      <c r="C93" s="1674">
        <f>元請調査票データ!C231</f>
        <v>0</v>
      </c>
      <c r="D93" s="389" t="str">
        <f>IF(元請調査票データ!G231=0,"",元請調査票データ!G231)</f>
        <v/>
      </c>
      <c r="E93" s="389" t="str">
        <f>元請調査票データ!H231</f>
        <v/>
      </c>
      <c r="F93" s="2464" t="str">
        <f t="shared" si="4"/>
        <v/>
      </c>
      <c r="G93" s="2465"/>
      <c r="H93" s="397" t="str">
        <f t="shared" si="5"/>
        <v/>
      </c>
      <c r="I93" s="390"/>
      <c r="J93" s="380"/>
      <c r="K93" s="1503"/>
      <c r="L93" s="1275"/>
      <c r="M93" s="59"/>
      <c r="N93" s="197"/>
      <c r="O93" s="1277"/>
      <c r="P93" s="1277"/>
      <c r="Q93" s="1080"/>
      <c r="R93" s="484" t="str">
        <f t="shared" si="6"/>
        <v/>
      </c>
      <c r="AB93" s="1526"/>
      <c r="AC93" s="1526"/>
      <c r="AD93" s="1527"/>
    </row>
    <row r="94" spans="1:30" ht="30" customHeight="1">
      <c r="A94" s="407">
        <v>44</v>
      </c>
      <c r="B94" s="1674">
        <f>元請調査票データ!B232</f>
        <v>0</v>
      </c>
      <c r="C94" s="1674">
        <f>元請調査票データ!C232</f>
        <v>0</v>
      </c>
      <c r="D94" s="389" t="str">
        <f>IF(元請調査票データ!G232=0,"",元請調査票データ!G232)</f>
        <v/>
      </c>
      <c r="E94" s="389" t="str">
        <f>元請調査票データ!H232</f>
        <v/>
      </c>
      <c r="F94" s="2464" t="str">
        <f t="shared" si="4"/>
        <v/>
      </c>
      <c r="G94" s="2465"/>
      <c r="H94" s="397" t="str">
        <f t="shared" si="5"/>
        <v/>
      </c>
      <c r="I94" s="390"/>
      <c r="J94" s="380"/>
      <c r="K94" s="1503"/>
      <c r="L94" s="1275"/>
      <c r="M94" s="59"/>
      <c r="N94" s="197"/>
      <c r="O94" s="1277"/>
      <c r="P94" s="1277"/>
      <c r="Q94" s="1080"/>
      <c r="R94" s="484" t="str">
        <f t="shared" si="6"/>
        <v/>
      </c>
      <c r="AB94" s="1526"/>
      <c r="AC94" s="1526"/>
      <c r="AD94" s="1527"/>
    </row>
    <row r="95" spans="1:30" ht="30" customHeight="1">
      <c r="A95" s="407">
        <v>45</v>
      </c>
      <c r="B95" s="1674">
        <f>元請調査票データ!B233</f>
        <v>0</v>
      </c>
      <c r="C95" s="1674">
        <f>元請調査票データ!C233</f>
        <v>0</v>
      </c>
      <c r="D95" s="389" t="str">
        <f>IF(元請調査票データ!G233=0,"",元請調査票データ!G233)</f>
        <v/>
      </c>
      <c r="E95" s="389" t="str">
        <f>元請調査票データ!H233</f>
        <v/>
      </c>
      <c r="F95" s="2464" t="str">
        <f t="shared" si="4"/>
        <v/>
      </c>
      <c r="G95" s="2465"/>
      <c r="H95" s="397" t="str">
        <f t="shared" si="5"/>
        <v/>
      </c>
      <c r="I95" s="390"/>
      <c r="J95" s="380"/>
      <c r="K95" s="1503"/>
      <c r="L95" s="1275"/>
      <c r="M95" s="59"/>
      <c r="N95" s="197"/>
      <c r="O95" s="1277"/>
      <c r="P95" s="1277"/>
      <c r="Q95" s="1080"/>
      <c r="R95" s="484" t="str">
        <f t="shared" si="6"/>
        <v/>
      </c>
      <c r="AB95" s="1526"/>
      <c r="AC95" s="1526"/>
      <c r="AD95" s="1527"/>
    </row>
    <row r="96" spans="1:30" ht="30" customHeight="1">
      <c r="A96" s="407">
        <v>46</v>
      </c>
      <c r="B96" s="1674">
        <f>元請調査票データ!B234</f>
        <v>0</v>
      </c>
      <c r="C96" s="1674">
        <f>元請調査票データ!C234</f>
        <v>0</v>
      </c>
      <c r="D96" s="389" t="str">
        <f>IF(元請調査票データ!G234=0,"",元請調査票データ!G234)</f>
        <v/>
      </c>
      <c r="E96" s="389" t="str">
        <f>元請調査票データ!H234</f>
        <v/>
      </c>
      <c r="F96" s="2464" t="str">
        <f t="shared" ref="F96:F100" si="7">IF(OR(D96="",D96=0),"",E96/D96)</f>
        <v/>
      </c>
      <c r="G96" s="2465"/>
      <c r="H96" s="397" t="str">
        <f t="shared" ref="H96:H100" si="8">IF(OR(D96="",D96=0),"",IF(I96="",R96,IF(AND(R96&lt;&gt;"OK",I96&lt;&gt;""),"要確認→OK",R96)))</f>
        <v/>
      </c>
      <c r="I96" s="390"/>
      <c r="J96" s="380"/>
      <c r="K96" s="1503"/>
      <c r="L96" s="1275"/>
      <c r="M96" s="59"/>
      <c r="N96" s="197"/>
      <c r="O96" s="1277"/>
      <c r="P96" s="1277"/>
      <c r="Q96" s="1080"/>
      <c r="R96" s="484" t="str">
        <f t="shared" si="6"/>
        <v/>
      </c>
      <c r="AB96" s="1526"/>
      <c r="AC96" s="1526"/>
      <c r="AD96" s="1527"/>
    </row>
    <row r="97" spans="1:30" ht="30" customHeight="1">
      <c r="A97" s="407">
        <v>47</v>
      </c>
      <c r="B97" s="1674">
        <f>元請調査票データ!B235</f>
        <v>0</v>
      </c>
      <c r="C97" s="1674">
        <f>元請調査票データ!C235</f>
        <v>0</v>
      </c>
      <c r="D97" s="389" t="str">
        <f>IF(元請調査票データ!G235=0,"",元請調査票データ!G235)</f>
        <v/>
      </c>
      <c r="E97" s="389" t="str">
        <f>元請調査票データ!H235</f>
        <v/>
      </c>
      <c r="F97" s="2464" t="str">
        <f t="shared" si="7"/>
        <v/>
      </c>
      <c r="G97" s="2465"/>
      <c r="H97" s="397" t="str">
        <f t="shared" si="8"/>
        <v/>
      </c>
      <c r="I97" s="390"/>
      <c r="J97" s="380"/>
      <c r="K97" s="1503"/>
      <c r="L97" s="1275"/>
      <c r="M97" s="59"/>
      <c r="N97" s="59"/>
      <c r="O97" s="1277"/>
      <c r="P97" s="1277"/>
      <c r="Q97" s="1080"/>
      <c r="R97" s="484" t="str">
        <f t="shared" si="6"/>
        <v/>
      </c>
      <c r="AB97" s="1526"/>
      <c r="AC97" s="1526"/>
      <c r="AD97" s="1527"/>
    </row>
    <row r="98" spans="1:30" ht="30" customHeight="1">
      <c r="A98" s="407">
        <v>48</v>
      </c>
      <c r="B98" s="1674">
        <f>元請調査票データ!B236</f>
        <v>0</v>
      </c>
      <c r="C98" s="1674">
        <f>元請調査票データ!C236</f>
        <v>0</v>
      </c>
      <c r="D98" s="389" t="str">
        <f>IF(元請調査票データ!G236=0,"",元請調査票データ!G236)</f>
        <v/>
      </c>
      <c r="E98" s="389" t="str">
        <f>元請調査票データ!H236</f>
        <v/>
      </c>
      <c r="F98" s="2464" t="str">
        <f t="shared" si="7"/>
        <v/>
      </c>
      <c r="G98" s="2465"/>
      <c r="H98" s="397" t="str">
        <f t="shared" si="8"/>
        <v/>
      </c>
      <c r="I98" s="390"/>
      <c r="J98" s="380"/>
      <c r="K98" s="1503"/>
      <c r="L98" s="1507"/>
      <c r="M98" s="59"/>
      <c r="N98" s="1276"/>
      <c r="O98" s="1277"/>
      <c r="P98" s="1277"/>
      <c r="Q98" s="1080"/>
      <c r="R98" s="484" t="str">
        <f t="shared" si="6"/>
        <v/>
      </c>
      <c r="AB98" s="1526"/>
      <c r="AC98" s="1526"/>
      <c r="AD98" s="1527"/>
    </row>
    <row r="99" spans="1:30" ht="30" customHeight="1">
      <c r="A99" s="407">
        <v>49</v>
      </c>
      <c r="B99" s="1674">
        <f>元請調査票データ!B237</f>
        <v>0</v>
      </c>
      <c r="C99" s="1674">
        <f>元請調査票データ!C237</f>
        <v>0</v>
      </c>
      <c r="D99" s="389" t="str">
        <f>IF(元請調査票データ!G237=0,"",元請調査票データ!G237)</f>
        <v/>
      </c>
      <c r="E99" s="389" t="str">
        <f>元請調査票データ!H237</f>
        <v/>
      </c>
      <c r="F99" s="2464" t="str">
        <f t="shared" si="7"/>
        <v/>
      </c>
      <c r="G99" s="2465"/>
      <c r="H99" s="397" t="str">
        <f t="shared" si="8"/>
        <v/>
      </c>
      <c r="I99" s="390"/>
      <c r="J99" s="380"/>
      <c r="K99" s="1275"/>
      <c r="L99" s="59"/>
      <c r="M99" s="1275"/>
      <c r="N99" s="197"/>
      <c r="O99" s="1277"/>
      <c r="P99" s="1277"/>
      <c r="Q99" s="1080"/>
      <c r="R99" s="484" t="str">
        <f t="shared" si="6"/>
        <v/>
      </c>
      <c r="AB99" s="1526"/>
      <c r="AC99" s="1526"/>
      <c r="AD99" s="1527"/>
    </row>
    <row r="100" spans="1:30" ht="30" customHeight="1">
      <c r="A100" s="407">
        <v>50</v>
      </c>
      <c r="B100" s="1674">
        <f>元請調査票データ!B238</f>
        <v>0</v>
      </c>
      <c r="C100" s="1674">
        <f>元請調査票データ!C238</f>
        <v>0</v>
      </c>
      <c r="D100" s="389" t="str">
        <f>IF(元請調査票データ!G238=0,"",元請調査票データ!G238)</f>
        <v/>
      </c>
      <c r="E100" s="389" t="str">
        <f>元請調査票データ!H238</f>
        <v/>
      </c>
      <c r="F100" s="2464" t="str">
        <f t="shared" si="7"/>
        <v/>
      </c>
      <c r="G100" s="2465"/>
      <c r="H100" s="397" t="str">
        <f t="shared" si="8"/>
        <v/>
      </c>
      <c r="I100" s="390"/>
      <c r="J100" s="380"/>
      <c r="K100" s="1503"/>
      <c r="L100" s="1275"/>
      <c r="M100" s="59"/>
      <c r="N100" s="197"/>
      <c r="O100" s="1277"/>
      <c r="P100" s="1277"/>
      <c r="Q100" s="1080"/>
      <c r="R100" s="484" t="str">
        <f t="shared" si="6"/>
        <v/>
      </c>
      <c r="AB100" s="1526"/>
      <c r="AC100" s="1526"/>
      <c r="AD100" s="1527"/>
    </row>
    <row r="101" spans="1:30" ht="30" customHeight="1">
      <c r="A101" s="1675"/>
      <c r="B101" s="1676"/>
      <c r="C101" s="1676"/>
      <c r="D101" s="1676"/>
      <c r="E101" s="1676"/>
      <c r="F101" s="1676"/>
      <c r="G101" s="1676"/>
      <c r="H101" s="1676"/>
      <c r="I101" s="1676"/>
      <c r="J101" s="380"/>
      <c r="K101" s="1503"/>
      <c r="L101" s="1275"/>
      <c r="M101" s="59"/>
      <c r="N101" s="197"/>
      <c r="O101" s="1277"/>
      <c r="P101" s="1277"/>
      <c r="Q101" s="1080"/>
      <c r="R101" s="484" t="str">
        <f t="shared" si="6"/>
        <v/>
      </c>
      <c r="AB101" s="1526"/>
      <c r="AC101" s="1526"/>
      <c r="AD101" s="1527"/>
    </row>
    <row r="102" spans="1:30" ht="30" customHeight="1">
      <c r="A102" s="1675"/>
      <c r="B102" s="1677"/>
      <c r="C102" s="1677"/>
      <c r="D102" s="1677"/>
      <c r="E102" s="1677"/>
      <c r="F102" s="1677"/>
      <c r="G102" s="1677"/>
      <c r="H102" s="1677"/>
      <c r="I102" s="1677"/>
      <c r="J102" s="380"/>
      <c r="K102" s="1275"/>
      <c r="L102" s="59"/>
      <c r="M102" s="1275"/>
      <c r="N102" s="197"/>
      <c r="O102" s="1277"/>
      <c r="P102" s="1277"/>
      <c r="Q102" s="1080"/>
      <c r="R102" s="484" t="str">
        <f t="shared" si="6"/>
        <v/>
      </c>
      <c r="AB102" s="1526"/>
      <c r="AC102" s="1526"/>
      <c r="AD102" s="1527"/>
    </row>
    <row r="103" spans="1:30" ht="30" customHeight="1">
      <c r="A103" s="1675"/>
      <c r="B103" s="1677"/>
      <c r="C103" s="1677"/>
      <c r="D103" s="1677"/>
      <c r="E103" s="1677"/>
      <c r="F103" s="1677"/>
      <c r="G103" s="1677"/>
      <c r="H103" s="1677"/>
      <c r="I103" s="1677"/>
      <c r="J103" s="380"/>
      <c r="K103" s="1503"/>
      <c r="L103" s="1275"/>
      <c r="M103" s="59"/>
      <c r="N103" s="197"/>
      <c r="O103" s="1277"/>
      <c r="P103" s="1277"/>
      <c r="Q103" s="1080"/>
      <c r="R103" s="484" t="str">
        <f t="shared" si="6"/>
        <v/>
      </c>
      <c r="AB103" s="1526"/>
      <c r="AC103" s="1526"/>
      <c r="AD103" s="1527"/>
    </row>
    <row r="104" spans="1:30" ht="30" customHeight="1">
      <c r="A104" s="1675"/>
      <c r="B104" s="1677"/>
      <c r="C104" s="1677"/>
      <c r="D104" s="1677"/>
      <c r="E104" s="1677"/>
      <c r="F104" s="1677"/>
      <c r="G104" s="1677"/>
      <c r="H104" s="1677"/>
      <c r="I104" s="1677"/>
      <c r="J104" s="380"/>
      <c r="K104" s="1503"/>
      <c r="L104" s="1275"/>
      <c r="M104" s="59"/>
      <c r="N104" s="197"/>
      <c r="O104" s="1277"/>
      <c r="P104" s="1277"/>
      <c r="Q104" s="1080"/>
      <c r="R104" s="484" t="str">
        <f t="shared" si="6"/>
        <v/>
      </c>
      <c r="AB104" s="1526"/>
      <c r="AC104" s="1526"/>
      <c r="AD104" s="1527"/>
    </row>
    <row r="105" spans="1:30" ht="30" customHeight="1">
      <c r="A105" s="1675"/>
      <c r="B105" s="1677"/>
      <c r="C105" s="1677"/>
      <c r="D105" s="1677"/>
      <c r="E105" s="1677"/>
      <c r="F105" s="1677"/>
      <c r="G105" s="1677"/>
      <c r="H105" s="1677"/>
      <c r="I105" s="1677"/>
      <c r="J105" s="380"/>
      <c r="K105" s="1503"/>
      <c r="L105" s="1275"/>
      <c r="M105" s="59"/>
      <c r="N105" s="197"/>
      <c r="O105" s="1277"/>
      <c r="P105" s="1277"/>
      <c r="Q105" s="1080"/>
      <c r="R105" s="484" t="str">
        <f t="shared" si="6"/>
        <v/>
      </c>
      <c r="AB105" s="1526"/>
      <c r="AC105" s="1526"/>
      <c r="AD105" s="1527"/>
    </row>
    <row r="106" spans="1:30" ht="30" customHeight="1">
      <c r="A106" s="1675"/>
      <c r="B106" s="1677"/>
      <c r="C106" s="1677"/>
      <c r="D106" s="1677"/>
      <c r="E106" s="1677"/>
      <c r="F106" s="1677"/>
      <c r="G106" s="1677"/>
      <c r="H106" s="1677"/>
      <c r="I106" s="1677"/>
      <c r="J106" s="380"/>
      <c r="K106" s="1503"/>
      <c r="L106" s="1275"/>
      <c r="M106" s="59"/>
      <c r="N106" s="197"/>
      <c r="O106" s="1277"/>
      <c r="P106" s="1277"/>
      <c r="Q106" s="1080"/>
      <c r="R106" s="484" t="str">
        <f t="shared" si="6"/>
        <v/>
      </c>
      <c r="AB106" s="1526"/>
      <c r="AC106" s="1526"/>
      <c r="AD106" s="1527"/>
    </row>
    <row r="107" spans="1:30" ht="30" customHeight="1">
      <c r="A107" s="1675"/>
      <c r="B107" s="1677"/>
      <c r="C107" s="1677"/>
      <c r="D107" s="1677"/>
      <c r="E107" s="1677"/>
      <c r="F107" s="1677"/>
      <c r="G107" s="1677"/>
      <c r="H107" s="1677"/>
      <c r="I107" s="1677"/>
      <c r="J107" s="380"/>
      <c r="K107" s="1503"/>
      <c r="L107" s="1275"/>
      <c r="M107" s="59"/>
      <c r="N107" s="197"/>
      <c r="O107" s="1277"/>
      <c r="P107" s="1277"/>
      <c r="Q107" s="1080"/>
      <c r="R107" s="484" t="str">
        <f t="shared" si="6"/>
        <v/>
      </c>
      <c r="AB107" s="1526"/>
      <c r="AC107" s="1526"/>
      <c r="AD107" s="1527"/>
    </row>
    <row r="108" spans="1:30" ht="30" customHeight="1">
      <c r="A108" s="1675"/>
      <c r="B108" s="1677"/>
      <c r="C108" s="1677"/>
      <c r="D108" s="1677"/>
      <c r="E108" s="1677"/>
      <c r="F108" s="1677"/>
      <c r="G108" s="1677"/>
      <c r="H108" s="1677"/>
      <c r="I108" s="1677"/>
      <c r="J108" s="380"/>
      <c r="K108" s="1503"/>
      <c r="L108" s="1275"/>
      <c r="M108" s="59"/>
      <c r="N108" s="197"/>
      <c r="O108" s="1277"/>
      <c r="P108" s="1277"/>
      <c r="Q108" s="1080"/>
      <c r="R108" s="484" t="str">
        <f t="shared" si="6"/>
        <v/>
      </c>
      <c r="AB108" s="1526"/>
      <c r="AC108" s="1526"/>
      <c r="AD108" s="1527"/>
    </row>
    <row r="109" spans="1:30" ht="30" customHeight="1">
      <c r="A109" s="1675"/>
      <c r="B109" s="1677"/>
      <c r="C109" s="1677"/>
      <c r="D109" s="1677"/>
      <c r="E109" s="1677"/>
      <c r="F109" s="1677"/>
      <c r="G109" s="1677"/>
      <c r="H109" s="1677"/>
      <c r="I109" s="1677"/>
      <c r="J109" s="380"/>
      <c r="K109" s="1503"/>
      <c r="L109" s="1275"/>
      <c r="M109" s="59"/>
      <c r="N109" s="197"/>
      <c r="O109" s="1277"/>
      <c r="P109" s="1277"/>
      <c r="Q109" s="1080"/>
      <c r="R109" s="484" t="str">
        <f t="shared" si="6"/>
        <v/>
      </c>
      <c r="AB109" s="1526"/>
      <c r="AC109" s="1526"/>
      <c r="AD109" s="1527"/>
    </row>
    <row r="110" spans="1:30" ht="30" customHeight="1">
      <c r="A110" s="1675"/>
      <c r="B110" s="1677"/>
      <c r="C110" s="1677"/>
      <c r="D110" s="1677"/>
      <c r="E110" s="1677"/>
      <c r="F110" s="1677"/>
      <c r="G110" s="1677"/>
      <c r="H110" s="1677"/>
      <c r="I110" s="1677"/>
      <c r="J110" s="380"/>
      <c r="K110" s="1275"/>
      <c r="L110" s="59"/>
      <c r="M110" s="1275"/>
      <c r="N110" s="197"/>
      <c r="O110" s="1277"/>
      <c r="P110" s="1277"/>
      <c r="Q110" s="1080"/>
      <c r="R110" s="484" t="str">
        <f t="shared" si="6"/>
        <v/>
      </c>
      <c r="AB110" s="1526"/>
      <c r="AC110" s="1526"/>
      <c r="AD110" s="1527"/>
    </row>
    <row r="111" spans="1:30" ht="30" customHeight="1">
      <c r="A111" s="415"/>
      <c r="B111" s="2494"/>
      <c r="C111" s="2494"/>
      <c r="D111" s="416"/>
      <c r="E111" s="417"/>
      <c r="F111" s="2495"/>
      <c r="G111" s="2495"/>
      <c r="H111" s="418"/>
      <c r="I111" s="551"/>
      <c r="J111" s="380"/>
      <c r="K111" s="1275"/>
      <c r="L111" s="1275"/>
      <c r="M111" s="59"/>
      <c r="N111" s="197"/>
      <c r="O111" s="1277"/>
      <c r="P111" s="1277"/>
      <c r="Q111" s="1080"/>
    </row>
    <row r="112" spans="1:30" ht="30" customHeight="1">
      <c r="A112" s="415"/>
      <c r="B112" s="659"/>
      <c r="C112" s="659"/>
      <c r="D112" s="416"/>
      <c r="E112" s="417"/>
      <c r="F112" s="658"/>
      <c r="G112" s="658"/>
      <c r="H112" s="418"/>
      <c r="I112" s="551"/>
      <c r="J112" s="380"/>
      <c r="K112" s="1275"/>
      <c r="L112" s="1275"/>
      <c r="M112" s="59"/>
      <c r="N112" s="197"/>
      <c r="O112" s="1277"/>
      <c r="P112" s="1277"/>
      <c r="Q112" s="1080"/>
    </row>
    <row r="113" spans="1:17" ht="30" customHeight="1">
      <c r="A113" s="415"/>
      <c r="B113" s="659"/>
      <c r="C113" s="659"/>
      <c r="D113" s="416"/>
      <c r="E113" s="417"/>
      <c r="F113" s="658"/>
      <c r="G113" s="658"/>
      <c r="H113" s="418"/>
      <c r="I113" s="551"/>
      <c r="J113" s="380"/>
      <c r="K113" s="1275"/>
      <c r="L113" s="1275"/>
      <c r="M113" s="59"/>
      <c r="N113" s="197"/>
      <c r="O113" s="1277"/>
      <c r="P113" s="1277"/>
      <c r="Q113" s="1080"/>
    </row>
    <row r="114" spans="1:17" ht="30" customHeight="1">
      <c r="A114" s="415"/>
      <c r="B114" s="2494"/>
      <c r="C114" s="2494"/>
      <c r="D114" s="416"/>
      <c r="E114" s="417"/>
      <c r="F114" s="2495"/>
      <c r="G114" s="2495"/>
      <c r="H114" s="418"/>
      <c r="I114" s="551"/>
      <c r="J114" s="380"/>
      <c r="K114" s="1275"/>
      <c r="L114" s="1275"/>
      <c r="M114" s="59"/>
      <c r="N114" s="197"/>
      <c r="O114" s="1277"/>
      <c r="P114" s="1277"/>
      <c r="Q114" s="1080"/>
    </row>
    <row r="115" spans="1:17" ht="30" customHeight="1">
      <c r="A115" s="415"/>
      <c r="B115" s="659"/>
      <c r="C115" s="659"/>
      <c r="D115" s="416"/>
      <c r="E115" s="417"/>
      <c r="F115" s="658"/>
      <c r="G115" s="658"/>
      <c r="H115" s="418"/>
      <c r="I115" s="551"/>
      <c r="J115" s="380"/>
      <c r="K115" s="1275"/>
      <c r="L115" s="1275"/>
      <c r="M115" s="59"/>
      <c r="N115" s="197"/>
      <c r="O115" s="1277"/>
      <c r="P115" s="1277"/>
      <c r="Q115" s="1080"/>
    </row>
    <row r="116" spans="1:17" ht="30" customHeight="1">
      <c r="A116" s="415"/>
      <c r="B116" s="659"/>
      <c r="C116" s="659"/>
      <c r="D116" s="416"/>
      <c r="E116" s="417"/>
      <c r="F116" s="658"/>
      <c r="G116" s="658"/>
      <c r="H116" s="418"/>
      <c r="I116" s="551"/>
      <c r="J116" s="380"/>
      <c r="K116" s="1275"/>
      <c r="L116" s="1275"/>
      <c r="M116" s="59"/>
      <c r="N116" s="197"/>
      <c r="O116" s="1277"/>
      <c r="P116" s="1277"/>
      <c r="Q116" s="1080"/>
    </row>
    <row r="117" spans="1:17" ht="30" customHeight="1">
      <c r="A117" s="415"/>
      <c r="B117" s="2494"/>
      <c r="C117" s="2494"/>
      <c r="D117" s="416"/>
      <c r="E117" s="417"/>
      <c r="F117" s="2495"/>
      <c r="G117" s="2495"/>
      <c r="H117" s="418"/>
      <c r="I117" s="551"/>
      <c r="J117" s="380"/>
      <c r="K117" s="1275"/>
      <c r="L117" s="1275"/>
      <c r="M117" s="59"/>
      <c r="N117" s="197"/>
      <c r="O117" s="1277"/>
      <c r="P117" s="1277"/>
      <c r="Q117" s="1080"/>
    </row>
    <row r="118" spans="1:17" ht="30" customHeight="1">
      <c r="A118" s="415"/>
      <c r="B118" s="2494"/>
      <c r="C118" s="2494"/>
      <c r="D118" s="416"/>
      <c r="E118" s="417"/>
      <c r="F118" s="2495"/>
      <c r="G118" s="2495"/>
      <c r="H118" s="418"/>
      <c r="I118" s="551"/>
      <c r="J118" s="380"/>
      <c r="K118" s="1275"/>
      <c r="L118" s="1275"/>
      <c r="M118" s="59"/>
      <c r="N118" s="197"/>
      <c r="O118" s="1277"/>
      <c r="P118" s="1277"/>
      <c r="Q118" s="1502"/>
    </row>
    <row r="119" spans="1:17" ht="30" customHeight="1">
      <c r="A119" s="415"/>
      <c r="B119" s="2494"/>
      <c r="C119" s="2494"/>
      <c r="D119" s="416"/>
      <c r="E119" s="417"/>
      <c r="F119" s="2495"/>
      <c r="G119" s="2495"/>
      <c r="H119" s="418"/>
      <c r="I119" s="551"/>
      <c r="J119" s="380"/>
      <c r="K119" s="1275"/>
      <c r="L119" s="1275"/>
      <c r="M119" s="59"/>
      <c r="N119" s="197"/>
      <c r="O119" s="1277"/>
      <c r="P119" s="1277"/>
      <c r="Q119" s="1080"/>
    </row>
    <row r="120" spans="1:17" ht="30" customHeight="1">
      <c r="A120" s="415"/>
      <c r="B120" s="2494"/>
      <c r="C120" s="2494"/>
      <c r="D120" s="416"/>
      <c r="E120" s="417"/>
      <c r="F120" s="2495"/>
      <c r="G120" s="2495"/>
      <c r="H120" s="418"/>
      <c r="I120" s="551"/>
      <c r="J120" s="380"/>
      <c r="K120" s="1275"/>
      <c r="L120" s="1275"/>
      <c r="M120" s="59"/>
      <c r="N120" s="197"/>
      <c r="O120" s="1277"/>
      <c r="P120" s="1277"/>
      <c r="Q120" s="1080"/>
    </row>
    <row r="121" spans="1:17" ht="30" customHeight="1">
      <c r="B121" s="314"/>
      <c r="C121" s="382"/>
      <c r="D121" s="383"/>
      <c r="E121" s="383"/>
      <c r="F121" s="383"/>
      <c r="G121" s="383"/>
      <c r="H121" s="384"/>
      <c r="I121" s="384"/>
      <c r="J121" s="380"/>
      <c r="K121" s="1275"/>
      <c r="L121" s="1275"/>
      <c r="M121" s="59"/>
      <c r="N121" s="197"/>
      <c r="O121" s="1277"/>
      <c r="P121" s="1277"/>
      <c r="Q121" s="1080"/>
    </row>
    <row r="122" spans="1:17" ht="30" customHeight="1">
      <c r="B122" s="314"/>
      <c r="C122" s="382"/>
      <c r="D122" s="384"/>
      <c r="E122" s="384"/>
      <c r="F122" s="384"/>
      <c r="G122" s="384"/>
      <c r="H122" s="384"/>
      <c r="I122" s="384"/>
      <c r="J122" s="380"/>
      <c r="K122" s="1275"/>
      <c r="L122" s="1507"/>
      <c r="M122" s="1508"/>
      <c r="N122" s="1276"/>
      <c r="O122" s="1277"/>
      <c r="P122" s="1277"/>
      <c r="Q122" s="1080"/>
    </row>
    <row r="123" spans="1:17" ht="30" customHeight="1">
      <c r="B123" s="314"/>
      <c r="C123" s="382"/>
      <c r="D123" s="386"/>
      <c r="E123" s="386"/>
      <c r="F123" s="386"/>
      <c r="G123" s="386"/>
      <c r="H123" s="384"/>
      <c r="I123" s="384"/>
      <c r="J123" s="380"/>
      <c r="K123" s="1275"/>
      <c r="L123" s="59"/>
      <c r="M123" s="1275"/>
      <c r="N123" s="197"/>
      <c r="O123" s="1277"/>
      <c r="P123" s="1277"/>
      <c r="Q123" s="1080"/>
    </row>
    <row r="124" spans="1:17" ht="30" customHeight="1">
      <c r="B124" s="314"/>
      <c r="C124" s="382"/>
      <c r="D124" s="383"/>
      <c r="E124" s="383"/>
      <c r="F124" s="383"/>
      <c r="G124" s="383"/>
      <c r="H124" s="384"/>
      <c r="I124" s="384"/>
      <c r="J124" s="380"/>
      <c r="K124" s="1503"/>
      <c r="L124" s="1275"/>
      <c r="M124" s="59"/>
      <c r="N124" s="197"/>
      <c r="O124" s="1277"/>
      <c r="P124" s="1277"/>
      <c r="Q124" s="1080"/>
    </row>
    <row r="125" spans="1:17" ht="30" customHeight="1">
      <c r="B125" s="314"/>
      <c r="C125" s="382"/>
      <c r="D125" s="383"/>
      <c r="E125" s="383"/>
      <c r="F125" s="383"/>
      <c r="G125" s="383"/>
      <c r="H125" s="384"/>
      <c r="I125" s="384"/>
      <c r="J125" s="380"/>
      <c r="K125" s="1503"/>
      <c r="L125" s="1275"/>
      <c r="M125" s="59"/>
      <c r="N125" s="197"/>
      <c r="O125" s="1277"/>
      <c r="P125" s="1277"/>
      <c r="Q125" s="1080"/>
    </row>
    <row r="126" spans="1:17" ht="30" customHeight="1">
      <c r="B126" s="384"/>
      <c r="C126" s="382"/>
      <c r="D126" s="383"/>
      <c r="E126" s="383"/>
      <c r="F126" s="383"/>
      <c r="G126" s="383"/>
      <c r="H126" s="384"/>
      <c r="I126" s="384"/>
      <c r="J126" s="380"/>
      <c r="K126" s="1503"/>
      <c r="L126" s="1275"/>
      <c r="M126" s="59"/>
      <c r="N126" s="197"/>
      <c r="O126" s="1277"/>
      <c r="P126" s="1277"/>
      <c r="Q126" s="1080"/>
    </row>
    <row r="127" spans="1:17" ht="30" customHeight="1">
      <c r="B127" s="384"/>
      <c r="C127" s="382"/>
      <c r="D127" s="383"/>
      <c r="E127" s="383"/>
      <c r="F127" s="383"/>
      <c r="G127" s="383"/>
      <c r="H127" s="384"/>
      <c r="I127" s="384"/>
      <c r="J127" s="380"/>
      <c r="K127" s="1503"/>
      <c r="L127" s="1275"/>
      <c r="M127" s="59"/>
      <c r="N127" s="197"/>
      <c r="O127" s="1277"/>
      <c r="P127" s="1277"/>
      <c r="Q127" s="1080"/>
    </row>
    <row r="128" spans="1:17" ht="30" customHeight="1">
      <c r="B128" s="384"/>
      <c r="C128" s="382"/>
      <c r="D128" s="383"/>
      <c r="E128" s="383"/>
      <c r="F128" s="383"/>
      <c r="G128" s="383"/>
      <c r="H128" s="384"/>
      <c r="I128" s="384"/>
      <c r="J128" s="380"/>
      <c r="K128" s="1503"/>
      <c r="L128" s="1275"/>
      <c r="M128" s="59"/>
      <c r="N128" s="197"/>
      <c r="O128" s="1277"/>
      <c r="P128" s="1277"/>
      <c r="Q128" s="1080"/>
    </row>
    <row r="129" spans="2:17" ht="30" customHeight="1">
      <c r="B129" s="384"/>
      <c r="C129" s="382"/>
      <c r="D129" s="383"/>
      <c r="E129" s="383"/>
      <c r="F129" s="383"/>
      <c r="G129" s="383"/>
      <c r="H129" s="384"/>
      <c r="I129" s="384"/>
      <c r="J129" s="380"/>
      <c r="K129" s="1275"/>
      <c r="L129" s="59"/>
      <c r="M129" s="1275"/>
      <c r="N129" s="1276"/>
      <c r="O129" s="1277"/>
      <c r="P129" s="1277"/>
      <c r="Q129" s="1080"/>
    </row>
    <row r="130" spans="2:17" ht="30" customHeight="1">
      <c r="B130" s="384"/>
      <c r="C130" s="382"/>
      <c r="D130" s="383"/>
      <c r="E130" s="383"/>
      <c r="F130" s="383"/>
      <c r="G130" s="383"/>
      <c r="H130" s="384"/>
      <c r="I130" s="384"/>
      <c r="J130" s="380"/>
      <c r="K130" s="1274"/>
      <c r="L130" s="1274"/>
      <c r="M130" s="1274"/>
      <c r="N130" s="1274"/>
      <c r="O130" s="1274"/>
      <c r="P130" s="1274"/>
      <c r="Q130" s="1080"/>
    </row>
    <row r="131" spans="2:17" ht="30" customHeight="1">
      <c r="B131" s="384"/>
      <c r="C131" s="382"/>
      <c r="D131" s="383"/>
      <c r="E131" s="383"/>
      <c r="F131" s="383"/>
      <c r="G131" s="383"/>
      <c r="H131" s="384"/>
      <c r="I131" s="384"/>
      <c r="J131" s="380"/>
      <c r="K131" s="1274"/>
      <c r="L131" s="1274"/>
      <c r="M131" s="1274"/>
      <c r="N131" s="1274"/>
      <c r="O131" s="1274"/>
      <c r="P131" s="1274"/>
      <c r="Q131" s="376"/>
    </row>
    <row r="132" spans="2:17" ht="30" customHeight="1">
      <c r="B132" s="384"/>
      <c r="C132" s="382"/>
      <c r="D132" s="383"/>
      <c r="E132" s="383"/>
      <c r="F132" s="383"/>
      <c r="G132" s="383"/>
      <c r="H132" s="384"/>
      <c r="I132" s="384"/>
      <c r="J132" s="380"/>
      <c r="K132" s="1274"/>
      <c r="L132" s="1274"/>
      <c r="M132" s="1274"/>
      <c r="N132" s="1274"/>
      <c r="O132" s="1274"/>
      <c r="P132" s="1274"/>
      <c r="Q132" s="376"/>
    </row>
    <row r="133" spans="2:17" ht="30" customHeight="1">
      <c r="B133" s="384"/>
      <c r="C133" s="382"/>
      <c r="D133" s="383"/>
      <c r="E133" s="383"/>
      <c r="F133" s="383"/>
      <c r="G133" s="383"/>
      <c r="H133" s="384"/>
      <c r="I133" s="384"/>
      <c r="J133" s="380"/>
      <c r="K133" s="1274"/>
      <c r="L133" s="1274"/>
      <c r="M133" s="1274"/>
      <c r="N133" s="1274"/>
      <c r="O133" s="1274"/>
      <c r="P133" s="1274"/>
      <c r="Q133" s="376"/>
    </row>
    <row r="134" spans="2:17" ht="30" customHeight="1">
      <c r="B134" s="384"/>
      <c r="C134" s="382"/>
      <c r="D134" s="383"/>
      <c r="E134" s="383"/>
      <c r="F134" s="383"/>
      <c r="G134" s="383"/>
      <c r="H134" s="384"/>
      <c r="I134" s="384"/>
      <c r="J134" s="380"/>
      <c r="K134" s="1274"/>
      <c r="L134" s="1274"/>
      <c r="M134" s="1274"/>
      <c r="N134" s="1274"/>
      <c r="O134" s="1274"/>
      <c r="P134" s="1274"/>
    </row>
    <row r="135" spans="2:17" ht="30" customHeight="1">
      <c r="B135" s="384"/>
      <c r="C135" s="382"/>
      <c r="D135" s="383"/>
      <c r="E135" s="383"/>
      <c r="F135" s="383"/>
      <c r="G135" s="383"/>
      <c r="H135" s="384"/>
      <c r="I135" s="384"/>
      <c r="J135" s="380"/>
      <c r="K135" s="1275"/>
      <c r="L135" s="59"/>
      <c r="M135" s="1275"/>
      <c r="N135" s="1276"/>
      <c r="O135" s="1277"/>
      <c r="P135" s="1277"/>
    </row>
    <row r="136" spans="2:17" ht="30" customHeight="1">
      <c r="B136" s="384"/>
      <c r="C136" s="382"/>
      <c r="D136" s="383"/>
      <c r="E136" s="383"/>
      <c r="F136" s="383"/>
      <c r="G136" s="383"/>
      <c r="H136" s="384"/>
      <c r="I136" s="384"/>
      <c r="J136" s="380"/>
    </row>
    <row r="137" spans="2:17" ht="30" customHeight="1">
      <c r="B137" s="384"/>
      <c r="C137" s="382"/>
      <c r="D137" s="383"/>
      <c r="E137" s="383"/>
      <c r="F137" s="383"/>
      <c r="G137" s="383"/>
      <c r="H137" s="384"/>
      <c r="I137" s="384"/>
      <c r="J137" s="380"/>
    </row>
    <row r="138" spans="2:17" ht="30" customHeight="1">
      <c r="B138" s="384"/>
      <c r="C138" s="382"/>
      <c r="D138" s="383"/>
      <c r="E138" s="383"/>
      <c r="F138" s="383"/>
      <c r="G138" s="383"/>
      <c r="H138" s="384"/>
      <c r="I138" s="384"/>
      <c r="J138" s="381"/>
    </row>
    <row r="139" spans="2:17" ht="30" customHeight="1">
      <c r="B139" s="384"/>
      <c r="C139" s="382"/>
      <c r="D139" s="383"/>
      <c r="E139" s="383"/>
      <c r="F139" s="383"/>
      <c r="G139" s="383"/>
      <c r="H139" s="384"/>
      <c r="I139" s="384"/>
      <c r="J139" s="381"/>
    </row>
    <row r="140" spans="2:17" ht="30" customHeight="1">
      <c r="B140" s="385"/>
      <c r="C140" s="382"/>
      <c r="D140" s="383"/>
      <c r="E140" s="383"/>
      <c r="F140" s="383"/>
      <c r="G140" s="383"/>
      <c r="H140" s="384"/>
      <c r="I140" s="384"/>
      <c r="J140" s="380"/>
    </row>
    <row r="141" spans="2:17" ht="30" customHeight="1">
      <c r="B141" s="385"/>
      <c r="C141" s="382"/>
      <c r="D141" s="383"/>
      <c r="E141" s="383"/>
      <c r="F141" s="383"/>
      <c r="G141" s="383"/>
      <c r="H141" s="384"/>
      <c r="I141" s="384"/>
      <c r="J141" s="380"/>
    </row>
    <row r="142" spans="2:17" ht="30.95" customHeight="1">
      <c r="B142" s="385"/>
      <c r="C142" s="382"/>
      <c r="D142" s="383"/>
      <c r="E142" s="383"/>
      <c r="F142" s="383"/>
      <c r="G142" s="383"/>
      <c r="H142" s="384"/>
      <c r="I142" s="384"/>
      <c r="J142" s="380"/>
    </row>
    <row r="143" spans="2:17" ht="30.95" customHeight="1">
      <c r="B143" s="385"/>
      <c r="C143" s="382"/>
      <c r="D143" s="383"/>
      <c r="E143" s="383"/>
      <c r="F143" s="383"/>
      <c r="G143" s="383"/>
      <c r="H143" s="384"/>
      <c r="I143" s="384"/>
      <c r="J143" s="380"/>
    </row>
    <row r="144" spans="2:17" ht="30.95" customHeight="1">
      <c r="B144" s="385"/>
      <c r="C144" s="382"/>
      <c r="D144" s="383"/>
      <c r="E144" s="383"/>
      <c r="F144" s="383"/>
      <c r="G144" s="383"/>
      <c r="H144" s="384"/>
      <c r="I144" s="384"/>
      <c r="J144" s="381"/>
    </row>
    <row r="145" spans="2:10" ht="30.95" customHeight="1">
      <c r="B145" s="384"/>
      <c r="C145" s="382"/>
      <c r="D145" s="383"/>
      <c r="E145" s="383"/>
      <c r="F145" s="383"/>
      <c r="G145" s="383"/>
      <c r="H145" s="384"/>
      <c r="I145" s="384"/>
      <c r="J145" s="380"/>
    </row>
    <row r="146" spans="2:10" ht="30.95" customHeight="1">
      <c r="B146" s="384"/>
      <c r="C146" s="382"/>
      <c r="D146" s="383"/>
      <c r="E146" s="383"/>
      <c r="F146" s="383"/>
      <c r="G146" s="383"/>
      <c r="H146" s="384"/>
      <c r="I146" s="384"/>
      <c r="J146" s="380"/>
    </row>
    <row r="147" spans="2:10" ht="30.95" customHeight="1">
      <c r="B147" s="384"/>
      <c r="C147" s="382"/>
      <c r="D147" s="383"/>
      <c r="E147" s="383"/>
      <c r="F147" s="383"/>
      <c r="G147" s="383"/>
      <c r="H147" s="384"/>
      <c r="I147" s="384"/>
      <c r="J147" s="380"/>
    </row>
    <row r="148" spans="2:10" ht="30.95" customHeight="1">
      <c r="B148" s="384"/>
      <c r="C148" s="382"/>
      <c r="D148" s="383"/>
      <c r="E148" s="383"/>
      <c r="F148" s="383"/>
      <c r="G148" s="383"/>
      <c r="H148" s="384"/>
      <c r="I148" s="384"/>
      <c r="J148" s="380"/>
    </row>
    <row r="149" spans="2:10" ht="30.95" customHeight="1">
      <c r="B149" s="384"/>
      <c r="C149" s="382"/>
      <c r="D149" s="386"/>
      <c r="E149" s="386"/>
      <c r="F149" s="386"/>
      <c r="G149" s="386"/>
      <c r="H149" s="386"/>
      <c r="I149" s="386"/>
      <c r="J149" s="380"/>
    </row>
    <row r="150" spans="2:10" ht="30.95" customHeight="1">
      <c r="B150" s="384"/>
      <c r="C150" s="382"/>
      <c r="D150" s="386"/>
      <c r="E150" s="386"/>
      <c r="F150" s="386"/>
      <c r="G150" s="386"/>
      <c r="H150" s="386"/>
      <c r="I150" s="386"/>
      <c r="J150" s="380"/>
    </row>
    <row r="151" spans="2:10" ht="30.95" customHeight="1">
      <c r="B151" s="384"/>
      <c r="C151" s="382"/>
      <c r="D151" s="386"/>
      <c r="E151" s="386"/>
      <c r="F151" s="386"/>
      <c r="G151" s="386"/>
      <c r="H151" s="386"/>
      <c r="I151" s="386"/>
      <c r="J151" s="381"/>
    </row>
    <row r="152" spans="2:10" ht="30.95" customHeight="1">
      <c r="B152" s="384"/>
      <c r="C152" s="382"/>
      <c r="D152" s="386"/>
      <c r="E152" s="386"/>
      <c r="F152" s="386"/>
      <c r="G152" s="386"/>
      <c r="H152" s="386"/>
      <c r="I152" s="386"/>
      <c r="J152" s="380"/>
    </row>
    <row r="153" spans="2:10" ht="30.95" customHeight="1">
      <c r="B153" s="384"/>
      <c r="C153" s="382"/>
      <c r="D153" s="386"/>
      <c r="E153" s="386"/>
      <c r="F153" s="386"/>
      <c r="G153" s="386"/>
      <c r="H153" s="386"/>
      <c r="I153" s="386"/>
      <c r="J153" s="380"/>
    </row>
    <row r="154" spans="2:10" ht="30.95" customHeight="1">
      <c r="B154" s="384"/>
      <c r="C154" s="382"/>
      <c r="D154" s="386"/>
      <c r="E154" s="386"/>
      <c r="F154" s="386"/>
      <c r="G154" s="386"/>
      <c r="H154" s="386"/>
      <c r="I154" s="386"/>
      <c r="J154" s="380"/>
    </row>
    <row r="155" spans="2:10" ht="30.95" customHeight="1">
      <c r="B155" s="384"/>
      <c r="C155" s="382"/>
      <c r="D155" s="383"/>
      <c r="E155" s="383"/>
      <c r="F155" s="383"/>
      <c r="G155" s="383"/>
      <c r="H155" s="384"/>
      <c r="I155" s="384"/>
      <c r="J155" s="380"/>
    </row>
    <row r="156" spans="2:10" ht="30.95" customHeight="1">
      <c r="B156" s="384"/>
      <c r="C156" s="382"/>
      <c r="D156" s="383"/>
      <c r="E156" s="383"/>
      <c r="F156" s="383"/>
      <c r="G156" s="383"/>
      <c r="H156" s="384"/>
      <c r="I156" s="384"/>
      <c r="J156" s="380"/>
    </row>
    <row r="157" spans="2:10" ht="30.95" customHeight="1">
      <c r="B157" s="384"/>
      <c r="C157" s="382"/>
      <c r="D157" s="383"/>
      <c r="E157" s="383"/>
      <c r="F157" s="383"/>
      <c r="G157" s="383"/>
      <c r="H157" s="384"/>
      <c r="I157" s="384"/>
      <c r="J157" s="380"/>
    </row>
    <row r="158" spans="2:10" ht="30.95" customHeight="1">
      <c r="B158" s="384"/>
      <c r="C158" s="382"/>
      <c r="D158" s="384"/>
      <c r="E158" s="384"/>
      <c r="F158" s="384"/>
      <c r="G158" s="384"/>
      <c r="H158" s="384"/>
      <c r="I158" s="384"/>
      <c r="J158" s="376"/>
    </row>
    <row r="159" spans="2:10" ht="30.95" customHeight="1">
      <c r="B159" s="384"/>
      <c r="C159" s="382"/>
      <c r="D159" s="384"/>
      <c r="E159" s="384"/>
      <c r="F159" s="384"/>
      <c r="G159" s="384"/>
      <c r="H159" s="384"/>
      <c r="I159" s="384"/>
    </row>
    <row r="160" spans="2:10" ht="30.95" customHeight="1">
      <c r="B160" s="384"/>
      <c r="C160" s="382"/>
      <c r="D160" s="386"/>
      <c r="E160" s="386"/>
      <c r="F160" s="386"/>
      <c r="G160" s="386"/>
      <c r="H160" s="386"/>
      <c r="I160" s="386"/>
    </row>
    <row r="161" spans="2:9" ht="30.95" customHeight="1">
      <c r="B161" s="384"/>
      <c r="C161" s="382"/>
      <c r="D161" s="386"/>
      <c r="E161" s="386"/>
      <c r="F161" s="386"/>
      <c r="G161" s="386"/>
      <c r="H161" s="386"/>
      <c r="I161" s="386"/>
    </row>
    <row r="162" spans="2:9" ht="30.95" customHeight="1">
      <c r="B162" s="384"/>
      <c r="C162" s="382"/>
      <c r="D162" s="383"/>
      <c r="E162" s="383"/>
      <c r="F162" s="383"/>
      <c r="G162" s="383"/>
      <c r="H162" s="384"/>
      <c r="I162" s="384"/>
    </row>
    <row r="163" spans="2:9" ht="30.95" customHeight="1">
      <c r="B163" s="384"/>
      <c r="C163" s="382"/>
      <c r="D163" s="383"/>
      <c r="E163" s="383"/>
      <c r="F163" s="383"/>
      <c r="G163" s="383"/>
      <c r="H163" s="384"/>
      <c r="I163" s="384"/>
    </row>
    <row r="164" spans="2:9" ht="30.95" customHeight="1">
      <c r="B164" s="384"/>
      <c r="C164" s="382"/>
      <c r="D164" s="383"/>
      <c r="E164" s="383"/>
      <c r="F164" s="383"/>
      <c r="G164" s="383"/>
      <c r="H164" s="384"/>
      <c r="I164" s="384"/>
    </row>
    <row r="165" spans="2:9" ht="30.95" customHeight="1">
      <c r="B165" s="384"/>
      <c r="C165" s="382"/>
      <c r="D165" s="383"/>
      <c r="E165" s="383"/>
      <c r="F165" s="383"/>
      <c r="G165" s="383"/>
      <c r="H165" s="384"/>
      <c r="I165" s="384"/>
    </row>
    <row r="166" spans="2:9" ht="30.95" customHeight="1">
      <c r="B166" s="384"/>
      <c r="C166" s="382"/>
      <c r="D166" s="383"/>
      <c r="E166" s="383"/>
      <c r="F166" s="383"/>
      <c r="G166" s="383"/>
      <c r="H166" s="384"/>
      <c r="I166" s="384"/>
    </row>
    <row r="167" spans="2:9" ht="30.95" customHeight="1">
      <c r="B167" s="384"/>
      <c r="C167" s="382"/>
      <c r="D167" s="384"/>
      <c r="E167" s="384"/>
      <c r="F167" s="384"/>
      <c r="G167" s="384"/>
      <c r="H167" s="384"/>
      <c r="I167" s="384"/>
    </row>
    <row r="168" spans="2:9" ht="30.95" customHeight="1">
      <c r="B168" s="384"/>
      <c r="C168" s="382"/>
      <c r="D168" s="386"/>
      <c r="E168" s="386"/>
      <c r="F168" s="386"/>
      <c r="G168" s="386"/>
      <c r="H168" s="386"/>
      <c r="I168" s="386"/>
    </row>
    <row r="169" spans="2:9" ht="30.95" customHeight="1">
      <c r="B169" s="384"/>
      <c r="C169" s="382"/>
      <c r="D169" s="386"/>
      <c r="E169" s="386"/>
      <c r="F169" s="386"/>
      <c r="G169" s="386"/>
      <c r="H169" s="386"/>
      <c r="I169" s="386"/>
    </row>
    <row r="170" spans="2:9" ht="30.95" customHeight="1">
      <c r="B170" s="384"/>
      <c r="C170" s="382"/>
      <c r="D170" s="383"/>
      <c r="E170" s="383"/>
      <c r="F170" s="383"/>
      <c r="G170" s="383"/>
      <c r="H170" s="384"/>
      <c r="I170" s="384"/>
    </row>
    <row r="171" spans="2:9" ht="30.95" customHeight="1">
      <c r="B171" s="384"/>
      <c r="C171" s="382"/>
      <c r="D171" s="383"/>
      <c r="E171" s="383"/>
      <c r="F171" s="383"/>
      <c r="G171" s="383"/>
      <c r="H171" s="384"/>
      <c r="I171" s="384"/>
    </row>
    <row r="172" spans="2:9" ht="30.95" customHeight="1">
      <c r="B172" s="384"/>
      <c r="C172" s="382"/>
      <c r="D172" s="383"/>
      <c r="E172" s="383"/>
      <c r="F172" s="383"/>
      <c r="G172" s="383"/>
      <c r="H172" s="384"/>
      <c r="I172" s="384"/>
    </row>
    <row r="173" spans="2:9" ht="30.95" customHeight="1">
      <c r="B173" s="384"/>
      <c r="C173" s="382"/>
      <c r="D173" s="383"/>
      <c r="E173" s="383"/>
      <c r="F173" s="383"/>
      <c r="G173" s="383"/>
      <c r="H173" s="384"/>
      <c r="I173" s="384"/>
    </row>
    <row r="174" spans="2:9" ht="30.95" customHeight="1">
      <c r="B174" s="384"/>
      <c r="C174" s="382"/>
      <c r="D174" s="383"/>
      <c r="E174" s="383"/>
      <c r="F174" s="383"/>
      <c r="G174" s="383"/>
      <c r="H174" s="384"/>
      <c r="I174" s="384"/>
    </row>
    <row r="175" spans="2:9" ht="30.95" customHeight="1">
      <c r="B175" s="384"/>
      <c r="C175" s="382"/>
      <c r="D175" s="384"/>
      <c r="E175" s="384"/>
      <c r="F175" s="384"/>
      <c r="G175" s="384"/>
      <c r="H175" s="384"/>
      <c r="I175" s="384"/>
    </row>
    <row r="176" spans="2:9" ht="30.95" customHeight="1">
      <c r="B176" s="384"/>
      <c r="C176" s="382"/>
      <c r="D176" s="384"/>
      <c r="E176" s="384"/>
      <c r="F176" s="384"/>
      <c r="G176" s="384"/>
      <c r="H176" s="384"/>
      <c r="I176" s="384"/>
    </row>
    <row r="177" spans="3:8" ht="30.95" customHeight="1">
      <c r="C177" s="263"/>
      <c r="D177" s="263"/>
      <c r="E177" s="263"/>
      <c r="F177" s="263"/>
      <c r="G177" s="263"/>
      <c r="H177" s="263"/>
    </row>
    <row r="178" spans="3:8" ht="14.25" customHeight="1">
      <c r="C178" s="263"/>
      <c r="D178" s="263"/>
      <c r="E178" s="263"/>
      <c r="F178" s="263"/>
      <c r="G178" s="263"/>
      <c r="H178" s="263"/>
    </row>
    <row r="179" spans="3:8">
      <c r="C179" s="263"/>
      <c r="D179" s="263"/>
      <c r="E179" s="263"/>
      <c r="F179" s="263"/>
      <c r="G179" s="263"/>
      <c r="H179" s="263"/>
    </row>
    <row r="180" spans="3:8">
      <c r="C180" s="263"/>
      <c r="D180" s="263"/>
      <c r="E180" s="263"/>
      <c r="F180" s="263"/>
      <c r="G180" s="263"/>
      <c r="H180" s="263"/>
    </row>
    <row r="181" spans="3:8">
      <c r="C181" s="263"/>
      <c r="D181" s="263"/>
      <c r="E181" s="263"/>
      <c r="F181" s="263"/>
      <c r="G181" s="263"/>
      <c r="H181" s="263"/>
    </row>
    <row r="182" spans="3:8">
      <c r="C182" s="263"/>
      <c r="D182" s="263"/>
      <c r="E182" s="263"/>
      <c r="F182" s="263"/>
      <c r="G182" s="263"/>
      <c r="H182" s="263"/>
    </row>
    <row r="183" spans="3:8" ht="14.25" customHeight="1">
      <c r="C183" s="263"/>
      <c r="D183" s="263"/>
      <c r="E183" s="263"/>
      <c r="F183" s="263"/>
      <c r="G183" s="263"/>
      <c r="H183" s="263"/>
    </row>
    <row r="184" spans="3:8">
      <c r="C184" s="263"/>
      <c r="D184" s="263"/>
      <c r="E184" s="263"/>
      <c r="F184" s="263"/>
      <c r="G184" s="263"/>
      <c r="H184" s="263"/>
    </row>
    <row r="185" spans="3:8" ht="14.25" customHeight="1">
      <c r="C185" s="263"/>
      <c r="D185" s="263"/>
      <c r="E185" s="263"/>
      <c r="F185" s="263"/>
      <c r="G185" s="263"/>
      <c r="H185" s="263"/>
    </row>
    <row r="186" spans="3:8">
      <c r="C186" s="263"/>
      <c r="D186" s="263"/>
      <c r="E186" s="263"/>
      <c r="F186" s="263"/>
      <c r="G186" s="263"/>
      <c r="H186" s="263"/>
    </row>
    <row r="187" spans="3:8">
      <c r="C187" s="263"/>
      <c r="D187" s="263"/>
      <c r="E187" s="263"/>
      <c r="F187" s="263"/>
      <c r="G187" s="263"/>
      <c r="H187" s="263"/>
    </row>
    <row r="188" spans="3:8">
      <c r="C188" s="263"/>
      <c r="D188" s="263"/>
      <c r="E188" s="263"/>
      <c r="F188" s="263"/>
      <c r="G188" s="263"/>
      <c r="H188" s="263"/>
    </row>
    <row r="189" spans="3:8">
      <c r="C189" s="263"/>
      <c r="D189" s="263"/>
      <c r="E189" s="263"/>
      <c r="F189" s="263"/>
      <c r="G189" s="263"/>
      <c r="H189" s="263"/>
    </row>
    <row r="190" spans="3:8">
      <c r="C190" s="263"/>
      <c r="D190" s="263"/>
      <c r="E190" s="263"/>
      <c r="F190" s="263"/>
      <c r="G190" s="263"/>
      <c r="H190" s="263"/>
    </row>
    <row r="191" spans="3:8">
      <c r="C191" s="263"/>
      <c r="D191" s="263"/>
      <c r="E191" s="263"/>
      <c r="F191" s="263"/>
      <c r="G191" s="263"/>
      <c r="H191" s="263"/>
    </row>
    <row r="192" spans="3:8">
      <c r="C192" s="263"/>
      <c r="D192" s="263"/>
      <c r="E192" s="263"/>
      <c r="F192" s="263"/>
      <c r="G192" s="263"/>
      <c r="H192" s="263"/>
    </row>
    <row r="193" spans="3:8" ht="14.25" customHeight="1">
      <c r="C193" s="263"/>
      <c r="D193" s="263"/>
      <c r="E193" s="263"/>
      <c r="F193" s="263"/>
      <c r="G193" s="263"/>
      <c r="H193" s="263"/>
    </row>
    <row r="194" spans="3:8">
      <c r="C194" s="263"/>
      <c r="D194" s="263"/>
      <c r="E194" s="263"/>
      <c r="F194" s="263"/>
      <c r="G194" s="263"/>
      <c r="H194" s="263"/>
    </row>
    <row r="195" spans="3:8">
      <c r="C195" s="263"/>
      <c r="D195" s="263"/>
      <c r="E195" s="263"/>
      <c r="F195" s="263"/>
      <c r="G195" s="263"/>
      <c r="H195" s="263"/>
    </row>
    <row r="196" spans="3:8">
      <c r="C196" s="263"/>
      <c r="D196" s="263"/>
      <c r="E196" s="263"/>
      <c r="F196" s="263"/>
      <c r="G196" s="263"/>
      <c r="H196" s="263"/>
    </row>
    <row r="197" spans="3:8">
      <c r="C197" s="263"/>
      <c r="D197" s="263"/>
      <c r="E197" s="263"/>
      <c r="F197" s="263"/>
      <c r="G197" s="263"/>
      <c r="H197" s="263"/>
    </row>
    <row r="198" spans="3:8">
      <c r="C198" s="263"/>
      <c r="D198" s="263"/>
      <c r="E198" s="263"/>
      <c r="F198" s="263"/>
      <c r="G198" s="263"/>
      <c r="H198" s="263"/>
    </row>
    <row r="199" spans="3:8">
      <c r="C199" s="263"/>
      <c r="D199" s="263"/>
      <c r="E199" s="263"/>
      <c r="F199" s="263"/>
      <c r="G199" s="263"/>
      <c r="H199" s="263"/>
    </row>
    <row r="200" spans="3:8">
      <c r="C200" s="263"/>
      <c r="D200" s="263"/>
      <c r="E200" s="263"/>
      <c r="F200" s="263"/>
      <c r="G200" s="263"/>
      <c r="H200" s="263"/>
    </row>
    <row r="201" spans="3:8">
      <c r="C201" s="263"/>
      <c r="D201" s="263"/>
      <c r="E201" s="263"/>
      <c r="F201" s="263"/>
      <c r="G201" s="263"/>
      <c r="H201" s="263"/>
    </row>
    <row r="202" spans="3:8">
      <c r="C202" s="263"/>
      <c r="D202" s="263"/>
      <c r="E202" s="263"/>
      <c r="F202" s="263"/>
      <c r="G202" s="263"/>
      <c r="H202" s="263"/>
    </row>
    <row r="203" spans="3:8">
      <c r="C203" s="263"/>
      <c r="D203" s="263"/>
      <c r="E203" s="263"/>
      <c r="F203" s="263"/>
      <c r="G203" s="263"/>
      <c r="H203" s="263"/>
    </row>
    <row r="204" spans="3:8">
      <c r="C204" s="263"/>
      <c r="D204" s="263"/>
      <c r="E204" s="263"/>
      <c r="F204" s="263"/>
      <c r="G204" s="263"/>
      <c r="H204" s="263"/>
    </row>
    <row r="205" spans="3:8">
      <c r="C205" s="263"/>
      <c r="D205" s="263"/>
      <c r="E205" s="263"/>
      <c r="F205" s="263"/>
      <c r="G205" s="263"/>
      <c r="H205" s="263"/>
    </row>
    <row r="206" spans="3:8">
      <c r="C206" s="263"/>
      <c r="D206" s="263"/>
      <c r="E206" s="263"/>
      <c r="F206" s="263"/>
      <c r="G206" s="263"/>
      <c r="H206" s="263"/>
    </row>
    <row r="207" spans="3:8">
      <c r="C207" s="263"/>
      <c r="D207" s="263"/>
      <c r="E207" s="263"/>
      <c r="F207" s="263"/>
      <c r="G207" s="263"/>
      <c r="H207" s="263"/>
    </row>
    <row r="208" spans="3:8">
      <c r="C208" s="263"/>
      <c r="D208" s="263"/>
      <c r="E208" s="263"/>
      <c r="F208" s="263"/>
      <c r="G208" s="263"/>
      <c r="H208" s="263"/>
    </row>
    <row r="209" spans="3:8">
      <c r="C209" s="263"/>
      <c r="D209" s="263"/>
      <c r="E209" s="263"/>
      <c r="F209" s="263"/>
      <c r="G209" s="263"/>
      <c r="H209" s="263"/>
    </row>
    <row r="210" spans="3:8">
      <c r="C210" s="263"/>
      <c r="D210" s="263"/>
      <c r="E210" s="263"/>
      <c r="F210" s="263"/>
      <c r="G210" s="263"/>
      <c r="H210" s="263"/>
    </row>
    <row r="211" spans="3:8">
      <c r="C211" s="263"/>
      <c r="D211" s="263"/>
      <c r="E211" s="263"/>
      <c r="F211" s="263"/>
      <c r="G211" s="263"/>
      <c r="H211" s="263"/>
    </row>
    <row r="212" spans="3:8">
      <c r="C212" s="263"/>
      <c r="D212" s="263"/>
      <c r="E212" s="263"/>
      <c r="F212" s="263"/>
      <c r="G212" s="263"/>
      <c r="H212" s="263"/>
    </row>
    <row r="213" spans="3:8">
      <c r="C213" s="263"/>
      <c r="D213" s="263"/>
      <c r="E213" s="263"/>
      <c r="F213" s="263"/>
      <c r="G213" s="263"/>
      <c r="H213" s="263"/>
    </row>
    <row r="214" spans="3:8">
      <c r="C214" s="263"/>
      <c r="D214" s="263"/>
      <c r="E214" s="263"/>
      <c r="F214" s="263"/>
      <c r="G214" s="263"/>
      <c r="H214" s="263"/>
    </row>
    <row r="215" spans="3:8">
      <c r="C215" s="263"/>
      <c r="D215" s="263"/>
      <c r="E215" s="263"/>
      <c r="F215" s="263"/>
      <c r="G215" s="263"/>
      <c r="H215" s="263"/>
    </row>
    <row r="216" spans="3:8">
      <c r="C216" s="263"/>
      <c r="D216" s="263"/>
      <c r="E216" s="263"/>
      <c r="F216" s="263"/>
      <c r="G216" s="263"/>
      <c r="H216" s="263"/>
    </row>
    <row r="217" spans="3:8">
      <c r="C217" s="263"/>
      <c r="D217" s="263"/>
      <c r="E217" s="263"/>
      <c r="F217" s="263"/>
      <c r="G217" s="263"/>
      <c r="H217" s="263"/>
    </row>
    <row r="218" spans="3:8">
      <c r="C218" s="263"/>
      <c r="D218" s="263"/>
      <c r="E218" s="263"/>
      <c r="F218" s="263"/>
      <c r="G218" s="263"/>
      <c r="H218" s="263"/>
    </row>
    <row r="219" spans="3:8">
      <c r="C219" s="263"/>
      <c r="D219" s="263"/>
      <c r="E219" s="263"/>
      <c r="F219" s="263"/>
      <c r="G219" s="263"/>
      <c r="H219" s="263"/>
    </row>
    <row r="220" spans="3:8">
      <c r="C220" s="263"/>
      <c r="D220" s="263"/>
      <c r="E220" s="263"/>
      <c r="F220" s="263"/>
      <c r="G220" s="263"/>
      <c r="H220" s="263"/>
    </row>
    <row r="221" spans="3:8">
      <c r="C221" s="263"/>
      <c r="D221" s="263"/>
      <c r="E221" s="263"/>
      <c r="F221" s="263"/>
      <c r="G221" s="263"/>
      <c r="H221" s="263"/>
    </row>
    <row r="222" spans="3:8">
      <c r="C222" s="263"/>
      <c r="D222" s="263"/>
      <c r="E222" s="263"/>
      <c r="F222" s="263"/>
      <c r="G222" s="263"/>
      <c r="H222" s="263"/>
    </row>
    <row r="223" spans="3:8">
      <c r="C223" s="263"/>
      <c r="D223" s="263"/>
      <c r="E223" s="263"/>
      <c r="F223" s="263"/>
      <c r="G223" s="263"/>
      <c r="H223" s="263"/>
    </row>
    <row r="224" spans="3:8">
      <c r="C224" s="263"/>
      <c r="D224" s="263"/>
      <c r="E224" s="263"/>
      <c r="F224" s="263"/>
      <c r="G224" s="263"/>
      <c r="H224" s="263"/>
    </row>
    <row r="225" spans="3:8">
      <c r="C225" s="263"/>
      <c r="D225" s="263"/>
      <c r="E225" s="263"/>
      <c r="F225" s="263"/>
      <c r="G225" s="263"/>
      <c r="H225" s="263"/>
    </row>
    <row r="226" spans="3:8">
      <c r="C226" s="263"/>
      <c r="D226" s="263"/>
      <c r="E226" s="263"/>
      <c r="F226" s="263"/>
      <c r="G226" s="263"/>
      <c r="H226" s="263"/>
    </row>
    <row r="227" spans="3:8">
      <c r="C227" s="263"/>
      <c r="D227" s="263"/>
      <c r="E227" s="263"/>
      <c r="F227" s="263"/>
      <c r="G227" s="263"/>
      <c r="H227" s="263"/>
    </row>
    <row r="228" spans="3:8">
      <c r="C228" s="263"/>
      <c r="D228" s="263"/>
      <c r="E228" s="263"/>
      <c r="F228" s="263"/>
      <c r="G228" s="263"/>
      <c r="H228" s="263"/>
    </row>
    <row r="229" spans="3:8">
      <c r="C229" s="263"/>
      <c r="D229" s="263"/>
      <c r="E229" s="263"/>
      <c r="F229" s="263"/>
      <c r="G229" s="263"/>
      <c r="H229" s="263"/>
    </row>
    <row r="230" spans="3:8">
      <c r="C230" s="263"/>
      <c r="D230" s="263"/>
      <c r="E230" s="263"/>
      <c r="F230" s="263"/>
      <c r="G230" s="263"/>
      <c r="H230" s="263"/>
    </row>
    <row r="231" spans="3:8">
      <c r="C231" s="263"/>
      <c r="D231" s="263"/>
      <c r="E231" s="263"/>
      <c r="F231" s="263"/>
      <c r="G231" s="263"/>
      <c r="H231" s="263"/>
    </row>
    <row r="232" spans="3:8">
      <c r="C232" s="263"/>
      <c r="D232" s="263"/>
      <c r="E232" s="263"/>
      <c r="F232" s="263"/>
      <c r="G232" s="263"/>
      <c r="H232" s="263"/>
    </row>
    <row r="233" spans="3:8">
      <c r="C233" s="263"/>
      <c r="D233" s="263"/>
      <c r="E233" s="263"/>
      <c r="F233" s="263"/>
      <c r="G233" s="263"/>
      <c r="H233" s="263"/>
    </row>
    <row r="234" spans="3:8">
      <c r="C234" s="263"/>
      <c r="D234" s="263"/>
      <c r="E234" s="263"/>
      <c r="F234" s="263"/>
      <c r="G234" s="263"/>
      <c r="H234" s="263"/>
    </row>
    <row r="235" spans="3:8">
      <c r="C235" s="263"/>
      <c r="D235" s="263"/>
      <c r="E235" s="263"/>
      <c r="F235" s="263"/>
      <c r="G235" s="263"/>
      <c r="H235" s="263"/>
    </row>
    <row r="236" spans="3:8">
      <c r="C236" s="263"/>
      <c r="D236" s="263"/>
      <c r="E236" s="263"/>
      <c r="F236" s="263"/>
      <c r="G236" s="263"/>
      <c r="H236" s="263"/>
    </row>
    <row r="237" spans="3:8">
      <c r="C237" s="263"/>
      <c r="D237" s="263"/>
      <c r="E237" s="263"/>
      <c r="F237" s="263"/>
      <c r="G237" s="263"/>
      <c r="H237" s="263"/>
    </row>
    <row r="238" spans="3:8">
      <c r="C238" s="263"/>
      <c r="D238" s="263"/>
      <c r="E238" s="263"/>
      <c r="F238" s="263"/>
      <c r="G238" s="263"/>
      <c r="H238" s="263"/>
    </row>
    <row r="239" spans="3:8">
      <c r="C239" s="263"/>
      <c r="D239" s="263"/>
      <c r="E239" s="263"/>
      <c r="F239" s="263"/>
      <c r="G239" s="263"/>
      <c r="H239" s="263"/>
    </row>
    <row r="240" spans="3:8">
      <c r="C240" s="263"/>
      <c r="D240" s="263"/>
      <c r="E240" s="263"/>
      <c r="F240" s="263"/>
      <c r="G240" s="263"/>
      <c r="H240" s="263"/>
    </row>
    <row r="241" spans="3:8">
      <c r="C241" s="263"/>
      <c r="D241" s="263"/>
      <c r="E241" s="263"/>
      <c r="F241" s="263"/>
      <c r="G241" s="263"/>
      <c r="H241" s="263"/>
    </row>
    <row r="242" spans="3:8">
      <c r="C242" s="263"/>
      <c r="D242" s="263"/>
      <c r="E242" s="263"/>
      <c r="F242" s="263"/>
      <c r="G242" s="263"/>
      <c r="H242" s="263"/>
    </row>
    <row r="243" spans="3:8">
      <c r="C243" s="263"/>
      <c r="D243" s="263"/>
      <c r="E243" s="263"/>
      <c r="F243" s="263"/>
      <c r="G243" s="263"/>
      <c r="H243" s="263"/>
    </row>
    <row r="244" spans="3:8">
      <c r="C244" s="263"/>
      <c r="D244" s="263"/>
      <c r="E244" s="263"/>
      <c r="F244" s="263"/>
      <c r="G244" s="263"/>
      <c r="H244" s="263"/>
    </row>
    <row r="245" spans="3:8">
      <c r="C245" s="263"/>
      <c r="D245" s="263"/>
      <c r="E245" s="263"/>
      <c r="F245" s="263"/>
      <c r="G245" s="263"/>
      <c r="H245" s="263"/>
    </row>
    <row r="246" spans="3:8">
      <c r="C246" s="263"/>
      <c r="D246" s="263"/>
      <c r="E246" s="263"/>
      <c r="F246" s="263"/>
      <c r="G246" s="263"/>
      <c r="H246" s="263"/>
    </row>
    <row r="247" spans="3:8">
      <c r="C247" s="263"/>
      <c r="D247" s="263"/>
      <c r="E247" s="263"/>
      <c r="F247" s="263"/>
      <c r="G247" s="263"/>
      <c r="H247" s="263"/>
    </row>
    <row r="248" spans="3:8">
      <c r="C248" s="263"/>
      <c r="D248" s="263"/>
      <c r="E248" s="263"/>
      <c r="F248" s="263"/>
      <c r="G248" s="263"/>
      <c r="H248" s="263"/>
    </row>
    <row r="249" spans="3:8">
      <c r="C249" s="263"/>
      <c r="D249" s="263"/>
      <c r="E249" s="263"/>
      <c r="F249" s="263"/>
      <c r="G249" s="263"/>
      <c r="H249" s="263"/>
    </row>
    <row r="250" spans="3:8">
      <c r="C250" s="263"/>
      <c r="D250" s="263"/>
      <c r="E250" s="263"/>
      <c r="F250" s="263"/>
      <c r="G250" s="263"/>
      <c r="H250" s="263"/>
    </row>
    <row r="251" spans="3:8">
      <c r="C251" s="263"/>
      <c r="D251" s="263"/>
      <c r="E251" s="263"/>
      <c r="F251" s="263"/>
      <c r="G251" s="263"/>
      <c r="H251" s="263"/>
    </row>
    <row r="252" spans="3:8">
      <c r="C252" s="263"/>
      <c r="D252" s="263"/>
      <c r="E252" s="263"/>
      <c r="F252" s="263"/>
      <c r="G252" s="263"/>
      <c r="H252" s="263"/>
    </row>
    <row r="253" spans="3:8">
      <c r="C253" s="263"/>
      <c r="D253" s="263"/>
      <c r="E253" s="263"/>
      <c r="F253" s="263"/>
      <c r="G253" s="263"/>
      <c r="H253" s="263"/>
    </row>
    <row r="254" spans="3:8">
      <c r="C254" s="263"/>
      <c r="D254" s="263"/>
      <c r="E254" s="263"/>
      <c r="F254" s="263"/>
      <c r="G254" s="263"/>
      <c r="H254" s="263"/>
    </row>
    <row r="255" spans="3:8">
      <c r="C255" s="263"/>
      <c r="D255" s="263"/>
      <c r="E255" s="263"/>
      <c r="F255" s="263"/>
      <c r="G255" s="263"/>
      <c r="H255" s="263"/>
    </row>
    <row r="256" spans="3:8">
      <c r="C256" s="263"/>
      <c r="D256" s="263"/>
      <c r="E256" s="263"/>
      <c r="F256" s="263"/>
      <c r="G256" s="263"/>
      <c r="H256" s="263"/>
    </row>
    <row r="257" spans="3:8">
      <c r="C257" s="263"/>
      <c r="D257" s="263"/>
      <c r="E257" s="263"/>
      <c r="F257" s="263"/>
      <c r="G257" s="263"/>
      <c r="H257" s="263"/>
    </row>
    <row r="258" spans="3:8">
      <c r="C258" s="263"/>
      <c r="D258" s="263"/>
      <c r="E258" s="263"/>
      <c r="F258" s="263"/>
      <c r="G258" s="263"/>
      <c r="H258" s="263"/>
    </row>
    <row r="259" spans="3:8">
      <c r="C259" s="263"/>
      <c r="D259" s="263"/>
      <c r="E259" s="263"/>
      <c r="F259" s="263"/>
      <c r="G259" s="263"/>
      <c r="H259" s="263"/>
    </row>
    <row r="260" spans="3:8">
      <c r="C260" s="263"/>
      <c r="D260" s="263"/>
      <c r="E260" s="263"/>
      <c r="F260" s="263"/>
      <c r="G260" s="263"/>
      <c r="H260" s="263"/>
    </row>
    <row r="261" spans="3:8">
      <c r="C261" s="263"/>
      <c r="D261" s="263"/>
      <c r="E261" s="263"/>
      <c r="F261" s="263"/>
      <c r="G261" s="263"/>
      <c r="H261" s="263"/>
    </row>
    <row r="262" spans="3:8">
      <c r="C262" s="263"/>
      <c r="D262" s="263"/>
      <c r="E262" s="263"/>
      <c r="F262" s="263"/>
      <c r="G262" s="263"/>
      <c r="H262" s="263"/>
    </row>
    <row r="263" spans="3:8">
      <c r="C263" s="263"/>
      <c r="D263" s="263"/>
      <c r="E263" s="263"/>
      <c r="F263" s="263"/>
      <c r="G263" s="263"/>
      <c r="H263" s="263"/>
    </row>
    <row r="264" spans="3:8">
      <c r="C264" s="263"/>
      <c r="D264" s="263"/>
      <c r="E264" s="263"/>
      <c r="F264" s="263"/>
      <c r="G264" s="263"/>
      <c r="H264" s="263"/>
    </row>
    <row r="265" spans="3:8">
      <c r="C265" s="263"/>
      <c r="D265" s="263"/>
      <c r="E265" s="263"/>
      <c r="F265" s="263"/>
      <c r="G265" s="263"/>
      <c r="H265" s="263"/>
    </row>
    <row r="266" spans="3:8">
      <c r="C266" s="263"/>
      <c r="D266" s="263"/>
      <c r="E266" s="263"/>
      <c r="F266" s="263"/>
      <c r="G266" s="263"/>
      <c r="H266" s="263"/>
    </row>
    <row r="267" spans="3:8">
      <c r="C267" s="263"/>
      <c r="D267" s="263"/>
      <c r="E267" s="263"/>
      <c r="F267" s="263"/>
      <c r="G267" s="263"/>
      <c r="H267" s="263"/>
    </row>
    <row r="268" spans="3:8">
      <c r="C268" s="263"/>
      <c r="D268" s="263"/>
      <c r="E268" s="263"/>
      <c r="F268" s="263"/>
      <c r="G268" s="263"/>
      <c r="H268" s="263"/>
    </row>
    <row r="269" spans="3:8">
      <c r="C269" s="263"/>
      <c r="D269" s="263"/>
      <c r="E269" s="263"/>
      <c r="F269" s="263"/>
      <c r="G269" s="263"/>
      <c r="H269" s="263"/>
    </row>
    <row r="270" spans="3:8">
      <c r="C270" s="263"/>
      <c r="D270" s="263"/>
      <c r="E270" s="263"/>
      <c r="F270" s="263"/>
      <c r="G270" s="263"/>
      <c r="H270" s="263"/>
    </row>
    <row r="271" spans="3:8">
      <c r="C271" s="263"/>
      <c r="D271" s="263"/>
      <c r="E271" s="263"/>
      <c r="F271" s="263"/>
      <c r="G271" s="263"/>
      <c r="H271" s="263"/>
    </row>
    <row r="272" spans="3:8">
      <c r="C272" s="263"/>
      <c r="D272" s="263"/>
      <c r="E272" s="263"/>
      <c r="F272" s="263"/>
      <c r="G272" s="263"/>
      <c r="H272" s="263"/>
    </row>
    <row r="273" spans="3:8">
      <c r="C273" s="263"/>
      <c r="D273" s="263"/>
      <c r="E273" s="263"/>
      <c r="F273" s="263"/>
      <c r="G273" s="263"/>
      <c r="H273" s="263"/>
    </row>
    <row r="274" spans="3:8">
      <c r="C274" s="263"/>
      <c r="D274" s="263"/>
      <c r="E274" s="263"/>
      <c r="F274" s="263"/>
      <c r="G274" s="263"/>
      <c r="H274" s="263"/>
    </row>
    <row r="275" spans="3:8">
      <c r="C275" s="263"/>
      <c r="D275" s="263"/>
      <c r="E275" s="263"/>
      <c r="F275" s="263"/>
      <c r="G275" s="263"/>
      <c r="H275" s="263"/>
    </row>
    <row r="276" spans="3:8">
      <c r="C276" s="263"/>
      <c r="D276" s="263"/>
      <c r="E276" s="263"/>
      <c r="F276" s="263"/>
      <c r="G276" s="263"/>
      <c r="H276" s="263"/>
    </row>
    <row r="277" spans="3:8">
      <c r="C277" s="263"/>
      <c r="D277" s="263"/>
      <c r="E277" s="263"/>
      <c r="F277" s="263"/>
      <c r="G277" s="263"/>
      <c r="H277" s="263"/>
    </row>
    <row r="278" spans="3:8">
      <c r="C278" s="263"/>
      <c r="D278" s="263"/>
      <c r="E278" s="263"/>
      <c r="F278" s="263"/>
      <c r="G278" s="263"/>
      <c r="H278" s="263"/>
    </row>
    <row r="279" spans="3:8">
      <c r="C279" s="263"/>
      <c r="D279" s="263"/>
      <c r="E279" s="263"/>
      <c r="F279" s="263"/>
      <c r="G279" s="263"/>
      <c r="H279" s="263"/>
    </row>
    <row r="280" spans="3:8">
      <c r="C280" s="263"/>
      <c r="D280" s="263"/>
      <c r="E280" s="263"/>
      <c r="F280" s="263"/>
      <c r="G280" s="263"/>
      <c r="H280" s="263"/>
    </row>
    <row r="281" spans="3:8">
      <c r="C281" s="263"/>
      <c r="D281" s="263"/>
      <c r="E281" s="263"/>
      <c r="F281" s="263"/>
      <c r="G281" s="263"/>
      <c r="H281" s="263"/>
    </row>
    <row r="282" spans="3:8">
      <c r="C282" s="263"/>
      <c r="D282" s="263"/>
      <c r="E282" s="263"/>
      <c r="F282" s="263"/>
      <c r="G282" s="263"/>
      <c r="H282" s="263"/>
    </row>
    <row r="283" spans="3:8">
      <c r="C283" s="263"/>
      <c r="D283" s="263"/>
      <c r="E283" s="263"/>
      <c r="F283" s="263"/>
      <c r="G283" s="263"/>
      <c r="H283" s="263"/>
    </row>
    <row r="284" spans="3:8">
      <c r="C284" s="263"/>
      <c r="D284" s="263"/>
      <c r="E284" s="263"/>
      <c r="F284" s="263"/>
      <c r="G284" s="263"/>
      <c r="H284" s="263"/>
    </row>
    <row r="285" spans="3:8">
      <c r="C285" s="263"/>
      <c r="D285" s="263"/>
      <c r="E285" s="263"/>
      <c r="F285" s="263"/>
      <c r="G285" s="263"/>
      <c r="H285" s="263"/>
    </row>
    <row r="286" spans="3:8">
      <c r="C286" s="263"/>
      <c r="D286" s="263"/>
      <c r="E286" s="263"/>
      <c r="F286" s="263"/>
      <c r="G286" s="263"/>
      <c r="H286" s="263"/>
    </row>
    <row r="287" spans="3:8">
      <c r="C287" s="263"/>
      <c r="D287" s="263"/>
      <c r="E287" s="263"/>
      <c r="F287" s="263"/>
      <c r="G287" s="263"/>
      <c r="H287" s="263"/>
    </row>
    <row r="288" spans="3:8">
      <c r="C288" s="263"/>
      <c r="D288" s="263"/>
      <c r="E288" s="263"/>
      <c r="F288" s="263"/>
      <c r="G288" s="263"/>
      <c r="H288" s="263"/>
    </row>
    <row r="289" spans="3:8">
      <c r="C289" s="263"/>
      <c r="D289" s="263"/>
      <c r="E289" s="263"/>
      <c r="F289" s="263"/>
      <c r="G289" s="263"/>
      <c r="H289" s="263"/>
    </row>
    <row r="290" spans="3:8">
      <c r="C290" s="263"/>
      <c r="D290" s="263"/>
      <c r="E290" s="263"/>
      <c r="F290" s="263"/>
      <c r="G290" s="263"/>
      <c r="H290" s="263"/>
    </row>
    <row r="291" spans="3:8">
      <c r="C291" s="263"/>
      <c r="D291" s="263"/>
      <c r="E291" s="263"/>
      <c r="F291" s="263"/>
      <c r="G291" s="263"/>
      <c r="H291" s="263"/>
    </row>
    <row r="292" spans="3:8">
      <c r="C292" s="263"/>
      <c r="D292" s="263"/>
      <c r="E292" s="263"/>
      <c r="F292" s="263"/>
      <c r="G292" s="263"/>
      <c r="H292" s="263"/>
    </row>
    <row r="293" spans="3:8">
      <c r="C293" s="263"/>
      <c r="D293" s="263"/>
      <c r="E293" s="263"/>
      <c r="F293" s="263"/>
      <c r="G293" s="263"/>
      <c r="H293" s="263"/>
    </row>
    <row r="294" spans="3:8">
      <c r="C294" s="263"/>
      <c r="D294" s="263"/>
      <c r="E294" s="263"/>
      <c r="F294" s="263"/>
      <c r="G294" s="263"/>
      <c r="H294" s="263"/>
    </row>
    <row r="295" spans="3:8">
      <c r="C295" s="263"/>
      <c r="D295" s="263"/>
      <c r="E295" s="263"/>
      <c r="F295" s="263"/>
      <c r="G295" s="263"/>
      <c r="H295" s="263"/>
    </row>
    <row r="296" spans="3:8">
      <c r="C296" s="263"/>
      <c r="D296" s="263"/>
      <c r="E296" s="263"/>
      <c r="F296" s="263"/>
      <c r="G296" s="263"/>
      <c r="H296" s="263"/>
    </row>
    <row r="297" spans="3:8">
      <c r="C297" s="263"/>
      <c r="D297" s="263"/>
      <c r="E297" s="263"/>
      <c r="F297" s="263"/>
      <c r="G297" s="263"/>
      <c r="H297" s="263"/>
    </row>
    <row r="298" spans="3:8">
      <c r="C298" s="263"/>
      <c r="D298" s="263"/>
      <c r="E298" s="263"/>
      <c r="F298" s="263"/>
      <c r="G298" s="263"/>
      <c r="H298" s="263"/>
    </row>
    <row r="299" spans="3:8">
      <c r="C299" s="263"/>
      <c r="D299" s="263"/>
      <c r="E299" s="263"/>
      <c r="F299" s="263"/>
      <c r="G299" s="263"/>
      <c r="H299" s="263"/>
    </row>
    <row r="300" spans="3:8">
      <c r="C300" s="263"/>
      <c r="D300" s="263"/>
      <c r="E300" s="263"/>
      <c r="F300" s="263"/>
      <c r="G300" s="263"/>
      <c r="H300" s="263"/>
    </row>
    <row r="301" spans="3:8">
      <c r="C301" s="263"/>
      <c r="D301" s="263"/>
      <c r="E301" s="263"/>
      <c r="F301" s="263"/>
      <c r="G301" s="263"/>
      <c r="H301" s="263"/>
    </row>
    <row r="302" spans="3:8">
      <c r="C302" s="263"/>
      <c r="D302" s="263"/>
      <c r="E302" s="263"/>
      <c r="F302" s="263"/>
      <c r="G302" s="263"/>
      <c r="H302" s="263"/>
    </row>
    <row r="303" spans="3:8">
      <c r="C303" s="263"/>
      <c r="D303" s="263"/>
      <c r="E303" s="263"/>
      <c r="F303" s="263"/>
      <c r="G303" s="263"/>
      <c r="H303" s="263"/>
    </row>
    <row r="304" spans="3:8">
      <c r="C304" s="263"/>
      <c r="D304" s="263"/>
      <c r="E304" s="263"/>
      <c r="F304" s="263"/>
      <c r="G304" s="263"/>
      <c r="H304" s="263"/>
    </row>
    <row r="305" spans="3:8">
      <c r="C305" s="263"/>
      <c r="D305" s="263"/>
      <c r="E305" s="263"/>
      <c r="F305" s="263"/>
      <c r="G305" s="263"/>
      <c r="H305" s="263"/>
    </row>
    <row r="306" spans="3:8">
      <c r="C306" s="263"/>
      <c r="D306" s="263"/>
      <c r="E306" s="263"/>
      <c r="F306" s="263"/>
      <c r="G306" s="263"/>
      <c r="H306" s="263"/>
    </row>
    <row r="307" spans="3:8">
      <c r="C307" s="263"/>
      <c r="D307" s="263"/>
      <c r="E307" s="263"/>
      <c r="F307" s="263"/>
      <c r="G307" s="263"/>
      <c r="H307" s="263"/>
    </row>
    <row r="308" spans="3:8">
      <c r="C308" s="263"/>
      <c r="D308" s="263"/>
      <c r="E308" s="263"/>
      <c r="F308" s="263"/>
      <c r="G308" s="263"/>
      <c r="H308" s="263"/>
    </row>
    <row r="309" spans="3:8">
      <c r="C309" s="263"/>
      <c r="D309" s="263"/>
      <c r="E309" s="263"/>
      <c r="F309" s="263"/>
      <c r="G309" s="263"/>
      <c r="H309" s="263"/>
    </row>
    <row r="310" spans="3:8">
      <c r="C310" s="263"/>
      <c r="D310" s="263"/>
      <c r="E310" s="263"/>
      <c r="F310" s="263"/>
      <c r="G310" s="263"/>
      <c r="H310" s="263"/>
    </row>
    <row r="311" spans="3:8">
      <c r="C311" s="263"/>
      <c r="D311" s="263"/>
      <c r="E311" s="263"/>
      <c r="F311" s="263"/>
      <c r="G311" s="263"/>
      <c r="H311" s="263"/>
    </row>
    <row r="312" spans="3:8">
      <c r="C312" s="263"/>
      <c r="D312" s="263"/>
      <c r="E312" s="263"/>
      <c r="F312" s="263"/>
      <c r="G312" s="263"/>
      <c r="H312" s="263"/>
    </row>
    <row r="313" spans="3:8">
      <c r="C313" s="263"/>
      <c r="D313" s="263"/>
      <c r="E313" s="263"/>
      <c r="F313" s="263"/>
      <c r="G313" s="263"/>
      <c r="H313" s="263"/>
    </row>
    <row r="314" spans="3:8">
      <c r="C314" s="263"/>
      <c r="D314" s="263"/>
      <c r="E314" s="263"/>
      <c r="F314" s="263"/>
      <c r="G314" s="263"/>
      <c r="H314" s="263"/>
    </row>
    <row r="315" spans="3:8">
      <c r="C315" s="263"/>
      <c r="D315" s="263"/>
      <c r="E315" s="263"/>
      <c r="F315" s="263"/>
      <c r="G315" s="263"/>
      <c r="H315" s="263"/>
    </row>
    <row r="316" spans="3:8">
      <c r="C316" s="263"/>
      <c r="D316" s="263"/>
      <c r="E316" s="263"/>
      <c r="F316" s="263"/>
      <c r="G316" s="263"/>
      <c r="H316" s="263"/>
    </row>
    <row r="317" spans="3:8">
      <c r="C317" s="263"/>
      <c r="D317" s="263"/>
      <c r="E317" s="263"/>
      <c r="F317" s="263"/>
      <c r="G317" s="263"/>
      <c r="H317" s="263"/>
    </row>
    <row r="318" spans="3:8">
      <c r="C318" s="263"/>
      <c r="D318" s="263"/>
      <c r="E318" s="263"/>
      <c r="F318" s="263"/>
      <c r="G318" s="263"/>
      <c r="H318" s="263"/>
    </row>
    <row r="319" spans="3:8">
      <c r="C319" s="263"/>
      <c r="D319" s="263"/>
      <c r="E319" s="263"/>
      <c r="F319" s="263"/>
      <c r="G319" s="263"/>
      <c r="H319" s="263"/>
    </row>
    <row r="320" spans="3:8">
      <c r="C320" s="263"/>
      <c r="D320" s="263"/>
      <c r="E320" s="263"/>
      <c r="F320" s="263"/>
      <c r="G320" s="263"/>
      <c r="H320" s="263"/>
    </row>
    <row r="321" spans="3:8">
      <c r="C321" s="263"/>
      <c r="D321" s="263"/>
      <c r="E321" s="263"/>
      <c r="F321" s="263"/>
      <c r="G321" s="263"/>
      <c r="H321" s="263"/>
    </row>
    <row r="322" spans="3:8">
      <c r="C322" s="263"/>
      <c r="D322" s="263"/>
      <c r="E322" s="263"/>
      <c r="F322" s="263"/>
      <c r="G322" s="263"/>
      <c r="H322" s="263"/>
    </row>
    <row r="323" spans="3:8">
      <c r="C323" s="263"/>
      <c r="D323" s="263"/>
      <c r="E323" s="263"/>
      <c r="F323" s="263"/>
      <c r="G323" s="263"/>
      <c r="H323" s="263"/>
    </row>
    <row r="324" spans="3:8">
      <c r="C324" s="263"/>
      <c r="D324" s="263"/>
      <c r="E324" s="263"/>
      <c r="F324" s="263"/>
      <c r="G324" s="263"/>
      <c r="H324" s="263"/>
    </row>
    <row r="325" spans="3:8">
      <c r="C325" s="263"/>
      <c r="D325" s="263"/>
      <c r="E325" s="263"/>
      <c r="F325" s="263"/>
      <c r="G325" s="263"/>
      <c r="H325" s="263"/>
    </row>
    <row r="326" spans="3:8">
      <c r="C326" s="263"/>
      <c r="D326" s="263"/>
      <c r="E326" s="263"/>
      <c r="F326" s="263"/>
      <c r="G326" s="263"/>
      <c r="H326" s="263"/>
    </row>
    <row r="327" spans="3:8">
      <c r="C327" s="263"/>
      <c r="D327" s="263"/>
      <c r="E327" s="263"/>
      <c r="F327" s="263"/>
      <c r="G327" s="263"/>
      <c r="H327" s="263"/>
    </row>
    <row r="328" spans="3:8">
      <c r="C328" s="263"/>
      <c r="D328" s="263"/>
      <c r="E328" s="263"/>
      <c r="F328" s="263"/>
      <c r="G328" s="263"/>
      <c r="H328" s="263"/>
    </row>
    <row r="329" spans="3:8">
      <c r="C329" s="263"/>
      <c r="D329" s="263"/>
      <c r="E329" s="263"/>
      <c r="F329" s="263"/>
      <c r="G329" s="263"/>
      <c r="H329" s="263"/>
    </row>
    <row r="330" spans="3:8">
      <c r="C330" s="263"/>
      <c r="D330" s="263"/>
      <c r="E330" s="263"/>
      <c r="F330" s="263"/>
      <c r="G330" s="263"/>
      <c r="H330" s="263"/>
    </row>
    <row r="331" spans="3:8">
      <c r="C331" s="263"/>
      <c r="D331" s="263"/>
      <c r="E331" s="263"/>
      <c r="F331" s="263"/>
      <c r="G331" s="263"/>
      <c r="H331" s="263"/>
    </row>
    <row r="332" spans="3:8">
      <c r="C332" s="263"/>
      <c r="D332" s="263"/>
      <c r="E332" s="263"/>
      <c r="F332" s="263"/>
      <c r="G332" s="263"/>
      <c r="H332" s="263"/>
    </row>
    <row r="333" spans="3:8">
      <c r="C333" s="263"/>
      <c r="D333" s="263"/>
      <c r="E333" s="263"/>
      <c r="F333" s="263"/>
      <c r="G333" s="263"/>
      <c r="H333" s="263"/>
    </row>
    <row r="334" spans="3:8">
      <c r="C334" s="263"/>
      <c r="D334" s="263"/>
      <c r="E334" s="263"/>
      <c r="F334" s="263"/>
      <c r="G334" s="263"/>
      <c r="H334" s="263"/>
    </row>
    <row r="335" spans="3:8">
      <c r="C335" s="263"/>
      <c r="D335" s="263"/>
      <c r="E335" s="263"/>
      <c r="F335" s="263"/>
      <c r="G335" s="263"/>
      <c r="H335" s="263"/>
    </row>
    <row r="336" spans="3:8">
      <c r="C336" s="263"/>
      <c r="D336" s="263"/>
      <c r="E336" s="263"/>
      <c r="F336" s="263"/>
      <c r="G336" s="263"/>
      <c r="H336" s="263"/>
    </row>
    <row r="337" spans="3:8">
      <c r="C337" s="263"/>
      <c r="D337" s="263"/>
      <c r="E337" s="263"/>
      <c r="F337" s="263"/>
      <c r="G337" s="263"/>
      <c r="H337" s="263"/>
    </row>
    <row r="338" spans="3:8">
      <c r="C338" s="263"/>
      <c r="D338" s="263"/>
      <c r="E338" s="263"/>
      <c r="F338" s="263"/>
      <c r="G338" s="263"/>
      <c r="H338" s="263"/>
    </row>
    <row r="339" spans="3:8">
      <c r="C339" s="263"/>
      <c r="D339" s="263"/>
      <c r="E339" s="263"/>
      <c r="F339" s="263"/>
      <c r="G339" s="263"/>
      <c r="H339" s="263"/>
    </row>
    <row r="340" spans="3:8">
      <c r="C340" s="263"/>
      <c r="D340" s="263"/>
      <c r="E340" s="263"/>
      <c r="F340" s="263"/>
      <c r="G340" s="263"/>
      <c r="H340" s="263"/>
    </row>
    <row r="341" spans="3:8">
      <c r="C341" s="263"/>
      <c r="D341" s="263"/>
      <c r="E341" s="263"/>
      <c r="F341" s="263"/>
      <c r="G341" s="263"/>
      <c r="H341" s="263"/>
    </row>
    <row r="342" spans="3:8">
      <c r="C342" s="263"/>
      <c r="D342" s="263"/>
      <c r="E342" s="263"/>
      <c r="F342" s="263"/>
      <c r="G342" s="263"/>
      <c r="H342" s="263"/>
    </row>
    <row r="343" spans="3:8">
      <c r="C343" s="263"/>
      <c r="D343" s="263"/>
      <c r="E343" s="263"/>
      <c r="F343" s="263"/>
      <c r="G343" s="263"/>
      <c r="H343" s="263"/>
    </row>
    <row r="344" spans="3:8">
      <c r="C344" s="263"/>
      <c r="D344" s="263"/>
      <c r="E344" s="263"/>
      <c r="F344" s="263"/>
      <c r="G344" s="263"/>
      <c r="H344" s="263"/>
    </row>
    <row r="345" spans="3:8">
      <c r="C345" s="263"/>
      <c r="D345" s="263"/>
      <c r="E345" s="263"/>
      <c r="F345" s="263"/>
      <c r="G345" s="263"/>
      <c r="H345" s="263"/>
    </row>
    <row r="346" spans="3:8">
      <c r="C346" s="263"/>
      <c r="D346" s="263"/>
      <c r="E346" s="263"/>
      <c r="F346" s="263"/>
      <c r="G346" s="263"/>
      <c r="H346" s="263"/>
    </row>
    <row r="347" spans="3:8">
      <c r="C347" s="263"/>
      <c r="D347" s="263"/>
      <c r="E347" s="263"/>
      <c r="F347" s="263"/>
      <c r="G347" s="263"/>
      <c r="H347" s="263"/>
    </row>
    <row r="348" spans="3:8">
      <c r="C348" s="263"/>
      <c r="D348" s="263"/>
      <c r="E348" s="263"/>
      <c r="F348" s="263"/>
      <c r="G348" s="263"/>
      <c r="H348" s="263"/>
    </row>
    <row r="349" spans="3:8">
      <c r="C349" s="263"/>
      <c r="D349" s="263"/>
      <c r="E349" s="263"/>
      <c r="F349" s="263"/>
      <c r="G349" s="263"/>
      <c r="H349" s="263"/>
    </row>
    <row r="350" spans="3:8">
      <c r="C350" s="263"/>
      <c r="D350" s="263"/>
      <c r="E350" s="263"/>
      <c r="F350" s="263"/>
      <c r="G350" s="263"/>
      <c r="H350" s="263"/>
    </row>
  </sheetData>
  <sheetProtection algorithmName="SHA-512" hashValue="VoYP9ieyQPLlq9VCZU5bzE+ZgNw+hz33yqltwKMgzVVdU8jA37m+N4QbtnXj+Ba7VXbhMDpx2lHnQPXv3DrdNg==" saltValue="pgcFNaP+RMhGiVmGpJdx1g==" spinCount="100000" sheet="1" objects="1" scenarios="1"/>
  <mergeCells count="87">
    <mergeCell ref="AB42:AC42"/>
    <mergeCell ref="AB41:AC41"/>
    <mergeCell ref="AB18:AC20"/>
    <mergeCell ref="AD18:AD19"/>
    <mergeCell ref="AB28:AC28"/>
    <mergeCell ref="AB30:AC30"/>
    <mergeCell ref="AB39:AC39"/>
    <mergeCell ref="B117:C117"/>
    <mergeCell ref="F117:G117"/>
    <mergeCell ref="B120:C120"/>
    <mergeCell ref="F120:G120"/>
    <mergeCell ref="B118:C118"/>
    <mergeCell ref="F118:G118"/>
    <mergeCell ref="B119:C119"/>
    <mergeCell ref="F119:G119"/>
    <mergeCell ref="B114:C114"/>
    <mergeCell ref="F114:G114"/>
    <mergeCell ref="B111:C111"/>
    <mergeCell ref="F111:G111"/>
    <mergeCell ref="F94:G94"/>
    <mergeCell ref="F93:G93"/>
    <mergeCell ref="F100:G100"/>
    <mergeCell ref="F95:G95"/>
    <mergeCell ref="F96:G96"/>
    <mergeCell ref="F97:G97"/>
    <mergeCell ref="F98:G98"/>
    <mergeCell ref="F99:G99"/>
    <mergeCell ref="F92:G92"/>
    <mergeCell ref="F91:G91"/>
    <mergeCell ref="F90:G90"/>
    <mergeCell ref="F64:G64"/>
    <mergeCell ref="F89:G89"/>
    <mergeCell ref="F88:G88"/>
    <mergeCell ref="F68:G68"/>
    <mergeCell ref="F70:G70"/>
    <mergeCell ref="F87:G87"/>
    <mergeCell ref="F80:G80"/>
    <mergeCell ref="F71:G71"/>
    <mergeCell ref="F66:G66"/>
    <mergeCell ref="F84:G84"/>
    <mergeCell ref="F81:G81"/>
    <mergeCell ref="F75:G75"/>
    <mergeCell ref="F74:G74"/>
    <mergeCell ref="F63:G63"/>
    <mergeCell ref="F86:G86"/>
    <mergeCell ref="F62:G62"/>
    <mergeCell ref="F61:G61"/>
    <mergeCell ref="F73:G73"/>
    <mergeCell ref="F76:G76"/>
    <mergeCell ref="F72:G72"/>
    <mergeCell ref="F67:G67"/>
    <mergeCell ref="F69:G69"/>
    <mergeCell ref="F77:G77"/>
    <mergeCell ref="F85:G85"/>
    <mergeCell ref="F65:G65"/>
    <mergeCell ref="F78:G78"/>
    <mergeCell ref="F82:G82"/>
    <mergeCell ref="F83:G83"/>
    <mergeCell ref="F79:G79"/>
    <mergeCell ref="B39:C39"/>
    <mergeCell ref="G11:I11"/>
    <mergeCell ref="B41:C41"/>
    <mergeCell ref="B48:I49"/>
    <mergeCell ref="B28:C28"/>
    <mergeCell ref="B18:C20"/>
    <mergeCell ref="D18:E19"/>
    <mergeCell ref="B30:C30"/>
    <mergeCell ref="B42:C42"/>
    <mergeCell ref="B50:C50"/>
    <mergeCell ref="F60:G60"/>
    <mergeCell ref="F51:G51"/>
    <mergeCell ref="F50:G50"/>
    <mergeCell ref="F55:G55"/>
    <mergeCell ref="F59:G59"/>
    <mergeCell ref="F52:G52"/>
    <mergeCell ref="F57:G57"/>
    <mergeCell ref="F56:G56"/>
    <mergeCell ref="U41:V41"/>
    <mergeCell ref="F54:G54"/>
    <mergeCell ref="F53:G53"/>
    <mergeCell ref="F1:I4"/>
    <mergeCell ref="F58:G58"/>
    <mergeCell ref="G12:I12"/>
    <mergeCell ref="G10:I10"/>
    <mergeCell ref="I18:I20"/>
    <mergeCell ref="H18:H20"/>
    <mergeCell ref="F18:G19"/>
  </mergeCells>
  <phoneticPr fontId="4"/>
  <conditionalFormatting sqref="D45:D46">
    <cfRule type="cellIs" dxfId="9" priority="13" stopIfTrue="1" operator="greaterThan">
      <formula>0</formula>
    </cfRule>
  </conditionalFormatting>
  <conditionalFormatting sqref="H51:H100 H21:H43 H111:H120">
    <cfRule type="cellIs" dxfId="8" priority="14" stopIfTrue="1" operator="equal">
      <formula>"OK"</formula>
    </cfRule>
  </conditionalFormatting>
  <conditionalFormatting sqref="D41">
    <cfRule type="expression" dxfId="7" priority="11" stopIfTrue="1">
      <formula>$H$41="要確認92"</formula>
    </cfRule>
    <cfRule type="expression" dxfId="6" priority="12" stopIfTrue="1">
      <formula>$H$41="要確認93"</formula>
    </cfRule>
  </conditionalFormatting>
  <conditionalFormatting sqref="D42">
    <cfRule type="expression" dxfId="5" priority="9" stopIfTrue="1">
      <formula>$H$42="要確認99"</formula>
    </cfRule>
    <cfRule type="expression" dxfId="4" priority="10" stopIfTrue="1">
      <formula>$H$42="要確認100"</formula>
    </cfRule>
  </conditionalFormatting>
  <conditionalFormatting sqref="AD41">
    <cfRule type="expression" dxfId="3" priority="1" stopIfTrue="1">
      <formula>#REF!="要確認92"</formula>
    </cfRule>
    <cfRule type="expression" dxfId="2" priority="2" stopIfTrue="1">
      <formula>#REF!="要確認93"</formula>
    </cfRule>
  </conditionalFormatting>
  <conditionalFormatting sqref="AD42">
    <cfRule type="expression" dxfId="1" priority="3" stopIfTrue="1">
      <formula>#REF!="要確認99"</formula>
    </cfRule>
    <cfRule type="expression" dxfId="0" priority="4" stopIfTrue="1">
      <formula>#REF!="要確認100"</formula>
    </cfRule>
  </conditionalFormatting>
  <pageMargins left="0.39370078740157483" right="0.15748031496062992" top="0.59055118110236227" bottom="0.23622047244094491" header="0.31496062992125984" footer="0.15748031496062992"/>
  <pageSetup paperSize="8" scale="65" orientation="landscape" r:id="rId1"/>
  <headerFooter alignWithMargins="0">
    <oddHeader>&amp;L&amp;A</oddHeader>
    <oddFooter>&amp;C&amp;P/&amp;N</oddFooter>
  </headerFooter>
  <rowBreaks count="1" manualBreakCount="1">
    <brk id="43" max="19"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tabColor indexed="44"/>
  </sheetPr>
  <dimension ref="A1:K147"/>
  <sheetViews>
    <sheetView showGridLines="0" zoomScaleNormal="100" workbookViewId="0">
      <pane ySplit="3" topLeftCell="A131" activePane="bottomLeft" state="frozen"/>
      <selection activeCell="B1" sqref="B1:F1"/>
      <selection pane="bottomLeft"/>
    </sheetView>
  </sheetViews>
  <sheetFormatPr defaultRowHeight="14.25"/>
  <cols>
    <col min="1" max="1" width="2.5" style="274" customWidth="1"/>
    <col min="2" max="2" width="14.625" style="226" customWidth="1"/>
    <col min="3" max="3" width="14.625" style="227" customWidth="1"/>
    <col min="4" max="8" width="12.875" style="227" customWidth="1"/>
    <col min="9" max="9" width="35.75" style="228" customWidth="1"/>
    <col min="10" max="10" width="0" style="227" hidden="1" customWidth="1"/>
    <col min="11" max="16384" width="9" style="227"/>
  </cols>
  <sheetData>
    <row r="1" spans="1:11" s="195" customFormat="1" ht="31.5" customHeight="1">
      <c r="A1" s="330"/>
      <c r="B1" s="2551" t="s">
        <v>46</v>
      </c>
      <c r="C1" s="2551"/>
      <c r="D1" s="2551"/>
      <c r="E1" s="2551"/>
      <c r="F1" s="2551"/>
      <c r="G1" s="2551"/>
      <c r="H1" s="2551"/>
      <c r="I1" s="2551"/>
      <c r="J1" s="647"/>
    </row>
    <row r="2" spans="1:11" s="195" customFormat="1" ht="31.5" customHeight="1">
      <c r="A2" s="330"/>
      <c r="B2" s="317" t="s">
        <v>171</v>
      </c>
      <c r="C2" s="313"/>
      <c r="D2" s="313"/>
      <c r="E2" s="313"/>
      <c r="F2" s="313"/>
      <c r="G2" s="313"/>
      <c r="H2" s="313"/>
    </row>
    <row r="3" spans="1:11" s="195" customFormat="1" ht="30.95" customHeight="1">
      <c r="A3" s="276"/>
      <c r="B3" s="392" t="s">
        <v>692</v>
      </c>
      <c r="C3" s="392" t="s">
        <v>172</v>
      </c>
      <c r="D3" s="2555" t="s">
        <v>408</v>
      </c>
      <c r="E3" s="2556"/>
      <c r="F3" s="2556"/>
      <c r="G3" s="2556"/>
      <c r="H3" s="2557" t="s">
        <v>726</v>
      </c>
      <c r="I3" s="2557"/>
      <c r="J3" s="645"/>
      <c r="K3" s="783"/>
    </row>
    <row r="4" spans="1:11" s="195" customFormat="1" ht="30.95" customHeight="1">
      <c r="A4" s="276"/>
      <c r="B4" s="2552" t="s">
        <v>727</v>
      </c>
      <c r="C4" s="371" t="s">
        <v>672</v>
      </c>
      <c r="D4" s="2540" t="s">
        <v>153</v>
      </c>
      <c r="E4" s="2540"/>
      <c r="F4" s="2540"/>
      <c r="G4" s="2518"/>
      <c r="H4" s="2540" t="s">
        <v>154</v>
      </c>
      <c r="I4" s="2540"/>
      <c r="J4" s="645"/>
      <c r="K4" s="783"/>
    </row>
    <row r="5" spans="1:11" s="195" customFormat="1" ht="30.95" customHeight="1">
      <c r="A5" s="276"/>
      <c r="B5" s="2553"/>
      <c r="C5" s="371" t="s">
        <v>673</v>
      </c>
      <c r="D5" s="2504" t="s">
        <v>155</v>
      </c>
      <c r="E5" s="2504"/>
      <c r="F5" s="2504"/>
      <c r="G5" s="2501"/>
      <c r="H5" s="2540"/>
      <c r="I5" s="2540"/>
      <c r="J5" s="645"/>
      <c r="K5" s="783"/>
    </row>
    <row r="6" spans="1:11" ht="30.95" customHeight="1">
      <c r="A6" s="276"/>
      <c r="B6" s="2553"/>
      <c r="C6" s="371" t="s">
        <v>674</v>
      </c>
      <c r="D6" s="2504" t="s">
        <v>156</v>
      </c>
      <c r="E6" s="2504"/>
      <c r="F6" s="2504"/>
      <c r="G6" s="2501"/>
      <c r="H6" s="2540"/>
      <c r="I6" s="2540"/>
      <c r="J6" s="784"/>
      <c r="K6" s="785"/>
    </row>
    <row r="7" spans="1:11" ht="30.95" customHeight="1">
      <c r="A7" s="276"/>
      <c r="B7" s="2554"/>
      <c r="C7" s="371" t="s">
        <v>675</v>
      </c>
      <c r="D7" s="2540" t="s">
        <v>157</v>
      </c>
      <c r="E7" s="2540"/>
      <c r="F7" s="2540"/>
      <c r="G7" s="2518"/>
      <c r="H7" s="2540" t="s">
        <v>269</v>
      </c>
      <c r="I7" s="2540"/>
      <c r="J7" s="784"/>
      <c r="K7" s="785"/>
    </row>
    <row r="8" spans="1:11" ht="30.95" customHeight="1">
      <c r="B8" s="2548" t="s">
        <v>270</v>
      </c>
      <c r="C8" s="371" t="s">
        <v>676</v>
      </c>
      <c r="D8" s="2540" t="s">
        <v>271</v>
      </c>
      <c r="E8" s="2540"/>
      <c r="F8" s="2540"/>
      <c r="G8" s="2518"/>
      <c r="H8" s="2504" t="s">
        <v>272</v>
      </c>
      <c r="I8" s="2504"/>
      <c r="J8" s="784"/>
      <c r="K8" s="785"/>
    </row>
    <row r="9" spans="1:11" ht="30.95" customHeight="1">
      <c r="B9" s="2549"/>
      <c r="C9" s="371" t="s">
        <v>677</v>
      </c>
      <c r="D9" s="2540" t="s">
        <v>273</v>
      </c>
      <c r="E9" s="2540"/>
      <c r="F9" s="2540"/>
      <c r="G9" s="2518"/>
      <c r="H9" s="2504"/>
      <c r="I9" s="2504"/>
      <c r="J9" s="784"/>
      <c r="K9" s="785"/>
    </row>
    <row r="10" spans="1:11" s="195" customFormat="1" ht="30.95" customHeight="1">
      <c r="A10" s="274"/>
      <c r="B10" s="2549"/>
      <c r="C10" s="371" t="s">
        <v>678</v>
      </c>
      <c r="D10" s="2540" t="s">
        <v>267</v>
      </c>
      <c r="E10" s="2540"/>
      <c r="F10" s="2540"/>
      <c r="G10" s="2518"/>
      <c r="H10" s="2504"/>
      <c r="I10" s="2504"/>
      <c r="J10" s="645"/>
      <c r="K10" s="783"/>
    </row>
    <row r="11" spans="1:11" s="195" customFormat="1" ht="30.95" customHeight="1">
      <c r="A11" s="276"/>
      <c r="B11" s="2550"/>
      <c r="C11" s="371" t="s">
        <v>679</v>
      </c>
      <c r="D11" s="372" t="s">
        <v>345</v>
      </c>
      <c r="E11" s="373"/>
      <c r="F11" s="373"/>
      <c r="G11" s="244"/>
      <c r="H11" s="2540" t="s">
        <v>346</v>
      </c>
      <c r="I11" s="2540"/>
      <c r="J11" s="645"/>
      <c r="K11" s="783"/>
    </row>
    <row r="12" spans="1:11" s="195" customFormat="1" ht="30.95" customHeight="1">
      <c r="A12" s="276"/>
      <c r="B12" s="2552" t="s">
        <v>778</v>
      </c>
      <c r="C12" s="371" t="s">
        <v>680</v>
      </c>
      <c r="D12" s="2540" t="s">
        <v>779</v>
      </c>
      <c r="E12" s="2540"/>
      <c r="F12" s="2540"/>
      <c r="G12" s="2518"/>
      <c r="H12" s="2540" t="s">
        <v>922</v>
      </c>
      <c r="I12" s="2540"/>
      <c r="J12" s="645"/>
      <c r="K12" s="783"/>
    </row>
    <row r="13" spans="1:11" s="195" customFormat="1" ht="30.95" customHeight="1">
      <c r="A13" s="276"/>
      <c r="B13" s="2553"/>
      <c r="C13" s="371" t="s">
        <v>681</v>
      </c>
      <c r="D13" s="2540" t="s">
        <v>923</v>
      </c>
      <c r="E13" s="2540"/>
      <c r="F13" s="2540"/>
      <c r="G13" s="2518"/>
      <c r="H13" s="2540"/>
      <c r="I13" s="2540"/>
      <c r="J13" s="645"/>
      <c r="K13" s="783"/>
    </row>
    <row r="14" spans="1:11" s="195" customFormat="1" ht="30.95" customHeight="1">
      <c r="A14" s="276"/>
      <c r="B14" s="2553"/>
      <c r="C14" s="371" t="s">
        <v>682</v>
      </c>
      <c r="D14" s="2540" t="s">
        <v>924</v>
      </c>
      <c r="E14" s="2540"/>
      <c r="F14" s="2540"/>
      <c r="G14" s="2518"/>
      <c r="H14" s="2540"/>
      <c r="I14" s="2540"/>
      <c r="J14" s="645"/>
      <c r="K14" s="783"/>
    </row>
    <row r="15" spans="1:11" ht="30.95" customHeight="1">
      <c r="A15" s="276"/>
      <c r="B15" s="2553"/>
      <c r="C15" s="371" t="s">
        <v>683</v>
      </c>
      <c r="D15" s="2540" t="s">
        <v>577</v>
      </c>
      <c r="E15" s="2540"/>
      <c r="F15" s="2540"/>
      <c r="G15" s="2518"/>
      <c r="H15" s="2540"/>
      <c r="I15" s="2540"/>
      <c r="J15" s="784"/>
      <c r="K15" s="785"/>
    </row>
    <row r="16" spans="1:11" ht="30.95" customHeight="1">
      <c r="B16" s="2553"/>
      <c r="C16" s="371" t="s">
        <v>684</v>
      </c>
      <c r="D16" s="2540" t="s">
        <v>578</v>
      </c>
      <c r="E16" s="2540"/>
      <c r="F16" s="2540"/>
      <c r="G16" s="2518"/>
      <c r="H16" s="2540"/>
      <c r="I16" s="2540"/>
      <c r="J16" s="784"/>
      <c r="K16" s="785"/>
    </row>
    <row r="17" spans="2:11" ht="30.95" customHeight="1">
      <c r="B17" s="2553"/>
      <c r="C17" s="371" t="s">
        <v>685</v>
      </c>
      <c r="D17" s="2540" t="s">
        <v>746</v>
      </c>
      <c r="E17" s="2540"/>
      <c r="F17" s="2540"/>
      <c r="G17" s="2518"/>
      <c r="H17" s="2540" t="s">
        <v>579</v>
      </c>
      <c r="I17" s="2540"/>
      <c r="J17" s="784"/>
      <c r="K17" s="785"/>
    </row>
    <row r="18" spans="2:11" ht="30.95" customHeight="1">
      <c r="B18" s="2554"/>
      <c r="C18" s="371" t="s">
        <v>686</v>
      </c>
      <c r="D18" s="2540" t="s">
        <v>668</v>
      </c>
      <c r="E18" s="2540"/>
      <c r="F18" s="2540"/>
      <c r="G18" s="2518"/>
      <c r="H18" s="2540"/>
      <c r="I18" s="2540"/>
      <c r="J18" s="784"/>
      <c r="K18" s="785"/>
    </row>
    <row r="19" spans="2:11" ht="30.95" customHeight="1">
      <c r="B19" s="2548" t="s">
        <v>580</v>
      </c>
      <c r="C19" s="371" t="s">
        <v>404</v>
      </c>
      <c r="D19" s="2540" t="s">
        <v>581</v>
      </c>
      <c r="E19" s="2540"/>
      <c r="F19" s="2540"/>
      <c r="G19" s="2518"/>
      <c r="H19" s="2504" t="s">
        <v>582</v>
      </c>
      <c r="I19" s="2504"/>
      <c r="J19" s="784"/>
      <c r="K19" s="785"/>
    </row>
    <row r="20" spans="2:11" ht="30.95" customHeight="1">
      <c r="B20" s="2549"/>
      <c r="C20" s="371" t="s">
        <v>405</v>
      </c>
      <c r="D20" s="2540" t="s">
        <v>583</v>
      </c>
      <c r="E20" s="2540"/>
      <c r="F20" s="2540"/>
      <c r="G20" s="2518"/>
      <c r="H20" s="2504"/>
      <c r="I20" s="2504"/>
      <c r="J20" s="784"/>
      <c r="K20" s="785"/>
    </row>
    <row r="21" spans="2:11" ht="30.95" customHeight="1">
      <c r="B21" s="2549"/>
      <c r="C21" s="371" t="s">
        <v>406</v>
      </c>
      <c r="D21" s="2540" t="s">
        <v>121</v>
      </c>
      <c r="E21" s="2540"/>
      <c r="F21" s="2540"/>
      <c r="G21" s="2518"/>
      <c r="H21" s="2504"/>
      <c r="I21" s="2504"/>
      <c r="J21" s="784"/>
      <c r="K21" s="785"/>
    </row>
    <row r="22" spans="2:11" ht="30.95" customHeight="1">
      <c r="B22" s="2549"/>
      <c r="C22" s="371" t="s">
        <v>407</v>
      </c>
      <c r="D22" s="2538" t="s">
        <v>122</v>
      </c>
      <c r="E22" s="2538"/>
      <c r="F22" s="2538"/>
      <c r="G22" s="2539"/>
      <c r="H22" s="2504"/>
      <c r="I22" s="2504"/>
      <c r="J22" s="784"/>
      <c r="K22" s="785"/>
    </row>
    <row r="23" spans="2:11" ht="30.95" customHeight="1">
      <c r="B23" s="2549"/>
      <c r="C23" s="371" t="s">
        <v>771</v>
      </c>
      <c r="D23" s="2538" t="s">
        <v>123</v>
      </c>
      <c r="E23" s="2538"/>
      <c r="F23" s="2538"/>
      <c r="G23" s="2539"/>
      <c r="H23" s="2504"/>
      <c r="I23" s="2504"/>
      <c r="J23" s="784"/>
      <c r="K23" s="785"/>
    </row>
    <row r="24" spans="2:11" ht="30.95" customHeight="1">
      <c r="B24" s="2549"/>
      <c r="C24" s="371" t="s">
        <v>772</v>
      </c>
      <c r="D24" s="2540" t="s">
        <v>230</v>
      </c>
      <c r="E24" s="2540"/>
      <c r="F24" s="2540"/>
      <c r="G24" s="2518"/>
      <c r="H24" s="2504" t="s">
        <v>471</v>
      </c>
      <c r="I24" s="2504"/>
      <c r="J24" s="784"/>
      <c r="K24" s="785"/>
    </row>
    <row r="25" spans="2:11" ht="30.95" customHeight="1">
      <c r="B25" s="2550"/>
      <c r="C25" s="371" t="s">
        <v>927</v>
      </c>
      <c r="D25" s="2540" t="s">
        <v>22</v>
      </c>
      <c r="E25" s="2540"/>
      <c r="F25" s="2540"/>
      <c r="G25" s="2518"/>
      <c r="H25" s="2504"/>
      <c r="I25" s="2504"/>
      <c r="J25" s="784"/>
      <c r="K25" s="785"/>
    </row>
    <row r="26" spans="2:11" ht="30.95" customHeight="1">
      <c r="B26" s="374" t="s">
        <v>1764</v>
      </c>
      <c r="C26" s="1498" t="s">
        <v>928</v>
      </c>
      <c r="D26" s="2538" t="s">
        <v>1765</v>
      </c>
      <c r="E26" s="2538"/>
      <c r="F26" s="2538"/>
      <c r="G26" s="2539"/>
      <c r="H26" s="2504" t="s">
        <v>1766</v>
      </c>
      <c r="I26" s="2504"/>
      <c r="J26" s="784"/>
      <c r="K26" s="785"/>
    </row>
    <row r="27" spans="2:11" ht="30.95" customHeight="1">
      <c r="B27" s="2520" t="s">
        <v>234</v>
      </c>
      <c r="C27" s="1498" t="s">
        <v>929</v>
      </c>
      <c r="D27" s="2558" t="s">
        <v>235</v>
      </c>
      <c r="E27" s="2558"/>
      <c r="F27" s="2558"/>
      <c r="G27" s="2559"/>
      <c r="H27" s="2504" t="s">
        <v>253</v>
      </c>
      <c r="I27" s="2504"/>
      <c r="J27" s="784"/>
      <c r="K27" s="785"/>
    </row>
    <row r="28" spans="2:11" ht="30.95" customHeight="1">
      <c r="B28" s="2521"/>
      <c r="C28" s="1498" t="s">
        <v>930</v>
      </c>
      <c r="D28" s="2558" t="s">
        <v>254</v>
      </c>
      <c r="E28" s="2558"/>
      <c r="F28" s="2558"/>
      <c r="G28" s="2559"/>
      <c r="H28" s="2504"/>
      <c r="I28" s="2504"/>
      <c r="J28" s="784"/>
      <c r="K28" s="785"/>
    </row>
    <row r="29" spans="2:11" ht="30.95" customHeight="1">
      <c r="B29" s="2521"/>
      <c r="C29" s="1498" t="s">
        <v>931</v>
      </c>
      <c r="D29" s="2558" t="s">
        <v>255</v>
      </c>
      <c r="E29" s="2558"/>
      <c r="F29" s="2558"/>
      <c r="G29" s="2559"/>
      <c r="H29" s="2504"/>
      <c r="I29" s="2504"/>
      <c r="J29" s="784"/>
      <c r="K29" s="785"/>
    </row>
    <row r="30" spans="2:11" ht="30.95" customHeight="1">
      <c r="B30" s="2521"/>
      <c r="C30" s="1498" t="s">
        <v>932</v>
      </c>
      <c r="D30" s="2558" t="s">
        <v>256</v>
      </c>
      <c r="E30" s="2558"/>
      <c r="F30" s="2558"/>
      <c r="G30" s="2559"/>
      <c r="H30" s="2504"/>
      <c r="I30" s="2504"/>
      <c r="J30" s="784"/>
      <c r="K30" s="785"/>
    </row>
    <row r="31" spans="2:11" ht="30.95" customHeight="1">
      <c r="B31" s="2521"/>
      <c r="C31" s="1498" t="s">
        <v>933</v>
      </c>
      <c r="D31" s="2558" t="s">
        <v>257</v>
      </c>
      <c r="E31" s="2558"/>
      <c r="F31" s="2558"/>
      <c r="G31" s="2559"/>
      <c r="H31" s="2504"/>
      <c r="I31" s="2504"/>
      <c r="J31" s="784"/>
      <c r="K31" s="785"/>
    </row>
    <row r="32" spans="2:11" ht="30.95" customHeight="1">
      <c r="B32" s="2521"/>
      <c r="C32" s="2560" t="s">
        <v>934</v>
      </c>
      <c r="D32" s="2563" t="s">
        <v>1767</v>
      </c>
      <c r="E32" s="2564"/>
      <c r="F32" s="2564"/>
      <c r="G32" s="2565"/>
      <c r="H32" s="2520" t="s">
        <v>144</v>
      </c>
      <c r="I32" s="2520"/>
      <c r="J32" s="784"/>
      <c r="K32" s="785"/>
    </row>
    <row r="33" spans="2:11" ht="30.95" customHeight="1">
      <c r="B33" s="2521"/>
      <c r="C33" s="2561"/>
      <c r="D33" s="2566"/>
      <c r="E33" s="2567"/>
      <c r="F33" s="2567"/>
      <c r="G33" s="2568"/>
      <c r="H33" s="2521"/>
      <c r="I33" s="2521"/>
      <c r="J33" s="784"/>
      <c r="K33" s="785"/>
    </row>
    <row r="34" spans="2:11" ht="30.95" customHeight="1">
      <c r="B34" s="2521"/>
      <c r="C34" s="2562"/>
      <c r="D34" s="2569"/>
      <c r="E34" s="2570"/>
      <c r="F34" s="2570"/>
      <c r="G34" s="2571"/>
      <c r="H34" s="2522"/>
      <c r="I34" s="2522"/>
      <c r="J34" s="784"/>
      <c r="K34" s="785"/>
    </row>
    <row r="35" spans="2:11" ht="30.95" customHeight="1">
      <c r="B35" s="2521"/>
      <c r="C35" s="2560" t="s">
        <v>935</v>
      </c>
      <c r="D35" s="2563" t="s">
        <v>1768</v>
      </c>
      <c r="E35" s="2564"/>
      <c r="F35" s="2564"/>
      <c r="G35" s="2565"/>
      <c r="H35" s="2520" t="s">
        <v>416</v>
      </c>
      <c r="I35" s="2520"/>
      <c r="J35" s="784"/>
      <c r="K35" s="785"/>
    </row>
    <row r="36" spans="2:11" ht="30.95" customHeight="1">
      <c r="B36" s="2521"/>
      <c r="C36" s="2561"/>
      <c r="D36" s="2566"/>
      <c r="E36" s="2567"/>
      <c r="F36" s="2567"/>
      <c r="G36" s="2568"/>
      <c r="H36" s="2521"/>
      <c r="I36" s="2521"/>
      <c r="J36" s="784"/>
      <c r="K36" s="785"/>
    </row>
    <row r="37" spans="2:11" ht="30.95" customHeight="1">
      <c r="B37" s="2522"/>
      <c r="C37" s="2562"/>
      <c r="D37" s="2569"/>
      <c r="E37" s="2570"/>
      <c r="F37" s="2570"/>
      <c r="G37" s="2571"/>
      <c r="H37" s="2522"/>
      <c r="I37" s="2522"/>
      <c r="J37" s="784"/>
      <c r="K37" s="785"/>
    </row>
    <row r="38" spans="2:11" ht="30.95" customHeight="1">
      <c r="B38" s="2548" t="s">
        <v>610</v>
      </c>
      <c r="C38" s="1498" t="s">
        <v>936</v>
      </c>
      <c r="D38" s="2558" t="s">
        <v>611</v>
      </c>
      <c r="E38" s="2558"/>
      <c r="F38" s="2558"/>
      <c r="G38" s="2559"/>
      <c r="H38" s="2504" t="s">
        <v>612</v>
      </c>
      <c r="I38" s="2504"/>
      <c r="J38" s="784"/>
      <c r="K38" s="785"/>
    </row>
    <row r="39" spans="2:11" ht="30.95" customHeight="1">
      <c r="B39" s="2549"/>
      <c r="C39" s="1498" t="s">
        <v>937</v>
      </c>
      <c r="D39" s="2558" t="s">
        <v>613</v>
      </c>
      <c r="E39" s="2558"/>
      <c r="F39" s="2558"/>
      <c r="G39" s="2559"/>
      <c r="H39" s="2504"/>
      <c r="I39" s="2504"/>
      <c r="J39" s="784"/>
      <c r="K39" s="785"/>
    </row>
    <row r="40" spans="2:11" ht="30.95" customHeight="1">
      <c r="B40" s="2549"/>
      <c r="C40" s="1498" t="s">
        <v>938</v>
      </c>
      <c r="D40" s="2558" t="s">
        <v>629</v>
      </c>
      <c r="E40" s="2558"/>
      <c r="F40" s="2558"/>
      <c r="G40" s="2559"/>
      <c r="H40" s="2504"/>
      <c r="I40" s="2504"/>
      <c r="J40" s="784"/>
      <c r="K40" s="785"/>
    </row>
    <row r="41" spans="2:11" ht="30.95" customHeight="1">
      <c r="B41" s="2549"/>
      <c r="C41" s="1498" t="s">
        <v>939</v>
      </c>
      <c r="D41" s="2558" t="s">
        <v>630</v>
      </c>
      <c r="E41" s="2558"/>
      <c r="F41" s="2558"/>
      <c r="G41" s="2559"/>
      <c r="H41" s="2504"/>
      <c r="I41" s="2504"/>
      <c r="J41" s="784"/>
      <c r="K41" s="785"/>
    </row>
    <row r="42" spans="2:11" ht="30.95" customHeight="1">
      <c r="B42" s="2549"/>
      <c r="C42" s="1498" t="s">
        <v>940</v>
      </c>
      <c r="D42" s="2558" t="s">
        <v>276</v>
      </c>
      <c r="E42" s="2558"/>
      <c r="F42" s="2558"/>
      <c r="G42" s="2559"/>
      <c r="H42" s="2504"/>
      <c r="I42" s="2504"/>
      <c r="J42" s="784"/>
      <c r="K42" s="785"/>
    </row>
    <row r="43" spans="2:11" ht="30.95" customHeight="1">
      <c r="B43" s="2549"/>
      <c r="C43" s="1498" t="s">
        <v>941</v>
      </c>
      <c r="D43" s="2559" t="s">
        <v>1769</v>
      </c>
      <c r="E43" s="2572"/>
      <c r="F43" s="2572"/>
      <c r="G43" s="2572"/>
      <c r="H43" s="2504" t="s">
        <v>763</v>
      </c>
      <c r="I43" s="2504"/>
      <c r="J43" s="784"/>
      <c r="K43" s="785"/>
    </row>
    <row r="44" spans="2:11" ht="30.95" customHeight="1">
      <c r="B44" s="2550"/>
      <c r="C44" s="1498" t="s">
        <v>942</v>
      </c>
      <c r="D44" s="2559" t="s">
        <v>1770</v>
      </c>
      <c r="E44" s="2572"/>
      <c r="F44" s="2572"/>
      <c r="G44" s="2572"/>
      <c r="H44" s="2504"/>
      <c r="I44" s="2504"/>
      <c r="J44" s="784"/>
      <c r="K44" s="785"/>
    </row>
    <row r="45" spans="2:11" ht="30.95" customHeight="1">
      <c r="B45" s="374" t="s">
        <v>764</v>
      </c>
      <c r="C45" s="1498" t="s">
        <v>943</v>
      </c>
      <c r="D45" s="2539" t="s">
        <v>765</v>
      </c>
      <c r="E45" s="2573"/>
      <c r="F45" s="2573"/>
      <c r="G45" s="2573"/>
      <c r="H45" s="2504" t="s">
        <v>329</v>
      </c>
      <c r="I45" s="2504"/>
      <c r="J45" s="784"/>
      <c r="K45" s="785"/>
    </row>
    <row r="46" spans="2:11" ht="30.95" customHeight="1">
      <c r="B46" s="375" t="s">
        <v>1771</v>
      </c>
      <c r="C46" s="1498" t="s">
        <v>944</v>
      </c>
      <c r="D46" s="2574" t="s">
        <v>1772</v>
      </c>
      <c r="E46" s="2575"/>
      <c r="F46" s="2575"/>
      <c r="G46" s="2575"/>
      <c r="H46" s="2504" t="s">
        <v>1773</v>
      </c>
      <c r="I46" s="2504"/>
      <c r="J46" s="784"/>
      <c r="K46" s="785"/>
    </row>
    <row r="47" spans="2:11" ht="30.95" customHeight="1">
      <c r="B47" s="2548" t="s">
        <v>919</v>
      </c>
      <c r="C47" s="371" t="s">
        <v>945</v>
      </c>
      <c r="D47" s="2540" t="s">
        <v>258</v>
      </c>
      <c r="E47" s="2540"/>
      <c r="F47" s="2540"/>
      <c r="G47" s="2518"/>
      <c r="H47" s="2504" t="s">
        <v>259</v>
      </c>
      <c r="I47" s="2504"/>
      <c r="J47" s="784"/>
      <c r="K47" s="785"/>
    </row>
    <row r="48" spans="2:11" ht="30.95" customHeight="1">
      <c r="B48" s="2549"/>
      <c r="C48" s="371" t="s">
        <v>946</v>
      </c>
      <c r="D48" s="2540" t="s">
        <v>260</v>
      </c>
      <c r="E48" s="2540"/>
      <c r="F48" s="2540"/>
      <c r="G48" s="2518"/>
      <c r="H48" s="2504"/>
      <c r="I48" s="2504"/>
      <c r="J48" s="784"/>
      <c r="K48" s="785"/>
    </row>
    <row r="49" spans="2:11" ht="30.95" customHeight="1">
      <c r="B49" s="2549"/>
      <c r="C49" s="371" t="s">
        <v>947</v>
      </c>
      <c r="D49" s="2540" t="s">
        <v>321</v>
      </c>
      <c r="E49" s="2540"/>
      <c r="F49" s="2540"/>
      <c r="G49" s="2518"/>
      <c r="H49" s="2504"/>
      <c r="I49" s="2504"/>
      <c r="J49" s="784"/>
      <c r="K49" s="785"/>
    </row>
    <row r="50" spans="2:11" ht="30.95" customHeight="1">
      <c r="B50" s="2549"/>
      <c r="C50" s="371" t="s">
        <v>948</v>
      </c>
      <c r="D50" s="2540" t="s">
        <v>322</v>
      </c>
      <c r="E50" s="2540"/>
      <c r="F50" s="2540"/>
      <c r="G50" s="2518"/>
      <c r="H50" s="2504"/>
      <c r="I50" s="2504"/>
      <c r="J50" s="784"/>
      <c r="K50" s="785"/>
    </row>
    <row r="51" spans="2:11" ht="30.95" customHeight="1">
      <c r="B51" s="2549"/>
      <c r="C51" s="371" t="s">
        <v>949</v>
      </c>
      <c r="D51" s="2540" t="s">
        <v>84</v>
      </c>
      <c r="E51" s="2540"/>
      <c r="F51" s="2540"/>
      <c r="G51" s="2518"/>
      <c r="H51" s="2504"/>
      <c r="I51" s="2504"/>
      <c r="J51" s="784"/>
      <c r="K51" s="785"/>
    </row>
    <row r="52" spans="2:11" ht="30.95" customHeight="1">
      <c r="B52" s="2549"/>
      <c r="C52" s="371" t="s">
        <v>950</v>
      </c>
      <c r="D52" s="2518" t="s">
        <v>85</v>
      </c>
      <c r="E52" s="2519"/>
      <c r="F52" s="2519"/>
      <c r="G52" s="2519"/>
      <c r="H52" s="2504" t="s">
        <v>763</v>
      </c>
      <c r="I52" s="2504"/>
      <c r="J52" s="784"/>
      <c r="K52" s="785"/>
    </row>
    <row r="53" spans="2:11" ht="30.95" customHeight="1">
      <c r="B53" s="2550"/>
      <c r="C53" s="371" t="s">
        <v>951</v>
      </c>
      <c r="D53" s="2518" t="s">
        <v>88</v>
      </c>
      <c r="E53" s="2519"/>
      <c r="F53" s="2519"/>
      <c r="G53" s="2519"/>
      <c r="H53" s="2504"/>
      <c r="I53" s="2504"/>
      <c r="J53" s="784"/>
      <c r="K53" s="785"/>
    </row>
    <row r="54" spans="2:11" ht="30.95" customHeight="1">
      <c r="B54" s="2552" t="s">
        <v>89</v>
      </c>
      <c r="C54" s="371" t="s">
        <v>952</v>
      </c>
      <c r="D54" s="2540" t="s">
        <v>90</v>
      </c>
      <c r="E54" s="2540"/>
      <c r="F54" s="2540"/>
      <c r="G54" s="2518"/>
      <c r="H54" s="2504" t="s">
        <v>91</v>
      </c>
      <c r="I54" s="2504"/>
      <c r="J54" s="784"/>
      <c r="K54" s="785"/>
    </row>
    <row r="55" spans="2:11" ht="30.95" customHeight="1">
      <c r="B55" s="2553"/>
      <c r="C55" s="371" t="s">
        <v>953</v>
      </c>
      <c r="D55" s="2540" t="s">
        <v>92</v>
      </c>
      <c r="E55" s="2540"/>
      <c r="F55" s="2540"/>
      <c r="G55" s="2518"/>
      <c r="H55" s="2504"/>
      <c r="I55" s="2504"/>
      <c r="J55" s="784"/>
      <c r="K55" s="785"/>
    </row>
    <row r="56" spans="2:11" ht="30.95" customHeight="1">
      <c r="B56" s="2553"/>
      <c r="C56" s="371" t="s">
        <v>954</v>
      </c>
      <c r="D56" s="2540" t="s">
        <v>145</v>
      </c>
      <c r="E56" s="2540"/>
      <c r="F56" s="2540"/>
      <c r="G56" s="2518"/>
      <c r="H56" s="2504"/>
      <c r="I56" s="2504"/>
      <c r="J56" s="784"/>
      <c r="K56" s="785"/>
    </row>
    <row r="57" spans="2:11" ht="30.95" customHeight="1">
      <c r="B57" s="2553"/>
      <c r="C57" s="371" t="s">
        <v>955</v>
      </c>
      <c r="D57" s="2518" t="s">
        <v>523</v>
      </c>
      <c r="E57" s="2519"/>
      <c r="F57" s="2519"/>
      <c r="G57" s="2519"/>
      <c r="H57" s="2504" t="s">
        <v>763</v>
      </c>
      <c r="I57" s="2504"/>
      <c r="J57" s="784"/>
      <c r="K57" s="785"/>
    </row>
    <row r="58" spans="2:11" ht="30.95" customHeight="1">
      <c r="B58" s="2554"/>
      <c r="C58" s="371" t="s">
        <v>956</v>
      </c>
      <c r="D58" s="2518" t="s">
        <v>524</v>
      </c>
      <c r="E58" s="2519"/>
      <c r="F58" s="2519"/>
      <c r="G58" s="2519"/>
      <c r="H58" s="2504"/>
      <c r="I58" s="2504"/>
      <c r="J58" s="784"/>
      <c r="K58" s="785"/>
    </row>
    <row r="59" spans="2:11" ht="30.95" customHeight="1">
      <c r="B59" s="2552" t="s">
        <v>525</v>
      </c>
      <c r="C59" s="371" t="s">
        <v>957</v>
      </c>
      <c r="D59" s="2540" t="s">
        <v>526</v>
      </c>
      <c r="E59" s="2540"/>
      <c r="F59" s="2540"/>
      <c r="G59" s="2518"/>
      <c r="H59" s="2504" t="s">
        <v>786</v>
      </c>
      <c r="I59" s="2504"/>
      <c r="J59" s="784"/>
      <c r="K59" s="785"/>
    </row>
    <row r="60" spans="2:11" ht="30.95" customHeight="1">
      <c r="B60" s="2553"/>
      <c r="C60" s="371" t="s">
        <v>958</v>
      </c>
      <c r="D60" s="2540" t="s">
        <v>787</v>
      </c>
      <c r="E60" s="2540"/>
      <c r="F60" s="2540"/>
      <c r="G60" s="2518"/>
      <c r="H60" s="2504"/>
      <c r="I60" s="2504"/>
      <c r="J60" s="784"/>
      <c r="K60" s="785"/>
    </row>
    <row r="61" spans="2:11" ht="30.95" customHeight="1">
      <c r="B61" s="2553"/>
      <c r="C61" s="371" t="s">
        <v>959</v>
      </c>
      <c r="D61" s="2540" t="s">
        <v>412</v>
      </c>
      <c r="E61" s="2540"/>
      <c r="F61" s="2540"/>
      <c r="G61" s="2518"/>
      <c r="H61" s="2504"/>
      <c r="I61" s="2504"/>
      <c r="J61" s="784"/>
      <c r="K61" s="785"/>
    </row>
    <row r="62" spans="2:11" ht="30.95" customHeight="1">
      <c r="B62" s="2553"/>
      <c r="C62" s="371" t="s">
        <v>960</v>
      </c>
      <c r="D62" s="2540" t="s">
        <v>413</v>
      </c>
      <c r="E62" s="2540"/>
      <c r="F62" s="2540"/>
      <c r="G62" s="2518"/>
      <c r="H62" s="2504"/>
      <c r="I62" s="2504"/>
      <c r="J62" s="784"/>
      <c r="K62" s="785"/>
    </row>
    <row r="63" spans="2:11" ht="30.95" customHeight="1">
      <c r="B63" s="2553"/>
      <c r="C63" s="371" t="s">
        <v>961</v>
      </c>
      <c r="D63" s="2540" t="s">
        <v>401</v>
      </c>
      <c r="E63" s="2540"/>
      <c r="F63" s="2540"/>
      <c r="G63" s="2518"/>
      <c r="H63" s="2504"/>
      <c r="I63" s="2504"/>
      <c r="J63" s="784"/>
      <c r="K63" s="785"/>
    </row>
    <row r="64" spans="2:11" ht="30.95" customHeight="1">
      <c r="B64" s="2553"/>
      <c r="C64" s="371" t="s">
        <v>962</v>
      </c>
      <c r="D64" s="2518" t="s">
        <v>402</v>
      </c>
      <c r="E64" s="2519"/>
      <c r="F64" s="2519"/>
      <c r="G64" s="2519"/>
      <c r="H64" s="2504" t="s">
        <v>763</v>
      </c>
      <c r="I64" s="2504"/>
      <c r="J64" s="784"/>
      <c r="K64" s="785"/>
    </row>
    <row r="65" spans="2:11" ht="30.95" customHeight="1">
      <c r="B65" s="2554"/>
      <c r="C65" s="371" t="s">
        <v>963</v>
      </c>
      <c r="D65" s="2518" t="s">
        <v>403</v>
      </c>
      <c r="E65" s="2519"/>
      <c r="F65" s="2519"/>
      <c r="G65" s="2519"/>
      <c r="H65" s="2504"/>
      <c r="I65" s="2504"/>
      <c r="J65" s="784"/>
      <c r="K65" s="785"/>
    </row>
    <row r="66" spans="2:11" ht="30.95" customHeight="1">
      <c r="B66" s="2576" t="s">
        <v>10474</v>
      </c>
      <c r="C66" s="371" t="s">
        <v>964</v>
      </c>
      <c r="D66" s="2577" t="s">
        <v>10475</v>
      </c>
      <c r="E66" s="2540"/>
      <c r="F66" s="2540"/>
      <c r="G66" s="2518"/>
      <c r="H66" s="2504" t="s">
        <v>10480</v>
      </c>
      <c r="I66" s="2504"/>
      <c r="J66" s="784"/>
      <c r="K66" s="785"/>
    </row>
    <row r="67" spans="2:11" ht="30.95" customHeight="1">
      <c r="B67" s="2553"/>
      <c r="C67" s="371" t="s">
        <v>965</v>
      </c>
      <c r="D67" s="2577" t="s">
        <v>10476</v>
      </c>
      <c r="E67" s="2540"/>
      <c r="F67" s="2540"/>
      <c r="G67" s="2518"/>
      <c r="H67" s="2504"/>
      <c r="I67" s="2504"/>
      <c r="J67" s="784"/>
      <c r="K67" s="785"/>
    </row>
    <row r="68" spans="2:11" ht="30.95" customHeight="1">
      <c r="B68" s="2553"/>
      <c r="C68" s="371" t="s">
        <v>966</v>
      </c>
      <c r="D68" s="2577" t="s">
        <v>10477</v>
      </c>
      <c r="E68" s="2540"/>
      <c r="F68" s="2540"/>
      <c r="G68" s="2518"/>
      <c r="H68" s="2504"/>
      <c r="I68" s="2504"/>
      <c r="J68" s="784"/>
      <c r="K68" s="785"/>
    </row>
    <row r="69" spans="2:11" ht="30.95" customHeight="1">
      <c r="B69" s="2553"/>
      <c r="C69" s="371" t="s">
        <v>967</v>
      </c>
      <c r="D69" s="2578" t="s">
        <v>10478</v>
      </c>
      <c r="E69" s="2519"/>
      <c r="F69" s="2519"/>
      <c r="G69" s="2519"/>
      <c r="H69" s="2520" t="s">
        <v>417</v>
      </c>
      <c r="I69" s="2520"/>
      <c r="J69" s="784"/>
      <c r="K69" s="785"/>
    </row>
    <row r="70" spans="2:11" ht="30.95" customHeight="1">
      <c r="B70" s="2554"/>
      <c r="C70" s="371" t="s">
        <v>968</v>
      </c>
      <c r="D70" s="2578" t="s">
        <v>10479</v>
      </c>
      <c r="E70" s="2519"/>
      <c r="F70" s="2519"/>
      <c r="G70" s="2519"/>
      <c r="H70" s="2522"/>
      <c r="I70" s="2522"/>
      <c r="J70" s="784"/>
      <c r="K70" s="785"/>
    </row>
    <row r="71" spans="2:11" ht="30.95" customHeight="1">
      <c r="B71" s="2552" t="s">
        <v>909</v>
      </c>
      <c r="C71" s="371" t="s">
        <v>969</v>
      </c>
      <c r="D71" s="2540" t="s">
        <v>910</v>
      </c>
      <c r="E71" s="2540"/>
      <c r="F71" s="2540"/>
      <c r="G71" s="2518"/>
      <c r="H71" s="2504" t="s">
        <v>911</v>
      </c>
      <c r="I71" s="2504"/>
      <c r="J71" s="784"/>
      <c r="K71" s="785"/>
    </row>
    <row r="72" spans="2:11" ht="30.95" customHeight="1">
      <c r="B72" s="2553"/>
      <c r="C72" s="371" t="s">
        <v>970</v>
      </c>
      <c r="D72" s="2540" t="s">
        <v>912</v>
      </c>
      <c r="E72" s="2540"/>
      <c r="F72" s="2540"/>
      <c r="G72" s="2518"/>
      <c r="H72" s="2504"/>
      <c r="I72" s="2504"/>
      <c r="J72" s="784"/>
      <c r="K72" s="785"/>
    </row>
    <row r="73" spans="2:11" ht="30.95" customHeight="1">
      <c r="B73" s="2553"/>
      <c r="C73" s="371" t="s">
        <v>971</v>
      </c>
      <c r="D73" s="2540" t="s">
        <v>913</v>
      </c>
      <c r="E73" s="2540"/>
      <c r="F73" s="2540"/>
      <c r="G73" s="2518"/>
      <c r="H73" s="2504"/>
      <c r="I73" s="2504"/>
      <c r="J73" s="784"/>
      <c r="K73" s="785"/>
    </row>
    <row r="74" spans="2:11" ht="30.95" customHeight="1">
      <c r="B74" s="2553"/>
      <c r="C74" s="371" t="s">
        <v>972</v>
      </c>
      <c r="D74" s="2504" t="s">
        <v>914</v>
      </c>
      <c r="E74" s="2504"/>
      <c r="F74" s="2504"/>
      <c r="G74" s="2501"/>
      <c r="H74" s="2504" t="s">
        <v>915</v>
      </c>
      <c r="I74" s="2504"/>
      <c r="J74" s="784"/>
      <c r="K74" s="785"/>
    </row>
    <row r="75" spans="2:11" ht="30.95" customHeight="1">
      <c r="B75" s="2553"/>
      <c r="C75" s="371" t="s">
        <v>973</v>
      </c>
      <c r="D75" s="2541" t="s">
        <v>916</v>
      </c>
      <c r="E75" s="2541"/>
      <c r="F75" s="2541"/>
      <c r="G75" s="2579"/>
      <c r="H75" s="2504" t="s">
        <v>917</v>
      </c>
      <c r="I75" s="2504"/>
      <c r="J75" s="784"/>
      <c r="K75" s="785"/>
    </row>
    <row r="76" spans="2:11" ht="30.95" customHeight="1">
      <c r="B76" s="2553"/>
      <c r="C76" s="371" t="s">
        <v>974</v>
      </c>
      <c r="D76" s="2518" t="s">
        <v>696</v>
      </c>
      <c r="E76" s="2519"/>
      <c r="F76" s="2519"/>
      <c r="G76" s="2519"/>
      <c r="H76" s="2504" t="s">
        <v>495</v>
      </c>
      <c r="I76" s="2504"/>
      <c r="J76" s="784"/>
      <c r="K76" s="785"/>
    </row>
    <row r="77" spans="2:11" ht="30.95" customHeight="1">
      <c r="B77" s="2554"/>
      <c r="C77" s="371" t="s">
        <v>975</v>
      </c>
      <c r="D77" s="2518" t="s">
        <v>496</v>
      </c>
      <c r="E77" s="2519"/>
      <c r="F77" s="2519"/>
      <c r="G77" s="2519"/>
      <c r="H77" s="2504"/>
      <c r="I77" s="2504"/>
      <c r="J77" s="784"/>
      <c r="K77" s="785"/>
    </row>
    <row r="78" spans="2:11" ht="30.95" customHeight="1">
      <c r="B78" s="2520" t="s">
        <v>497</v>
      </c>
      <c r="C78" s="371" t="s">
        <v>50</v>
      </c>
      <c r="D78" s="2540" t="s">
        <v>498</v>
      </c>
      <c r="E78" s="2540"/>
      <c r="F78" s="2540"/>
      <c r="G78" s="2518"/>
      <c r="H78" s="2504" t="s">
        <v>499</v>
      </c>
      <c r="I78" s="2504"/>
      <c r="J78" s="784"/>
      <c r="K78" s="785"/>
    </row>
    <row r="79" spans="2:11" ht="30.95" customHeight="1">
      <c r="B79" s="2521"/>
      <c r="C79" s="371" t="s">
        <v>51</v>
      </c>
      <c r="D79" s="2540" t="s">
        <v>500</v>
      </c>
      <c r="E79" s="2540"/>
      <c r="F79" s="2540"/>
      <c r="G79" s="2518"/>
      <c r="H79" s="2504"/>
      <c r="I79" s="2504"/>
      <c r="J79" s="784"/>
      <c r="K79" s="785"/>
    </row>
    <row r="80" spans="2:11" ht="30.95" customHeight="1">
      <c r="B80" s="2521"/>
      <c r="C80" s="371" t="s">
        <v>52</v>
      </c>
      <c r="D80" s="2540" t="s">
        <v>501</v>
      </c>
      <c r="E80" s="2540"/>
      <c r="F80" s="2540"/>
      <c r="G80" s="2518"/>
      <c r="H80" s="2504"/>
      <c r="I80" s="2504"/>
      <c r="J80" s="784"/>
      <c r="K80" s="785"/>
    </row>
    <row r="81" spans="2:11" ht="30.95" customHeight="1">
      <c r="B81" s="2521"/>
      <c r="C81" s="371" t="s">
        <v>53</v>
      </c>
      <c r="D81" s="2540" t="s">
        <v>502</v>
      </c>
      <c r="E81" s="2540"/>
      <c r="F81" s="2540"/>
      <c r="G81" s="2518"/>
      <c r="H81" s="2504"/>
      <c r="I81" s="2504"/>
      <c r="J81" s="784"/>
      <c r="K81" s="785"/>
    </row>
    <row r="82" spans="2:11" ht="30.95" customHeight="1">
      <c r="B82" s="2521"/>
      <c r="C82" s="371" t="s">
        <v>54</v>
      </c>
      <c r="D82" s="2540" t="s">
        <v>503</v>
      </c>
      <c r="E82" s="2540"/>
      <c r="F82" s="2540"/>
      <c r="G82" s="2518"/>
      <c r="H82" s="2504"/>
      <c r="I82" s="2504"/>
      <c r="J82" s="784"/>
      <c r="K82" s="785"/>
    </row>
    <row r="83" spans="2:11" ht="30.95" customHeight="1">
      <c r="B83" s="2521"/>
      <c r="C83" s="2544" t="s">
        <v>55</v>
      </c>
      <c r="D83" s="2509" t="s">
        <v>504</v>
      </c>
      <c r="E83" s="2510"/>
      <c r="F83" s="2510"/>
      <c r="G83" s="2511"/>
      <c r="H83" s="2520" t="s">
        <v>23</v>
      </c>
      <c r="I83" s="2520"/>
      <c r="J83" s="784"/>
      <c r="K83" s="785"/>
    </row>
    <row r="84" spans="2:11" ht="30.95" customHeight="1">
      <c r="B84" s="2521"/>
      <c r="C84" s="2545"/>
      <c r="D84" s="2512"/>
      <c r="E84" s="2513"/>
      <c r="F84" s="2513"/>
      <c r="G84" s="2514"/>
      <c r="H84" s="2521"/>
      <c r="I84" s="2521"/>
      <c r="J84" s="784"/>
      <c r="K84" s="785"/>
    </row>
    <row r="85" spans="2:11" ht="30.95" customHeight="1">
      <c r="B85" s="2521"/>
      <c r="C85" s="2545"/>
      <c r="D85" s="2512"/>
      <c r="E85" s="2513"/>
      <c r="F85" s="2513"/>
      <c r="G85" s="2514"/>
      <c r="H85" s="2521"/>
      <c r="I85" s="2521"/>
      <c r="J85" s="784"/>
      <c r="K85" s="785"/>
    </row>
    <row r="86" spans="2:11" ht="30.95" customHeight="1">
      <c r="B86" s="2521"/>
      <c r="C86" s="2545"/>
      <c r="D86" s="2512"/>
      <c r="E86" s="2513"/>
      <c r="F86" s="2513"/>
      <c r="G86" s="2514"/>
      <c r="H86" s="2521"/>
      <c r="I86" s="2521"/>
      <c r="J86" s="784"/>
      <c r="K86" s="785"/>
    </row>
    <row r="87" spans="2:11" ht="40.5" customHeight="1">
      <c r="B87" s="2521"/>
      <c r="C87" s="2546"/>
      <c r="D87" s="2515"/>
      <c r="E87" s="2516"/>
      <c r="F87" s="2516"/>
      <c r="G87" s="2517"/>
      <c r="H87" s="2522"/>
      <c r="I87" s="2522"/>
      <c r="J87" s="784"/>
      <c r="K87" s="785"/>
    </row>
    <row r="88" spans="2:11" ht="30.95" customHeight="1">
      <c r="B88" s="2521"/>
      <c r="C88" s="2544" t="s">
        <v>56</v>
      </c>
      <c r="D88" s="2509" t="s">
        <v>248</v>
      </c>
      <c r="E88" s="2510"/>
      <c r="F88" s="2510"/>
      <c r="G88" s="2511"/>
      <c r="H88" s="2520" t="s">
        <v>249</v>
      </c>
      <c r="I88" s="2520"/>
      <c r="J88" s="784"/>
      <c r="K88" s="785"/>
    </row>
    <row r="89" spans="2:11" ht="30.95" customHeight="1">
      <c r="B89" s="2521"/>
      <c r="C89" s="2545"/>
      <c r="D89" s="2512"/>
      <c r="E89" s="2513"/>
      <c r="F89" s="2513"/>
      <c r="G89" s="2514"/>
      <c r="H89" s="2521"/>
      <c r="I89" s="2521"/>
      <c r="J89" s="784"/>
      <c r="K89" s="785"/>
    </row>
    <row r="90" spans="2:11" ht="30.95" customHeight="1">
      <c r="B90" s="2521"/>
      <c r="C90" s="2545"/>
      <c r="D90" s="2512"/>
      <c r="E90" s="2513"/>
      <c r="F90" s="2513"/>
      <c r="G90" s="2514"/>
      <c r="H90" s="2521"/>
      <c r="I90" s="2521"/>
      <c r="J90" s="784"/>
      <c r="K90" s="785"/>
    </row>
    <row r="91" spans="2:11" ht="30.95" customHeight="1">
      <c r="B91" s="2522"/>
      <c r="C91" s="2546"/>
      <c r="D91" s="2515"/>
      <c r="E91" s="2516"/>
      <c r="F91" s="2516"/>
      <c r="G91" s="2517"/>
      <c r="H91" s="2522"/>
      <c r="I91" s="2522"/>
      <c r="J91" s="784"/>
      <c r="K91" s="785"/>
    </row>
    <row r="92" spans="2:11" ht="30.95" customHeight="1">
      <c r="B92" s="2548" t="s">
        <v>472</v>
      </c>
      <c r="C92" s="617" t="s">
        <v>473</v>
      </c>
      <c r="D92" s="2523" t="s">
        <v>474</v>
      </c>
      <c r="E92" s="2523"/>
      <c r="F92" s="2523"/>
      <c r="G92" s="2507"/>
      <c r="H92" s="2504" t="s">
        <v>475</v>
      </c>
      <c r="I92" s="2504"/>
      <c r="J92" s="784"/>
      <c r="K92" s="785"/>
    </row>
    <row r="93" spans="2:11" ht="30.95" customHeight="1">
      <c r="B93" s="2549"/>
      <c r="C93" s="617" t="s">
        <v>659</v>
      </c>
      <c r="D93" s="2523" t="s">
        <v>660</v>
      </c>
      <c r="E93" s="2523"/>
      <c r="F93" s="2523"/>
      <c r="G93" s="2507"/>
      <c r="H93" s="2504"/>
      <c r="I93" s="2504"/>
      <c r="J93" s="784"/>
      <c r="K93" s="785"/>
    </row>
    <row r="94" spans="2:11" ht="30.95" customHeight="1">
      <c r="B94" s="2549"/>
      <c r="C94" s="617" t="s">
        <v>661</v>
      </c>
      <c r="D94" s="2523" t="s">
        <v>662</v>
      </c>
      <c r="E94" s="2523"/>
      <c r="F94" s="2523"/>
      <c r="G94" s="2507"/>
      <c r="H94" s="2504"/>
      <c r="I94" s="2504"/>
      <c r="J94" s="784"/>
      <c r="K94" s="785"/>
    </row>
    <row r="95" spans="2:11" ht="30.95" customHeight="1">
      <c r="B95" s="2549"/>
      <c r="C95" s="617" t="s">
        <v>663</v>
      </c>
      <c r="D95" s="2507" t="s">
        <v>308</v>
      </c>
      <c r="E95" s="2508"/>
      <c r="F95" s="2508"/>
      <c r="G95" s="2508"/>
      <c r="H95" s="2504" t="s">
        <v>729</v>
      </c>
      <c r="I95" s="2504"/>
      <c r="J95" s="784"/>
      <c r="K95" s="785"/>
    </row>
    <row r="96" spans="2:11" ht="30.95" customHeight="1">
      <c r="B96" s="2550"/>
      <c r="C96" s="617" t="s">
        <v>730</v>
      </c>
      <c r="D96" s="2507" t="s">
        <v>296</v>
      </c>
      <c r="E96" s="2508"/>
      <c r="F96" s="2508"/>
      <c r="G96" s="2508"/>
      <c r="H96" s="2504"/>
      <c r="I96" s="2504"/>
      <c r="J96" s="784"/>
      <c r="K96" s="785"/>
    </row>
    <row r="97" spans="2:11" ht="30.95" customHeight="1">
      <c r="B97" s="2520" t="s">
        <v>349</v>
      </c>
      <c r="C97" s="371" t="s">
        <v>57</v>
      </c>
      <c r="D97" s="2540" t="s">
        <v>350</v>
      </c>
      <c r="E97" s="2540"/>
      <c r="F97" s="2540"/>
      <c r="G97" s="2518"/>
      <c r="H97" s="2504" t="s">
        <v>351</v>
      </c>
      <c r="I97" s="2504"/>
      <c r="J97" s="784"/>
      <c r="K97" s="785"/>
    </row>
    <row r="98" spans="2:11" ht="30.95" customHeight="1">
      <c r="B98" s="2521"/>
      <c r="C98" s="371" t="s">
        <v>58</v>
      </c>
      <c r="D98" s="2540" t="s">
        <v>352</v>
      </c>
      <c r="E98" s="2540"/>
      <c r="F98" s="2540"/>
      <c r="G98" s="2518"/>
      <c r="H98" s="2504"/>
      <c r="I98" s="2504"/>
      <c r="J98" s="784"/>
      <c r="K98" s="785"/>
    </row>
    <row r="99" spans="2:11" ht="30.95" customHeight="1">
      <c r="B99" s="2521"/>
      <c r="C99" s="371" t="s">
        <v>59</v>
      </c>
      <c r="D99" s="2540" t="s">
        <v>353</v>
      </c>
      <c r="E99" s="2540"/>
      <c r="F99" s="2540"/>
      <c r="G99" s="2518"/>
      <c r="H99" s="2504"/>
      <c r="I99" s="2504"/>
      <c r="J99" s="784"/>
      <c r="K99" s="785"/>
    </row>
    <row r="100" spans="2:11" ht="30.95" customHeight="1">
      <c r="B100" s="2521"/>
      <c r="C100" s="657" t="s">
        <v>60</v>
      </c>
      <c r="D100" s="2558" t="s">
        <v>371</v>
      </c>
      <c r="E100" s="2558"/>
      <c r="F100" s="2558"/>
      <c r="G100" s="2559"/>
      <c r="H100" s="2504"/>
      <c r="I100" s="2504"/>
      <c r="J100" s="784"/>
      <c r="K100" s="785"/>
    </row>
    <row r="101" spans="2:11" ht="30.95" customHeight="1">
      <c r="B101" s="2521"/>
      <c r="C101" s="2544" t="s">
        <v>274</v>
      </c>
      <c r="D101" s="2532" t="s">
        <v>420</v>
      </c>
      <c r="E101" s="2533"/>
      <c r="F101" s="2533"/>
      <c r="G101" s="2534"/>
      <c r="H101" s="2505" t="s">
        <v>908</v>
      </c>
      <c r="I101" s="2505"/>
      <c r="J101" s="784"/>
      <c r="K101" s="785"/>
    </row>
    <row r="102" spans="2:11" ht="30.95" customHeight="1">
      <c r="B102" s="2521"/>
      <c r="C102" s="2545"/>
      <c r="D102" s="2580"/>
      <c r="E102" s="2581"/>
      <c r="F102" s="2581"/>
      <c r="G102" s="2582"/>
      <c r="H102" s="2583"/>
      <c r="I102" s="2583"/>
      <c r="J102" s="784"/>
      <c r="K102" s="785"/>
    </row>
    <row r="103" spans="2:11" ht="30.95" customHeight="1">
      <c r="B103" s="2521"/>
      <c r="C103" s="2546"/>
      <c r="D103" s="2535"/>
      <c r="E103" s="2536"/>
      <c r="F103" s="2536"/>
      <c r="G103" s="2537"/>
      <c r="H103" s="2506"/>
      <c r="I103" s="2506"/>
      <c r="J103" s="784"/>
      <c r="K103" s="785"/>
    </row>
    <row r="104" spans="2:11" ht="30.95" customHeight="1">
      <c r="B104" s="2521"/>
      <c r="C104" s="2544" t="s">
        <v>275</v>
      </c>
      <c r="D104" s="2532" t="s">
        <v>427</v>
      </c>
      <c r="E104" s="2533"/>
      <c r="F104" s="2533"/>
      <c r="G104" s="2534"/>
      <c r="H104" s="2505" t="s">
        <v>143</v>
      </c>
      <c r="I104" s="2505"/>
      <c r="J104" s="784"/>
      <c r="K104" s="785"/>
    </row>
    <row r="105" spans="2:11" ht="30.95" customHeight="1">
      <c r="B105" s="2521"/>
      <c r="C105" s="2545"/>
      <c r="D105" s="2580"/>
      <c r="E105" s="2581"/>
      <c r="F105" s="2581"/>
      <c r="G105" s="2582"/>
      <c r="H105" s="2583"/>
      <c r="I105" s="2583"/>
      <c r="J105" s="784"/>
      <c r="K105" s="785"/>
    </row>
    <row r="106" spans="2:11" ht="30.95" customHeight="1">
      <c r="B106" s="2522"/>
      <c r="C106" s="2546"/>
      <c r="D106" s="2535"/>
      <c r="E106" s="2536"/>
      <c r="F106" s="2536"/>
      <c r="G106" s="2537"/>
      <c r="H106" s="2506"/>
      <c r="I106" s="2506"/>
      <c r="J106" s="784"/>
      <c r="K106" s="785"/>
    </row>
    <row r="107" spans="2:11" ht="30.95" customHeight="1">
      <c r="B107" s="2520" t="s">
        <v>102</v>
      </c>
      <c r="C107" s="617" t="s">
        <v>103</v>
      </c>
      <c r="D107" s="2523" t="s">
        <v>424</v>
      </c>
      <c r="E107" s="2523"/>
      <c r="F107" s="2523"/>
      <c r="G107" s="2507"/>
      <c r="H107" s="2504" t="s">
        <v>2</v>
      </c>
      <c r="I107" s="2504"/>
      <c r="J107" s="786" t="s">
        <v>476</v>
      </c>
      <c r="K107" s="785"/>
    </row>
    <row r="108" spans="2:11" ht="30.95" customHeight="1">
      <c r="B108" s="2521"/>
      <c r="C108" s="617" t="s">
        <v>3</v>
      </c>
      <c r="D108" s="2523" t="s">
        <v>27</v>
      </c>
      <c r="E108" s="2523"/>
      <c r="F108" s="2523"/>
      <c r="G108" s="2507"/>
      <c r="H108" s="2504"/>
      <c r="I108" s="2504"/>
      <c r="J108" s="786" t="s">
        <v>476</v>
      </c>
      <c r="K108" s="785"/>
    </row>
    <row r="109" spans="2:11" ht="30.95" customHeight="1">
      <c r="B109" s="2521"/>
      <c r="C109" s="617" t="s">
        <v>28</v>
      </c>
      <c r="D109" s="2523" t="s">
        <v>4</v>
      </c>
      <c r="E109" s="2523"/>
      <c r="F109" s="2523"/>
      <c r="G109" s="2507"/>
      <c r="H109" s="2504"/>
      <c r="I109" s="2504"/>
      <c r="J109" s="786" t="s">
        <v>476</v>
      </c>
      <c r="K109" s="785"/>
    </row>
    <row r="110" spans="2:11" ht="30.95" customHeight="1">
      <c r="B110" s="2521"/>
      <c r="C110" s="2524" t="s">
        <v>5</v>
      </c>
      <c r="D110" s="2526" t="s">
        <v>914</v>
      </c>
      <c r="E110" s="2527"/>
      <c r="F110" s="2527"/>
      <c r="G110" s="2528"/>
      <c r="H110" s="2520" t="s">
        <v>6</v>
      </c>
      <c r="I110" s="2520"/>
      <c r="J110" s="786" t="s">
        <v>476</v>
      </c>
      <c r="K110" s="785"/>
    </row>
    <row r="111" spans="2:11" ht="30.95" customHeight="1">
      <c r="B111" s="2521"/>
      <c r="C111" s="2525"/>
      <c r="D111" s="2529"/>
      <c r="E111" s="2530"/>
      <c r="F111" s="2530"/>
      <c r="G111" s="2531"/>
      <c r="H111" s="2522"/>
      <c r="I111" s="2522"/>
      <c r="J111" s="786" t="s">
        <v>476</v>
      </c>
      <c r="K111" s="785"/>
    </row>
    <row r="112" spans="2:11" ht="30.95" customHeight="1">
      <c r="B112" s="2521"/>
      <c r="C112" s="2524" t="s">
        <v>7</v>
      </c>
      <c r="D112" s="2532" t="s">
        <v>916</v>
      </c>
      <c r="E112" s="2533"/>
      <c r="F112" s="2533"/>
      <c r="G112" s="2534"/>
      <c r="H112" s="2505" t="s">
        <v>657</v>
      </c>
      <c r="I112" s="2505"/>
      <c r="J112" s="786" t="s">
        <v>476</v>
      </c>
      <c r="K112" s="785"/>
    </row>
    <row r="113" spans="2:11" ht="30.95" customHeight="1">
      <c r="B113" s="2521"/>
      <c r="C113" s="2525"/>
      <c r="D113" s="2535"/>
      <c r="E113" s="2536"/>
      <c r="F113" s="2536"/>
      <c r="G113" s="2537"/>
      <c r="H113" s="2506"/>
      <c r="I113" s="2506"/>
      <c r="J113" s="786" t="s">
        <v>476</v>
      </c>
      <c r="K113" s="785"/>
    </row>
    <row r="114" spans="2:11" ht="30.95" customHeight="1">
      <c r="B114" s="2521"/>
      <c r="C114" s="617" t="s">
        <v>8</v>
      </c>
      <c r="D114" s="2507" t="s">
        <v>9</v>
      </c>
      <c r="E114" s="2508"/>
      <c r="F114" s="2508"/>
      <c r="G114" s="2508"/>
      <c r="H114" s="2504" t="s">
        <v>10</v>
      </c>
      <c r="I114" s="2504"/>
      <c r="J114" s="786" t="s">
        <v>476</v>
      </c>
      <c r="K114" s="785"/>
    </row>
    <row r="115" spans="2:11" ht="30.95" customHeight="1">
      <c r="B115" s="2522"/>
      <c r="C115" s="617" t="s">
        <v>11</v>
      </c>
      <c r="D115" s="2507" t="s">
        <v>20</v>
      </c>
      <c r="E115" s="2508"/>
      <c r="F115" s="2508"/>
      <c r="G115" s="2508"/>
      <c r="H115" s="2504"/>
      <c r="I115" s="2504"/>
      <c r="J115" s="786" t="s">
        <v>476</v>
      </c>
      <c r="K115" s="785"/>
    </row>
    <row r="116" spans="2:11" ht="30.95" hidden="1" customHeight="1">
      <c r="B116" s="2520" t="s">
        <v>477</v>
      </c>
      <c r="C116" s="617" t="s">
        <v>103</v>
      </c>
      <c r="D116" s="2523" t="s">
        <v>478</v>
      </c>
      <c r="E116" s="2523"/>
      <c r="F116" s="2523"/>
      <c r="G116" s="2507"/>
      <c r="H116" s="2504" t="s">
        <v>174</v>
      </c>
      <c r="I116" s="2504"/>
      <c r="J116" s="787" t="s">
        <v>656</v>
      </c>
      <c r="K116" s="785"/>
    </row>
    <row r="117" spans="2:11" ht="30.95" hidden="1" customHeight="1">
      <c r="B117" s="2521"/>
      <c r="C117" s="617" t="s">
        <v>3</v>
      </c>
      <c r="D117" s="2523" t="s">
        <v>479</v>
      </c>
      <c r="E117" s="2523"/>
      <c r="F117" s="2523"/>
      <c r="G117" s="2507"/>
      <c r="H117" s="2504"/>
      <c r="I117" s="2504"/>
      <c r="J117" s="787" t="s">
        <v>656</v>
      </c>
      <c r="K117" s="785"/>
    </row>
    <row r="118" spans="2:11" ht="30.95" hidden="1" customHeight="1">
      <c r="B118" s="2521"/>
      <c r="C118" s="617" t="s">
        <v>28</v>
      </c>
      <c r="D118" s="2523" t="s">
        <v>480</v>
      </c>
      <c r="E118" s="2523"/>
      <c r="F118" s="2523"/>
      <c r="G118" s="2507"/>
      <c r="H118" s="2504"/>
      <c r="I118" s="2504"/>
      <c r="J118" s="787" t="s">
        <v>656</v>
      </c>
      <c r="K118" s="785"/>
    </row>
    <row r="119" spans="2:11" ht="30.95" hidden="1" customHeight="1">
      <c r="B119" s="2521"/>
      <c r="C119" s="2524" t="s">
        <v>5</v>
      </c>
      <c r="D119" s="2526" t="s">
        <v>914</v>
      </c>
      <c r="E119" s="2527"/>
      <c r="F119" s="2527"/>
      <c r="G119" s="2528"/>
      <c r="H119" s="2520" t="s">
        <v>175</v>
      </c>
      <c r="I119" s="2520"/>
      <c r="J119" s="787" t="s">
        <v>656</v>
      </c>
      <c r="K119" s="785"/>
    </row>
    <row r="120" spans="2:11" ht="30.95" hidden="1" customHeight="1">
      <c r="B120" s="2521"/>
      <c r="C120" s="2525"/>
      <c r="D120" s="2529"/>
      <c r="E120" s="2530"/>
      <c r="F120" s="2530"/>
      <c r="G120" s="2531"/>
      <c r="H120" s="2522"/>
      <c r="I120" s="2522"/>
      <c r="J120" s="787" t="s">
        <v>656</v>
      </c>
      <c r="K120" s="785"/>
    </row>
    <row r="121" spans="2:11" ht="30.95" hidden="1" customHeight="1">
      <c r="B121" s="2521"/>
      <c r="C121" s="2524" t="s">
        <v>7</v>
      </c>
      <c r="D121" s="2532" t="s">
        <v>916</v>
      </c>
      <c r="E121" s="2533"/>
      <c r="F121" s="2533"/>
      <c r="G121" s="2534"/>
      <c r="H121" s="2505" t="s">
        <v>657</v>
      </c>
      <c r="I121" s="2505"/>
      <c r="J121" s="787" t="s">
        <v>656</v>
      </c>
      <c r="K121" s="785"/>
    </row>
    <row r="122" spans="2:11" ht="30.95" hidden="1" customHeight="1">
      <c r="B122" s="2521"/>
      <c r="C122" s="2525"/>
      <c r="D122" s="2535"/>
      <c r="E122" s="2536"/>
      <c r="F122" s="2536"/>
      <c r="G122" s="2537"/>
      <c r="H122" s="2506"/>
      <c r="I122" s="2506"/>
      <c r="J122" s="787" t="s">
        <v>656</v>
      </c>
      <c r="K122" s="785"/>
    </row>
    <row r="123" spans="2:11" ht="30.95" hidden="1" customHeight="1">
      <c r="B123" s="2521"/>
      <c r="C123" s="617" t="s">
        <v>8</v>
      </c>
      <c r="D123" s="2507" t="s">
        <v>481</v>
      </c>
      <c r="E123" s="2508"/>
      <c r="F123" s="2508"/>
      <c r="G123" s="2508"/>
      <c r="H123" s="2504" t="s">
        <v>495</v>
      </c>
      <c r="I123" s="2504"/>
      <c r="J123" s="787" t="s">
        <v>656</v>
      </c>
      <c r="K123" s="785"/>
    </row>
    <row r="124" spans="2:11" ht="30.95" hidden="1" customHeight="1">
      <c r="B124" s="2522"/>
      <c r="C124" s="617" t="s">
        <v>11</v>
      </c>
      <c r="D124" s="2507" t="s">
        <v>173</v>
      </c>
      <c r="E124" s="2508"/>
      <c r="F124" s="2508"/>
      <c r="G124" s="2508"/>
      <c r="H124" s="2504"/>
      <c r="I124" s="2504"/>
      <c r="J124" s="787" t="s">
        <v>656</v>
      </c>
      <c r="K124" s="785"/>
    </row>
    <row r="125" spans="2:11" ht="30.95" customHeight="1">
      <c r="B125" s="2520" t="s">
        <v>658</v>
      </c>
      <c r="C125" s="371" t="s">
        <v>703</v>
      </c>
      <c r="D125" s="2540" t="s">
        <v>570</v>
      </c>
      <c r="E125" s="2540"/>
      <c r="F125" s="2540"/>
      <c r="G125" s="2518"/>
      <c r="H125" s="2504" t="s">
        <v>571</v>
      </c>
      <c r="I125" s="2504"/>
      <c r="J125" s="784"/>
      <c r="K125" s="785"/>
    </row>
    <row r="126" spans="2:11" ht="30.95" customHeight="1">
      <c r="B126" s="2521"/>
      <c r="C126" s="371" t="s">
        <v>704</v>
      </c>
      <c r="D126" s="2540" t="s">
        <v>572</v>
      </c>
      <c r="E126" s="2540"/>
      <c r="F126" s="2540"/>
      <c r="G126" s="2518"/>
      <c r="H126" s="2504"/>
      <c r="I126" s="2504"/>
      <c r="J126" s="784"/>
      <c r="K126" s="785"/>
    </row>
    <row r="127" spans="2:11" ht="30.95" customHeight="1">
      <c r="B127" s="2521"/>
      <c r="C127" s="371" t="s">
        <v>885</v>
      </c>
      <c r="D127" s="2540" t="s">
        <v>573</v>
      </c>
      <c r="E127" s="2540"/>
      <c r="F127" s="2540"/>
      <c r="G127" s="2518"/>
      <c r="H127" s="2504"/>
      <c r="I127" s="2504"/>
      <c r="J127" s="784"/>
      <c r="K127" s="785"/>
    </row>
    <row r="128" spans="2:11" ht="30.95" customHeight="1">
      <c r="B128" s="2521"/>
      <c r="C128" s="371" t="s">
        <v>886</v>
      </c>
      <c r="D128" s="2504" t="s">
        <v>914</v>
      </c>
      <c r="E128" s="2504"/>
      <c r="F128" s="2504"/>
      <c r="G128" s="2501"/>
      <c r="H128" s="2504" t="s">
        <v>398</v>
      </c>
      <c r="I128" s="2504"/>
      <c r="J128" s="784"/>
      <c r="K128" s="785"/>
    </row>
    <row r="129" spans="2:11" ht="30.95" customHeight="1">
      <c r="B129" s="2521"/>
      <c r="C129" s="2544" t="s">
        <v>887</v>
      </c>
      <c r="D129" s="2532" t="s">
        <v>916</v>
      </c>
      <c r="E129" s="2533"/>
      <c r="F129" s="2533"/>
      <c r="G129" s="2534"/>
      <c r="H129" s="2505" t="s">
        <v>925</v>
      </c>
      <c r="I129" s="2505"/>
      <c r="J129" s="784"/>
      <c r="K129" s="785"/>
    </row>
    <row r="130" spans="2:11" ht="30.95" customHeight="1">
      <c r="B130" s="2521"/>
      <c r="C130" s="2546"/>
      <c r="D130" s="2535"/>
      <c r="E130" s="2536"/>
      <c r="F130" s="2536"/>
      <c r="G130" s="2537"/>
      <c r="H130" s="2506"/>
      <c r="I130" s="2506"/>
      <c r="J130" s="784"/>
      <c r="K130" s="785"/>
    </row>
    <row r="131" spans="2:11" ht="30.95" customHeight="1">
      <c r="B131" s="2521"/>
      <c r="C131" s="371" t="s">
        <v>888</v>
      </c>
      <c r="D131" s="2518" t="s">
        <v>926</v>
      </c>
      <c r="E131" s="2519"/>
      <c r="F131" s="2519"/>
      <c r="G131" s="2519"/>
      <c r="H131" s="2504" t="s">
        <v>495</v>
      </c>
      <c r="I131" s="2504"/>
      <c r="J131" s="784"/>
      <c r="K131" s="785"/>
    </row>
    <row r="132" spans="2:11" ht="30.95" customHeight="1">
      <c r="B132" s="2522"/>
      <c r="C132" s="371" t="s">
        <v>889</v>
      </c>
      <c r="D132" s="2518" t="s">
        <v>637</v>
      </c>
      <c r="E132" s="2519"/>
      <c r="F132" s="2519"/>
      <c r="G132" s="2519"/>
      <c r="H132" s="2504"/>
      <c r="I132" s="2504"/>
      <c r="J132" s="784"/>
      <c r="K132" s="785"/>
    </row>
    <row r="133" spans="2:11" ht="30.95" customHeight="1">
      <c r="B133" s="2520" t="s">
        <v>638</v>
      </c>
      <c r="C133" s="2544" t="s">
        <v>890</v>
      </c>
      <c r="D133" s="2509" t="s">
        <v>639</v>
      </c>
      <c r="E133" s="2510"/>
      <c r="F133" s="2510"/>
      <c r="G133" s="2511"/>
      <c r="H133" s="2520" t="s">
        <v>881</v>
      </c>
      <c r="I133" s="2520"/>
      <c r="J133" s="784"/>
      <c r="K133" s="785"/>
    </row>
    <row r="134" spans="2:11" ht="30.95" customHeight="1">
      <c r="B134" s="2521"/>
      <c r="C134" s="2545"/>
      <c r="D134" s="2512"/>
      <c r="E134" s="2513"/>
      <c r="F134" s="2513"/>
      <c r="G134" s="2514"/>
      <c r="H134" s="2521"/>
      <c r="I134" s="2521"/>
      <c r="J134" s="784"/>
      <c r="K134" s="785"/>
    </row>
    <row r="135" spans="2:11" ht="30.95" customHeight="1">
      <c r="B135" s="2521"/>
      <c r="C135" s="2546"/>
      <c r="D135" s="2515"/>
      <c r="E135" s="2516"/>
      <c r="F135" s="2516"/>
      <c r="G135" s="2517"/>
      <c r="H135" s="2522"/>
      <c r="I135" s="2522"/>
      <c r="J135" s="784"/>
      <c r="K135" s="785"/>
    </row>
    <row r="136" spans="2:11" ht="30.95" customHeight="1">
      <c r="B136" s="2521"/>
      <c r="C136" s="189" t="s">
        <v>41</v>
      </c>
      <c r="D136" s="2518" t="s">
        <v>640</v>
      </c>
      <c r="E136" s="2519"/>
      <c r="F136" s="2519"/>
      <c r="G136" s="2519"/>
      <c r="H136" s="2504" t="s">
        <v>1</v>
      </c>
      <c r="I136" s="2504"/>
      <c r="J136" s="784"/>
      <c r="K136" s="785"/>
    </row>
    <row r="137" spans="2:11" ht="30.95" customHeight="1">
      <c r="B137" s="2521"/>
      <c r="C137" s="189" t="s">
        <v>42</v>
      </c>
      <c r="D137" s="2518" t="s">
        <v>749</v>
      </c>
      <c r="E137" s="2519"/>
      <c r="F137" s="2519"/>
      <c r="G137" s="2519"/>
      <c r="H137" s="2504" t="s">
        <v>743</v>
      </c>
      <c r="I137" s="2504"/>
      <c r="J137" s="784"/>
      <c r="K137" s="785"/>
    </row>
    <row r="138" spans="2:11" ht="30.95" customHeight="1">
      <c r="B138" s="2521"/>
      <c r="C138" s="2547" t="s">
        <v>43</v>
      </c>
      <c r="D138" s="2504" t="s">
        <v>744</v>
      </c>
      <c r="E138" s="2504"/>
      <c r="F138" s="2504"/>
      <c r="G138" s="2504"/>
      <c r="H138" s="2504" t="s">
        <v>745</v>
      </c>
      <c r="I138" s="2504"/>
      <c r="J138" s="784"/>
      <c r="K138" s="785"/>
    </row>
    <row r="139" spans="2:11" ht="30.95" customHeight="1">
      <c r="B139" s="2522"/>
      <c r="C139" s="2480"/>
      <c r="D139" s="2504"/>
      <c r="E139" s="2504"/>
      <c r="F139" s="2504"/>
      <c r="G139" s="2504"/>
      <c r="H139" s="2504"/>
      <c r="I139" s="2504"/>
      <c r="J139" s="784"/>
      <c r="K139" s="785"/>
    </row>
    <row r="140" spans="2:11" ht="30.75" customHeight="1">
      <c r="B140" s="2543" t="s">
        <v>875</v>
      </c>
      <c r="C140" s="2547" t="s">
        <v>44</v>
      </c>
      <c r="D140" s="2543" t="s">
        <v>426</v>
      </c>
      <c r="E140" s="2543"/>
      <c r="F140" s="2543"/>
      <c r="G140" s="2543"/>
      <c r="H140" s="2542" t="s">
        <v>168</v>
      </c>
      <c r="I140" s="2542"/>
      <c r="J140" s="784"/>
      <c r="K140" s="785"/>
    </row>
    <row r="141" spans="2:11" ht="30.75" customHeight="1">
      <c r="B141" s="2543"/>
      <c r="C141" s="2480"/>
      <c r="D141" s="2543"/>
      <c r="E141" s="2543"/>
      <c r="F141" s="2543"/>
      <c r="G141" s="2543"/>
      <c r="H141" s="2542"/>
      <c r="I141" s="2542"/>
      <c r="J141" s="784"/>
      <c r="K141" s="785"/>
    </row>
    <row r="142" spans="2:11" ht="30.75" customHeight="1">
      <c r="B142" s="2543"/>
      <c r="C142" s="2480"/>
      <c r="D142" s="2543"/>
      <c r="E142" s="2543"/>
      <c r="F142" s="2543"/>
      <c r="G142" s="2543"/>
      <c r="H142" s="2542"/>
      <c r="I142" s="2542"/>
      <c r="J142" s="784"/>
      <c r="K142" s="785"/>
    </row>
    <row r="143" spans="2:11" ht="30.75" customHeight="1">
      <c r="B143" s="2543"/>
      <c r="C143" s="2547" t="s">
        <v>45</v>
      </c>
      <c r="D143" s="2543" t="s">
        <v>231</v>
      </c>
      <c r="E143" s="2543"/>
      <c r="F143" s="2543"/>
      <c r="G143" s="2543"/>
      <c r="H143" s="2541" t="s">
        <v>167</v>
      </c>
      <c r="I143" s="2541"/>
      <c r="J143" s="784"/>
      <c r="K143" s="785"/>
    </row>
    <row r="144" spans="2:11" ht="30.75" customHeight="1">
      <c r="B144" s="2543"/>
      <c r="C144" s="2480"/>
      <c r="D144" s="2543"/>
      <c r="E144" s="2543"/>
      <c r="F144" s="2543"/>
      <c r="G144" s="2543"/>
      <c r="H144" s="2541"/>
      <c r="I144" s="2541"/>
      <c r="J144" s="784"/>
      <c r="K144" s="785"/>
    </row>
    <row r="145" spans="2:11" ht="30.75" customHeight="1">
      <c r="B145" s="2543"/>
      <c r="C145" s="2480"/>
      <c r="D145" s="2543"/>
      <c r="E145" s="2543"/>
      <c r="F145" s="2543"/>
      <c r="G145" s="2543"/>
      <c r="H145" s="2541"/>
      <c r="I145" s="2541"/>
      <c r="J145" s="784"/>
      <c r="K145" s="785"/>
    </row>
    <row r="146" spans="2:11" ht="231.75" customHeight="1">
      <c r="B146" s="599" t="s">
        <v>244</v>
      </c>
      <c r="C146" s="617" t="s">
        <v>21</v>
      </c>
      <c r="D146" s="2507" t="s">
        <v>388</v>
      </c>
      <c r="E146" s="2508"/>
      <c r="F146" s="2508"/>
      <c r="G146" s="2508"/>
      <c r="H146" s="2504" t="s">
        <v>701</v>
      </c>
      <c r="I146" s="2504"/>
      <c r="J146" s="788"/>
      <c r="K146" s="785"/>
    </row>
    <row r="147" spans="2:11" ht="49.5" customHeight="1">
      <c r="B147" s="374" t="s">
        <v>878</v>
      </c>
      <c r="C147" s="371" t="s">
        <v>918</v>
      </c>
      <c r="D147" s="2501" t="s">
        <v>880</v>
      </c>
      <c r="E147" s="2502"/>
      <c r="F147" s="2502"/>
      <c r="G147" s="2503"/>
      <c r="H147" s="2504" t="s">
        <v>879</v>
      </c>
      <c r="I147" s="2504"/>
      <c r="J147" s="784"/>
      <c r="K147" s="785"/>
    </row>
  </sheetData>
  <sheetProtection algorithmName="SHA-512" hashValue="nPKjL1TF/vxTYx5QrzXgT+Own6nG3KCyFuADrptUyGAiws9BtarvALd9WL78lUqFlGchS85QZOZ0Tzy3ZAo2CA==" saltValue="QBfTG7qpt1+GiSQ7e7FmrQ==" spinCount="100000" sheet="1" objects="1" scenarios="1"/>
  <mergeCells count="209">
    <mergeCell ref="B125:B132"/>
    <mergeCell ref="D125:G125"/>
    <mergeCell ref="H125:I127"/>
    <mergeCell ref="D126:G126"/>
    <mergeCell ref="D127:G127"/>
    <mergeCell ref="D128:G128"/>
    <mergeCell ref="C129:C130"/>
    <mergeCell ref="H128:I128"/>
    <mergeCell ref="H129:I130"/>
    <mergeCell ref="D129:G130"/>
    <mergeCell ref="H131:I132"/>
    <mergeCell ref="D132:G132"/>
    <mergeCell ref="B97:B106"/>
    <mergeCell ref="D97:G97"/>
    <mergeCell ref="H97:I100"/>
    <mergeCell ref="D98:G98"/>
    <mergeCell ref="D99:G99"/>
    <mergeCell ref="D100:G100"/>
    <mergeCell ref="C101:C103"/>
    <mergeCell ref="B107:B115"/>
    <mergeCell ref="D107:G107"/>
    <mergeCell ref="H107:I109"/>
    <mergeCell ref="D108:G108"/>
    <mergeCell ref="D109:G109"/>
    <mergeCell ref="H112:I113"/>
    <mergeCell ref="C110:C111"/>
    <mergeCell ref="D110:G111"/>
    <mergeCell ref="D114:G114"/>
    <mergeCell ref="H114:I115"/>
    <mergeCell ref="D101:G103"/>
    <mergeCell ref="H101:I103"/>
    <mergeCell ref="D115:G115"/>
    <mergeCell ref="D112:G113"/>
    <mergeCell ref="H110:I111"/>
    <mergeCell ref="C112:C113"/>
    <mergeCell ref="C88:C91"/>
    <mergeCell ref="D88:G91"/>
    <mergeCell ref="H88:I91"/>
    <mergeCell ref="C104:C106"/>
    <mergeCell ref="D104:G106"/>
    <mergeCell ref="H104:I106"/>
    <mergeCell ref="D82:G82"/>
    <mergeCell ref="B78:B91"/>
    <mergeCell ref="D78:G78"/>
    <mergeCell ref="H78:I82"/>
    <mergeCell ref="D79:G79"/>
    <mergeCell ref="D80:G80"/>
    <mergeCell ref="D81:G81"/>
    <mergeCell ref="C83:C87"/>
    <mergeCell ref="B92:B96"/>
    <mergeCell ref="D92:G92"/>
    <mergeCell ref="H92:I94"/>
    <mergeCell ref="D93:G93"/>
    <mergeCell ref="D94:G94"/>
    <mergeCell ref="D95:G95"/>
    <mergeCell ref="H95:I96"/>
    <mergeCell ref="D83:G87"/>
    <mergeCell ref="H83:I87"/>
    <mergeCell ref="D96:G96"/>
    <mergeCell ref="D68:G68"/>
    <mergeCell ref="D69:G69"/>
    <mergeCell ref="B71:B77"/>
    <mergeCell ref="D71:G71"/>
    <mergeCell ref="H71:I73"/>
    <mergeCell ref="D72:G72"/>
    <mergeCell ref="D73:G73"/>
    <mergeCell ref="D74:G74"/>
    <mergeCell ref="H74:I74"/>
    <mergeCell ref="D75:G75"/>
    <mergeCell ref="H75:I75"/>
    <mergeCell ref="D76:G76"/>
    <mergeCell ref="H76:I77"/>
    <mergeCell ref="D77:G77"/>
    <mergeCell ref="H57:I58"/>
    <mergeCell ref="D58:G58"/>
    <mergeCell ref="H54:I56"/>
    <mergeCell ref="B66:B70"/>
    <mergeCell ref="D66:G66"/>
    <mergeCell ref="H59:I63"/>
    <mergeCell ref="D60:G60"/>
    <mergeCell ref="D61:G61"/>
    <mergeCell ref="D62:G62"/>
    <mergeCell ref="D63:G63"/>
    <mergeCell ref="B59:B65"/>
    <mergeCell ref="D59:G59"/>
    <mergeCell ref="D64:G64"/>
    <mergeCell ref="D57:G57"/>
    <mergeCell ref="B54:B58"/>
    <mergeCell ref="D54:G54"/>
    <mergeCell ref="D55:G55"/>
    <mergeCell ref="D56:G56"/>
    <mergeCell ref="H64:I65"/>
    <mergeCell ref="D65:G65"/>
    <mergeCell ref="H69:I70"/>
    <mergeCell ref="D70:G70"/>
    <mergeCell ref="H66:I68"/>
    <mergeCell ref="D67:G67"/>
    <mergeCell ref="D48:G48"/>
    <mergeCell ref="B47:B53"/>
    <mergeCell ref="D47:G47"/>
    <mergeCell ref="D52:G52"/>
    <mergeCell ref="D44:G44"/>
    <mergeCell ref="D49:G49"/>
    <mergeCell ref="D50:G50"/>
    <mergeCell ref="H52:I53"/>
    <mergeCell ref="D45:G45"/>
    <mergeCell ref="H45:I45"/>
    <mergeCell ref="D46:G46"/>
    <mergeCell ref="H46:I46"/>
    <mergeCell ref="H47:I51"/>
    <mergeCell ref="D51:G51"/>
    <mergeCell ref="D53:G53"/>
    <mergeCell ref="H43:I44"/>
    <mergeCell ref="D43:G43"/>
    <mergeCell ref="H38:I42"/>
    <mergeCell ref="D39:G39"/>
    <mergeCell ref="D40:G40"/>
    <mergeCell ref="D41:G41"/>
    <mergeCell ref="D42:G42"/>
    <mergeCell ref="B38:B44"/>
    <mergeCell ref="D38:G38"/>
    <mergeCell ref="B27:B37"/>
    <mergeCell ref="D27:G27"/>
    <mergeCell ref="H27:I31"/>
    <mergeCell ref="D28:G28"/>
    <mergeCell ref="D29:G29"/>
    <mergeCell ref="D30:G30"/>
    <mergeCell ref="D31:G31"/>
    <mergeCell ref="C32:C34"/>
    <mergeCell ref="D32:G34"/>
    <mergeCell ref="H32:I34"/>
    <mergeCell ref="C35:C37"/>
    <mergeCell ref="D35:G37"/>
    <mergeCell ref="H35:I37"/>
    <mergeCell ref="B19:B25"/>
    <mergeCell ref="D19:G19"/>
    <mergeCell ref="H19:I23"/>
    <mergeCell ref="D20:G20"/>
    <mergeCell ref="D21:G21"/>
    <mergeCell ref="D22:G22"/>
    <mergeCell ref="D23:G23"/>
    <mergeCell ref="D24:G24"/>
    <mergeCell ref="H24:I25"/>
    <mergeCell ref="D25:G25"/>
    <mergeCell ref="B12:B18"/>
    <mergeCell ref="D12:G12"/>
    <mergeCell ref="H12:I16"/>
    <mergeCell ref="D13:G13"/>
    <mergeCell ref="D14:G14"/>
    <mergeCell ref="D15:G15"/>
    <mergeCell ref="D17:G17"/>
    <mergeCell ref="H17:I18"/>
    <mergeCell ref="D18:G18"/>
    <mergeCell ref="D16:G16"/>
    <mergeCell ref="B8:B11"/>
    <mergeCell ref="D8:G8"/>
    <mergeCell ref="B1:I1"/>
    <mergeCell ref="B4:B7"/>
    <mergeCell ref="D4:G4"/>
    <mergeCell ref="H4:I6"/>
    <mergeCell ref="D5:G5"/>
    <mergeCell ref="D6:G6"/>
    <mergeCell ref="D7:G7"/>
    <mergeCell ref="D3:G3"/>
    <mergeCell ref="H3:I3"/>
    <mergeCell ref="D26:G26"/>
    <mergeCell ref="H26:I26"/>
    <mergeCell ref="H7:I7"/>
    <mergeCell ref="H8:I10"/>
    <mergeCell ref="D9:G9"/>
    <mergeCell ref="D10:G10"/>
    <mergeCell ref="H11:I11"/>
    <mergeCell ref="B133:B139"/>
    <mergeCell ref="H143:I145"/>
    <mergeCell ref="H140:I142"/>
    <mergeCell ref="D140:G142"/>
    <mergeCell ref="D143:G145"/>
    <mergeCell ref="C133:C135"/>
    <mergeCell ref="C143:C145"/>
    <mergeCell ref="B140:B145"/>
    <mergeCell ref="C140:C142"/>
    <mergeCell ref="H133:I135"/>
    <mergeCell ref="C138:C139"/>
    <mergeCell ref="D138:G139"/>
    <mergeCell ref="H138:I139"/>
    <mergeCell ref="D136:G136"/>
    <mergeCell ref="H136:I136"/>
    <mergeCell ref="D137:G137"/>
    <mergeCell ref="H137:I137"/>
    <mergeCell ref="B116:B124"/>
    <mergeCell ref="D116:G116"/>
    <mergeCell ref="H116:I118"/>
    <mergeCell ref="D117:G117"/>
    <mergeCell ref="D118:G118"/>
    <mergeCell ref="C119:C120"/>
    <mergeCell ref="D119:G120"/>
    <mergeCell ref="H119:I120"/>
    <mergeCell ref="C121:C122"/>
    <mergeCell ref="D121:G122"/>
    <mergeCell ref="D147:G147"/>
    <mergeCell ref="H147:I147"/>
    <mergeCell ref="H121:I122"/>
    <mergeCell ref="D123:G123"/>
    <mergeCell ref="H123:I124"/>
    <mergeCell ref="D124:G124"/>
    <mergeCell ref="D146:G146"/>
    <mergeCell ref="H146:I146"/>
    <mergeCell ref="D133:G135"/>
    <mergeCell ref="D131:G131"/>
  </mergeCells>
  <phoneticPr fontId="4"/>
  <pageMargins left="0.75" right="0.75" top="0.69" bottom="0.63" header="0.51200000000000001" footer="0.51200000000000001"/>
  <pageSetup paperSize="8" scale="80" orientation="portrait" r:id="rId1"/>
  <headerFooter alignWithMargins="0">
    <oddHeader>&amp;L&amp;A</oddHeader>
    <oddFooter>&amp;C&amp;P/&amp;N</oddFooter>
  </headerFooter>
  <rowBreaks count="3" manualBreakCount="3">
    <brk id="37" min="1" max="8" man="1"/>
    <brk id="70" min="1" max="8" man="1"/>
    <brk id="106" min="1" max="8" man="1"/>
  </rowBreaks>
  <colBreaks count="1" manualBreakCount="1">
    <brk id="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99CCFF"/>
  </sheetPr>
  <dimension ref="A1:W105"/>
  <sheetViews>
    <sheetView showGridLines="0" topLeftCell="A2" zoomScaleNormal="100" zoomScaleSheetLayoutView="85" workbookViewId="0"/>
  </sheetViews>
  <sheetFormatPr defaultRowHeight="13.5"/>
  <cols>
    <col min="1" max="1" width="1.625" style="3" customWidth="1"/>
    <col min="2" max="3" width="3.625" style="3" customWidth="1"/>
    <col min="4" max="4" width="25" style="3" customWidth="1"/>
    <col min="5" max="5" width="14.5" style="143" customWidth="1"/>
    <col min="6" max="6" width="3.375" style="155" customWidth="1"/>
    <col min="7" max="7" width="35.375" style="5" customWidth="1"/>
    <col min="8" max="8" width="9.625" style="5" customWidth="1"/>
    <col min="9" max="9" width="9" style="5"/>
    <col min="10" max="10" width="16.75" style="5" hidden="1" customWidth="1"/>
    <col min="11" max="11" width="13.5" style="21" hidden="1" customWidth="1"/>
    <col min="12" max="12" width="13.125" style="21" hidden="1" customWidth="1"/>
    <col min="13" max="14" width="9" style="21" hidden="1" customWidth="1"/>
    <col min="15" max="15" width="2.5" style="88" hidden="1" customWidth="1"/>
    <col min="16" max="19" width="4.75" style="88" hidden="1" customWidth="1"/>
    <col min="20" max="20" width="7.625" style="88" hidden="1" customWidth="1"/>
    <col min="21" max="21" width="4.5" style="88" hidden="1" customWidth="1"/>
    <col min="22" max="22" width="4.75" style="88" hidden="1" customWidth="1"/>
    <col min="23" max="16384" width="9" style="5"/>
  </cols>
  <sheetData>
    <row r="1" spans="1:23" ht="15.75" hidden="1" customHeight="1">
      <c r="A1" s="722" t="s">
        <v>585</v>
      </c>
      <c r="B1" s="722">
        <f>COUNTIF($F$4:$F$40,"※")</f>
        <v>29</v>
      </c>
      <c r="C1" s="723" t="s">
        <v>586</v>
      </c>
      <c r="D1" s="722">
        <f>COUNTIF($F$4:$F$40,"E")</f>
        <v>0</v>
      </c>
      <c r="I1" s="87"/>
      <c r="J1" s="529"/>
      <c r="K1" s="530"/>
      <c r="L1" s="530"/>
      <c r="M1" s="530"/>
      <c r="N1" s="530"/>
      <c r="O1" s="741"/>
      <c r="P1" s="741"/>
      <c r="Q1" s="741"/>
      <c r="R1" s="741"/>
      <c r="S1" s="741"/>
      <c r="T1" s="741"/>
      <c r="U1" s="741"/>
      <c r="V1" s="741"/>
      <c r="W1" s="87"/>
    </row>
    <row r="2" spans="1:23">
      <c r="A2" s="24"/>
      <c r="B2" s="24"/>
      <c r="C2" s="3" t="s">
        <v>359</v>
      </c>
      <c r="G2" s="143"/>
      <c r="K2" s="26"/>
      <c r="L2" s="26"/>
      <c r="M2" s="26"/>
      <c r="Q2" s="5"/>
      <c r="R2" s="5"/>
      <c r="S2" s="5"/>
      <c r="T2" s="5"/>
      <c r="U2" s="5"/>
      <c r="V2" s="5"/>
    </row>
    <row r="3" spans="1:23">
      <c r="A3" s="24"/>
      <c r="B3" s="24"/>
      <c r="D3" s="72"/>
      <c r="K3" s="26"/>
      <c r="L3" s="26"/>
      <c r="M3" s="26"/>
      <c r="Q3" s="5"/>
      <c r="R3" s="5"/>
      <c r="S3" s="5"/>
      <c r="T3" s="5"/>
      <c r="U3" s="5"/>
      <c r="V3" s="5"/>
    </row>
    <row r="4" spans="1:23">
      <c r="A4" s="19"/>
      <c r="B4" s="19"/>
      <c r="C4" s="18"/>
      <c r="D4" s="142" t="s">
        <v>574</v>
      </c>
      <c r="E4" s="168"/>
      <c r="F4" s="152" t="str">
        <f>IF(G4="","※","")</f>
        <v>※</v>
      </c>
      <c r="G4" s="1691"/>
      <c r="K4" s="31"/>
      <c r="L4" s="26"/>
      <c r="M4" s="26"/>
      <c r="Q4" s="5"/>
      <c r="R4" s="5"/>
      <c r="S4" s="5"/>
      <c r="T4" s="5"/>
      <c r="U4" s="5"/>
      <c r="V4" s="5"/>
    </row>
    <row r="5" spans="1:23">
      <c r="A5" s="19"/>
      <c r="B5" s="19"/>
      <c r="C5" s="18"/>
      <c r="D5" s="142" t="s">
        <v>24</v>
      </c>
      <c r="E5" s="738"/>
      <c r="F5" s="152" t="str">
        <f>IF(G5="","※",IF(一般事項!E20="E","E",""))</f>
        <v/>
      </c>
      <c r="G5" s="816" t="s">
        <v>1838</v>
      </c>
      <c r="H5" s="193" t="str">
        <f>IF(F5="E","工種ｺｰﾄﾞを確認して下さい。","")</f>
        <v/>
      </c>
      <c r="K5" s="26"/>
      <c r="L5" s="26"/>
      <c r="M5" s="26"/>
      <c r="Q5" s="5"/>
      <c r="R5" s="5"/>
      <c r="S5" s="5"/>
      <c r="T5" s="5"/>
      <c r="U5" s="5"/>
      <c r="V5" s="5"/>
    </row>
    <row r="6" spans="1:23">
      <c r="C6" s="16"/>
      <c r="D6" s="142" t="s">
        <v>25</v>
      </c>
      <c r="E6" s="739"/>
      <c r="F6" s="152" t="str">
        <f>IF(G6="","※","")</f>
        <v>※</v>
      </c>
      <c r="G6" s="209"/>
      <c r="K6" s="26"/>
      <c r="L6" s="26"/>
      <c r="M6" s="26"/>
      <c r="O6" s="90"/>
      <c r="R6" s="5"/>
      <c r="S6" s="5"/>
      <c r="T6" s="5"/>
      <c r="U6" s="5"/>
      <c r="V6" s="5"/>
    </row>
    <row r="7" spans="1:23" ht="13.5" customHeight="1">
      <c r="C7" s="138"/>
      <c r="D7" s="140" t="s">
        <v>435</v>
      </c>
      <c r="E7" s="169"/>
      <c r="F7" s="156" t="str">
        <f>IF(G7="","※","")</f>
        <v>※</v>
      </c>
      <c r="G7" s="144"/>
      <c r="K7" s="26"/>
      <c r="N7" s="644"/>
      <c r="Q7" s="5"/>
      <c r="R7" s="5"/>
      <c r="S7" s="5"/>
      <c r="T7" s="5"/>
      <c r="U7" s="5"/>
      <c r="V7" s="5"/>
    </row>
    <row r="8" spans="1:23" ht="12" customHeight="1">
      <c r="C8" s="139"/>
      <c r="D8" s="141" t="s">
        <v>436</v>
      </c>
      <c r="E8" s="170"/>
      <c r="F8" s="157" t="str">
        <f>IF(G8="","※","")</f>
        <v>※</v>
      </c>
      <c r="G8" s="145"/>
      <c r="K8" s="26"/>
      <c r="Q8" s="5"/>
      <c r="R8" s="5"/>
      <c r="S8" s="5"/>
      <c r="T8" s="5"/>
      <c r="U8" s="5"/>
      <c r="V8" s="5"/>
    </row>
    <row r="9" spans="1:23">
      <c r="C9" s="2042"/>
      <c r="D9" s="2043" t="s">
        <v>608</v>
      </c>
      <c r="E9" s="2044"/>
      <c r="F9" s="156" t="str">
        <f>IF(G9="","※","")</f>
        <v>※</v>
      </c>
      <c r="G9" s="537"/>
      <c r="H9" s="74" t="s">
        <v>460</v>
      </c>
      <c r="N9" s="22"/>
      <c r="Q9" s="5"/>
      <c r="R9" s="5"/>
      <c r="S9" s="5"/>
      <c r="T9" s="5"/>
      <c r="U9" s="5"/>
      <c r="V9" s="5"/>
    </row>
    <row r="10" spans="1:23" ht="13.5" customHeight="1">
      <c r="C10" s="2045"/>
      <c r="D10" s="2046" t="s">
        <v>366</v>
      </c>
      <c r="E10" s="2047"/>
      <c r="F10" s="818" t="str">
        <f>IF(G10="","※","")</f>
        <v>※</v>
      </c>
      <c r="G10" s="2051"/>
      <c r="H10" s="74" t="s">
        <v>460</v>
      </c>
      <c r="N10" s="22"/>
      <c r="Q10" s="5"/>
      <c r="R10" s="5"/>
      <c r="S10" s="5"/>
      <c r="T10" s="5"/>
      <c r="U10" s="5"/>
      <c r="V10" s="5"/>
    </row>
    <row r="11" spans="1:23" ht="27" customHeight="1">
      <c r="C11" s="2048"/>
      <c r="D11" s="2049" t="s">
        <v>10406</v>
      </c>
      <c r="E11" s="2050"/>
      <c r="F11" s="157"/>
      <c r="G11" s="2052" t="str">
        <f>IF(G9="","",ROUND(G9*J11/(1+J11),0))</f>
        <v/>
      </c>
      <c r="H11" s="74" t="s">
        <v>460</v>
      </c>
      <c r="J11" s="2041">
        <v>0.1</v>
      </c>
      <c r="N11" s="22"/>
      <c r="Q11" s="5"/>
      <c r="R11" s="5"/>
      <c r="S11" s="5"/>
      <c r="T11" s="5"/>
      <c r="U11" s="5"/>
      <c r="V11" s="5"/>
    </row>
    <row r="12" spans="1:23">
      <c r="C12" s="86"/>
      <c r="D12" s="219"/>
      <c r="N12" s="22"/>
      <c r="Q12" s="5"/>
      <c r="R12" s="5"/>
      <c r="S12" s="5"/>
      <c r="T12" s="5"/>
      <c r="U12" s="5"/>
      <c r="V12" s="5"/>
    </row>
    <row r="13" spans="1:23">
      <c r="C13" s="497" t="s">
        <v>795</v>
      </c>
      <c r="D13" s="498"/>
      <c r="E13" s="499"/>
      <c r="F13" s="156" t="str">
        <f>IF(G13="","※","")</f>
        <v>※</v>
      </c>
      <c r="G13" s="527"/>
      <c r="H13" s="500"/>
      <c r="J13" s="567"/>
      <c r="N13" s="22"/>
      <c r="Q13" s="5"/>
      <c r="R13" s="5"/>
      <c r="S13" s="5"/>
      <c r="T13" s="5"/>
      <c r="U13" s="5"/>
      <c r="V13" s="5"/>
    </row>
    <row r="14" spans="1:23">
      <c r="C14" s="501"/>
      <c r="D14" s="502" t="s">
        <v>796</v>
      </c>
      <c r="E14" s="503"/>
      <c r="F14" s="173" t="str">
        <f>IF(G13="","",IF(AND(OR(G13="その他",G13="その他工事"),G14=""),"※",""))</f>
        <v/>
      </c>
      <c r="G14" s="528"/>
      <c r="H14" s="500"/>
      <c r="I14" s="491" t="str">
        <f>IF(F14="※","具体的な工事種別を入力して下さい","")</f>
        <v/>
      </c>
      <c r="J14" s="740"/>
      <c r="N14" s="22"/>
      <c r="O14" s="90"/>
      <c r="R14" s="5"/>
      <c r="S14" s="5"/>
      <c r="T14" s="5"/>
      <c r="U14" s="5"/>
      <c r="V14" s="5"/>
    </row>
    <row r="15" spans="1:23" ht="13.5" customHeight="1">
      <c r="C15" s="504" t="s">
        <v>29</v>
      </c>
      <c r="D15" s="505"/>
      <c r="E15" s="506"/>
      <c r="F15" s="156" t="str">
        <f>IF(G15="","※","")</f>
        <v>※</v>
      </c>
      <c r="G15" s="537"/>
      <c r="H15" s="74" t="s">
        <v>251</v>
      </c>
      <c r="J15" s="720"/>
      <c r="K15" s="85"/>
      <c r="L15" s="85"/>
      <c r="M15" s="85"/>
      <c r="N15" s="92"/>
      <c r="O15" s="5"/>
      <c r="P15" s="5"/>
      <c r="Q15" s="5"/>
      <c r="R15" s="5"/>
      <c r="S15" s="5"/>
      <c r="T15" s="5"/>
      <c r="U15" s="5"/>
      <c r="V15" s="5"/>
    </row>
    <row r="16" spans="1:23">
      <c r="C16" s="545"/>
      <c r="D16" s="517" t="s">
        <v>366</v>
      </c>
      <c r="E16" s="518"/>
      <c r="F16" s="546" t="str">
        <f>IF(G16="","※","")</f>
        <v>※</v>
      </c>
      <c r="G16" s="538"/>
      <c r="H16" s="74" t="s">
        <v>252</v>
      </c>
      <c r="J16" s="720"/>
      <c r="N16" s="22"/>
      <c r="O16" s="5"/>
      <c r="P16" s="5"/>
      <c r="Q16" s="5"/>
      <c r="R16" s="5"/>
      <c r="S16" s="5"/>
      <c r="T16" s="5"/>
      <c r="U16" s="5"/>
      <c r="V16" s="5"/>
    </row>
    <row r="17" spans="1:23" ht="30" customHeight="1">
      <c r="C17" s="2103" t="s">
        <v>30</v>
      </c>
      <c r="D17" s="2104"/>
      <c r="E17" s="2105"/>
      <c r="F17" s="152"/>
      <c r="G17" s="547" t="str">
        <f>IF(G16="","",G15-G16)</f>
        <v/>
      </c>
      <c r="H17" s="74" t="s">
        <v>252</v>
      </c>
      <c r="J17" s="97"/>
      <c r="N17" s="22"/>
      <c r="O17" s="5"/>
      <c r="P17" s="5"/>
      <c r="Q17" s="5"/>
      <c r="R17" s="5"/>
      <c r="S17" s="5"/>
      <c r="T17" s="5"/>
      <c r="U17" s="5"/>
      <c r="V17" s="5"/>
    </row>
    <row r="18" spans="1:23">
      <c r="C18" s="510" t="s">
        <v>797</v>
      </c>
      <c r="D18" s="511"/>
      <c r="E18" s="512"/>
      <c r="F18" s="152" t="str">
        <f>IF(G18="","※","")</f>
        <v>※</v>
      </c>
      <c r="G18" s="544"/>
      <c r="H18" s="74" t="s">
        <v>251</v>
      </c>
      <c r="N18" s="22"/>
      <c r="O18" s="5"/>
      <c r="P18" s="5"/>
      <c r="Q18" s="5"/>
      <c r="R18" s="5"/>
      <c r="S18" s="5"/>
      <c r="T18" s="5"/>
      <c r="U18" s="5"/>
      <c r="V18" s="5"/>
    </row>
    <row r="19" spans="1:23" ht="30" customHeight="1">
      <c r="C19" s="2103" t="s">
        <v>170</v>
      </c>
      <c r="D19" s="2104"/>
      <c r="E19" s="2105"/>
      <c r="F19" s="152"/>
      <c r="G19" s="540" t="str">
        <f>IF(G18="","",((G15-G16)/G18)*100)</f>
        <v/>
      </c>
      <c r="H19" s="49" t="s">
        <v>798</v>
      </c>
      <c r="N19" s="22"/>
      <c r="O19" s="5"/>
      <c r="P19" s="5"/>
      <c r="Q19" s="5"/>
      <c r="R19" s="5"/>
      <c r="S19" s="5"/>
      <c r="T19" s="5"/>
      <c r="U19" s="5"/>
      <c r="V19" s="5"/>
    </row>
    <row r="20" spans="1:23" ht="14.25" thickBot="1">
      <c r="C20" s="799" t="s">
        <v>750</v>
      </c>
      <c r="D20" s="514"/>
      <c r="E20" s="515"/>
      <c r="F20" s="152" t="str">
        <f>IF(G20="","※","")</f>
        <v>※</v>
      </c>
      <c r="G20" s="210"/>
      <c r="H20" s="49"/>
      <c r="V20" s="5"/>
    </row>
    <row r="21" spans="1:23" ht="15" thickTop="1" thickBot="1">
      <c r="C21" s="513" t="s">
        <v>799</v>
      </c>
      <c r="D21" s="514"/>
      <c r="E21" s="1644" t="s">
        <v>8104</v>
      </c>
      <c r="F21" s="493" t="str">
        <f>IF(G21="","※",IF(G24="","",IF(J21&gt;J24,"E","")))</f>
        <v>※</v>
      </c>
      <c r="G21" s="650"/>
      <c r="H21" s="370" t="s">
        <v>800</v>
      </c>
      <c r="I21" s="496" t="str">
        <f>IF(F21="E","年の大小を確認して下さい","")</f>
        <v/>
      </c>
      <c r="J21" s="5" t="e">
        <f>VLOOKUP(G21,Table!A752:B761,2,0)</f>
        <v>#N/A</v>
      </c>
      <c r="K21" s="1686" t="str">
        <f>IF(OR(G21="",G22="",G23="")=TRUE,"",DATE(VLOOKUP(G21,Table!$A$752:$B$761,2,FALSE),G22,G23))</f>
        <v/>
      </c>
      <c r="L21" s="1688"/>
      <c r="V21" s="5"/>
    </row>
    <row r="22" spans="1:23" ht="14.25" thickTop="1">
      <c r="C22" s="516"/>
      <c r="D22" s="517"/>
      <c r="E22" s="1645"/>
      <c r="F22" s="494" t="str">
        <f>IF(G22="","※",IF(G25="","",IF(AND(J21=J24,G22&gt;G25)=TRUE,"E","")))</f>
        <v>※</v>
      </c>
      <c r="G22" s="541"/>
      <c r="H22" s="370" t="s">
        <v>801</v>
      </c>
      <c r="I22" s="496" t="str">
        <f>IF(F22="E","月の大小を確認して下さい","")</f>
        <v/>
      </c>
      <c r="J22" s="2061"/>
      <c r="K22" s="1687" t="str">
        <f>IF(K21="","E",IF(DAY(K21)=G23,"","E"))</f>
        <v>E</v>
      </c>
      <c r="L22" s="2065"/>
      <c r="M22" s="2066"/>
      <c r="N22" s="2066"/>
      <c r="O22" s="2066"/>
      <c r="P22" s="2066"/>
      <c r="Q22" s="2066"/>
      <c r="V22" s="5"/>
      <c r="W22" s="2061"/>
    </row>
    <row r="23" spans="1:23" ht="14.25" thickBot="1">
      <c r="C23" s="516"/>
      <c r="D23" s="517"/>
      <c r="E23" s="1645"/>
      <c r="F23" s="495" t="str">
        <f>IF(G23="","※",IF(G26="","",IF(AND(J21=J24,G22=G25,G23&gt;=G26)=TRUE,"E",K22)))</f>
        <v>※</v>
      </c>
      <c r="G23" s="542"/>
      <c r="H23" s="370" t="s">
        <v>802</v>
      </c>
      <c r="I23" s="496" t="str">
        <f>IF(F23="E","日の大小を確認して下さい","")</f>
        <v/>
      </c>
      <c r="K23" s="724"/>
      <c r="V23" s="5"/>
    </row>
    <row r="24" spans="1:23" ht="15" thickTop="1" thickBot="1">
      <c r="C24" s="516"/>
      <c r="D24" s="517"/>
      <c r="E24" s="1646" t="s">
        <v>8105</v>
      </c>
      <c r="F24" s="493" t="str">
        <f>IF(G24="","※",IF(G21="","",IF(J24&lt;J21,"E","")))</f>
        <v>※</v>
      </c>
      <c r="G24" s="650"/>
      <c r="H24" s="370" t="s">
        <v>800</v>
      </c>
      <c r="I24" s="496" t="str">
        <f>IF(F24="E","年の大小を確認して下さい","")</f>
        <v/>
      </c>
      <c r="J24" s="2034" t="e">
        <f>VLOOKUP(G24,Table!A752:B761,2,0)</f>
        <v>#N/A</v>
      </c>
      <c r="K24" s="1686" t="str">
        <f>IF(OR(G24="",G25="",G26="")=TRUE,"",DATE(VLOOKUP(G24,Table!$A$752:$B$761,2,FALSE),G25,G26))</f>
        <v/>
      </c>
      <c r="V24" s="5"/>
    </row>
    <row r="25" spans="1:23" ht="14.25" thickTop="1">
      <c r="C25" s="516"/>
      <c r="D25" s="517"/>
      <c r="E25" s="1645"/>
      <c r="F25" s="494" t="str">
        <f>IF(G25="","※",IF(AND(J24=J21,G25&lt;G22)=TRUE,"E",""))</f>
        <v>※</v>
      </c>
      <c r="G25" s="541"/>
      <c r="H25" s="370" t="s">
        <v>801</v>
      </c>
      <c r="I25" s="496" t="str">
        <f>IF(F25="E","月の大小を確認して下さい","")</f>
        <v/>
      </c>
      <c r="K25" s="1282" t="str">
        <f>IF(K24="","E",IF(DAY(K24)=G26,"","E"))</f>
        <v>E</v>
      </c>
      <c r="V25" s="5"/>
    </row>
    <row r="26" spans="1:23" ht="14.25" thickBot="1">
      <c r="C26" s="519"/>
      <c r="D26" s="508"/>
      <c r="E26" s="1647"/>
      <c r="F26" s="495" t="str">
        <f>IF(G26="","※",IF(G23="","",IF(AND(J21=J24,G22=G25,G26&lt;=G23)=TRUE,"E",K25)))</f>
        <v>※</v>
      </c>
      <c r="G26" s="542"/>
      <c r="H26" s="370" t="s">
        <v>802</v>
      </c>
      <c r="I26" s="496" t="str">
        <f>IF(F26="E","日の大小を確認して下さい","")</f>
        <v/>
      </c>
      <c r="V26" s="5"/>
    </row>
    <row r="27" spans="1:23" ht="15" thickTop="1" thickBot="1">
      <c r="C27" s="513" t="s">
        <v>803</v>
      </c>
      <c r="D27" s="514"/>
      <c r="E27" s="1644" t="s">
        <v>8106</v>
      </c>
      <c r="F27" s="493" t="str">
        <f>IF(G27="","※",IF(G21="","",IF(J27&lt;J21,"E","")))</f>
        <v>※</v>
      </c>
      <c r="G27" s="650"/>
      <c r="H27" s="370" t="s">
        <v>800</v>
      </c>
      <c r="I27" s="496" t="str">
        <f>IF(F27="E","年の大小を確認して下さい","")</f>
        <v/>
      </c>
      <c r="J27" s="2034" t="e">
        <f>VLOOKUP(G27,Table!A752:B761,2,0)</f>
        <v>#N/A</v>
      </c>
      <c r="K27" s="1686" t="str">
        <f>IF(OR(G27="",G28="",G29="")=TRUE,"",DATE(VLOOKUP(G27,Table!$A$752:$B$761,2,FALSE),G28,G29))</f>
        <v/>
      </c>
      <c r="V27" s="5"/>
    </row>
    <row r="28" spans="1:23" ht="14.25" thickTop="1">
      <c r="C28" s="516"/>
      <c r="D28" s="517"/>
      <c r="E28" s="518"/>
      <c r="F28" s="494" t="str">
        <f>IF(G28="","※",IF(AND(J27=J21,G28&lt;G22)=TRUE,"E",""))</f>
        <v>※</v>
      </c>
      <c r="G28" s="541"/>
      <c r="H28" s="370" t="s">
        <v>801</v>
      </c>
      <c r="I28" s="496" t="str">
        <f>IF(F28="E","月の大小を確認して下さい","")</f>
        <v/>
      </c>
      <c r="K28" s="1282" t="str">
        <f>IF(K27="","E",IF(DAY(K27)=G29,"","E"))</f>
        <v>E</v>
      </c>
      <c r="V28" s="5"/>
    </row>
    <row r="29" spans="1:23">
      <c r="C29" s="519"/>
      <c r="D29" s="508"/>
      <c r="E29" s="509"/>
      <c r="F29" s="495" t="str">
        <f>IF(G29="","※",IF(G23="","",IF(AND(J21=J27,G22=G28,G29&lt;G23)=TRUE,"E",K28)))</f>
        <v>※</v>
      </c>
      <c r="G29" s="542"/>
      <c r="H29" s="370" t="s">
        <v>802</v>
      </c>
      <c r="I29" s="496" t="str">
        <f>IF(F29="E","日の大小を確認して下さい","")</f>
        <v/>
      </c>
      <c r="V29" s="5"/>
    </row>
    <row r="30" spans="1:23" s="1533" customFormat="1">
      <c r="A30" s="921"/>
      <c r="B30" s="921"/>
      <c r="C30" s="1547" t="s">
        <v>1839</v>
      </c>
      <c r="D30" s="1536"/>
      <c r="E30" s="1532"/>
      <c r="F30" s="1548" t="str">
        <f>IF(G30="","※",IF(($K$27-$K$24)&gt;=0,"","E"))</f>
        <v>※</v>
      </c>
      <c r="G30" s="1549" t="str">
        <f>IFERROR($K$27-$K$24,"")</f>
        <v/>
      </c>
      <c r="H30" s="195" t="s">
        <v>802</v>
      </c>
      <c r="I30" s="193" t="str">
        <f>IF(F30="E","当初工期と最終工期を確認して下さい","")</f>
        <v/>
      </c>
      <c r="K30" s="21"/>
      <c r="L30" s="21"/>
      <c r="M30" s="21"/>
      <c r="N30" s="21"/>
      <c r="O30" s="88"/>
      <c r="P30" s="88"/>
      <c r="Q30" s="88"/>
      <c r="R30" s="88"/>
      <c r="S30" s="88"/>
      <c r="T30" s="88"/>
      <c r="U30" s="88"/>
    </row>
    <row r="31" spans="1:23" s="1533" customFormat="1">
      <c r="A31" s="921"/>
      <c r="B31" s="921"/>
      <c r="C31" s="1550" t="s">
        <v>1840</v>
      </c>
      <c r="D31" s="9"/>
      <c r="E31" s="1528"/>
      <c r="F31" s="1551" t="str">
        <f>IF(G31="","※",IF(G30=G31,"","E"))</f>
        <v>※</v>
      </c>
      <c r="G31" s="1552" t="str">
        <f>IF(SUM(G32:G37)=0,"",SUM(G32:G37))</f>
        <v/>
      </c>
      <c r="H31" s="1533" t="s">
        <v>1841</v>
      </c>
      <c r="I31" s="193" t="str">
        <f>IF(F31="E","工期延期の日数が異なっています","")</f>
        <v/>
      </c>
      <c r="K31" s="21"/>
      <c r="L31" s="21"/>
      <c r="M31" s="21"/>
      <c r="N31" s="21"/>
      <c r="O31" s="88"/>
      <c r="P31" s="88"/>
      <c r="Q31" s="88"/>
      <c r="R31" s="88"/>
      <c r="S31" s="88"/>
      <c r="T31" s="88"/>
      <c r="U31" s="88"/>
    </row>
    <row r="32" spans="1:23" s="1533" customFormat="1">
      <c r="A32" s="921"/>
      <c r="B32" s="921"/>
      <c r="C32" s="1553"/>
      <c r="D32" s="833" t="s">
        <v>1842</v>
      </c>
      <c r="E32" s="1554"/>
      <c r="F32" s="1555" t="str">
        <f t="shared" ref="F32:F37" si="0">IF(G32="","※","")</f>
        <v>※</v>
      </c>
      <c r="G32" s="541"/>
      <c r="H32" s="1533" t="s">
        <v>1841</v>
      </c>
      <c r="I32" s="193"/>
      <c r="K32" s="21"/>
      <c r="L32" s="21"/>
      <c r="M32" s="21"/>
      <c r="N32" s="21"/>
      <c r="O32" s="88"/>
      <c r="P32" s="88"/>
      <c r="Q32" s="88"/>
      <c r="R32" s="88"/>
      <c r="S32" s="88"/>
      <c r="T32" s="88"/>
      <c r="U32" s="88"/>
    </row>
    <row r="33" spans="1:22" s="1533" customFormat="1">
      <c r="A33" s="921"/>
      <c r="B33" s="921"/>
      <c r="C33" s="1553"/>
      <c r="D33" s="2110" t="s">
        <v>1843</v>
      </c>
      <c r="E33" s="2111"/>
      <c r="F33" s="1555" t="str">
        <f t="shared" si="0"/>
        <v>※</v>
      </c>
      <c r="G33" s="541"/>
      <c r="H33" s="921" t="s">
        <v>1841</v>
      </c>
      <c r="I33" s="193"/>
      <c r="K33" s="21"/>
      <c r="L33" s="21"/>
      <c r="M33" s="21"/>
      <c r="N33" s="21"/>
      <c r="O33" s="88"/>
      <c r="P33" s="88"/>
      <c r="Q33" s="88"/>
      <c r="R33" s="88"/>
      <c r="S33" s="88"/>
      <c r="T33" s="88"/>
      <c r="U33" s="88"/>
    </row>
    <row r="34" spans="1:22" s="1533" customFormat="1">
      <c r="A34" s="921"/>
      <c r="B34" s="921"/>
      <c r="C34" s="1556"/>
      <c r="D34" s="1557" t="s">
        <v>1844</v>
      </c>
      <c r="E34" s="1558"/>
      <c r="F34" s="1555" t="str">
        <f t="shared" si="0"/>
        <v>※</v>
      </c>
      <c r="G34" s="541"/>
      <c r="H34" s="921" t="s">
        <v>1841</v>
      </c>
      <c r="I34" s="193"/>
      <c r="K34" s="21"/>
      <c r="L34" s="21"/>
      <c r="M34" s="21"/>
      <c r="N34" s="21"/>
      <c r="O34" s="88"/>
      <c r="P34" s="88"/>
      <c r="Q34" s="88"/>
      <c r="R34" s="88"/>
      <c r="S34" s="88"/>
      <c r="T34" s="88"/>
      <c r="U34" s="88"/>
    </row>
    <row r="35" spans="1:22" s="1533" customFormat="1">
      <c r="A35" s="921"/>
      <c r="B35" s="921"/>
      <c r="C35" s="1556"/>
      <c r="D35" s="1557" t="s">
        <v>1845</v>
      </c>
      <c r="E35" s="1558"/>
      <c r="F35" s="1555" t="str">
        <f t="shared" si="0"/>
        <v>※</v>
      </c>
      <c r="G35" s="541"/>
      <c r="H35" s="921" t="s">
        <v>1841</v>
      </c>
      <c r="I35" s="193"/>
      <c r="K35" s="21"/>
      <c r="L35" s="21"/>
      <c r="M35" s="21"/>
      <c r="N35" s="21"/>
      <c r="O35" s="88"/>
      <c r="P35" s="88"/>
      <c r="Q35" s="88"/>
      <c r="R35" s="88"/>
      <c r="S35" s="88"/>
      <c r="T35" s="88"/>
      <c r="U35" s="88"/>
    </row>
    <row r="36" spans="1:22" s="1533" customFormat="1">
      <c r="A36" s="921"/>
      <c r="B36" s="921"/>
      <c r="C36" s="1556"/>
      <c r="D36" s="1557" t="s">
        <v>1846</v>
      </c>
      <c r="E36" s="1558"/>
      <c r="F36" s="1555" t="str">
        <f t="shared" si="0"/>
        <v>※</v>
      </c>
      <c r="G36" s="541"/>
      <c r="H36" s="921" t="s">
        <v>1841</v>
      </c>
      <c r="I36" s="193"/>
      <c r="K36" s="21"/>
      <c r="L36" s="21"/>
      <c r="M36" s="21"/>
      <c r="N36" s="21"/>
      <c r="O36" s="88"/>
      <c r="P36" s="88"/>
      <c r="Q36" s="88"/>
      <c r="R36" s="88"/>
      <c r="S36" s="88"/>
      <c r="T36" s="88"/>
      <c r="U36" s="88"/>
    </row>
    <row r="37" spans="1:22" s="1533" customFormat="1">
      <c r="A37" s="921"/>
      <c r="B37" s="921"/>
      <c r="C37" s="1556"/>
      <c r="D37" s="1559" t="s">
        <v>1847</v>
      </c>
      <c r="E37" s="1560"/>
      <c r="F37" s="1555" t="str">
        <f t="shared" si="0"/>
        <v>※</v>
      </c>
      <c r="G37" s="541"/>
      <c r="H37" s="1533" t="s">
        <v>1841</v>
      </c>
      <c r="I37" s="193"/>
      <c r="K37" s="21"/>
      <c r="L37" s="21"/>
      <c r="M37" s="21"/>
      <c r="N37" s="21"/>
      <c r="O37" s="88"/>
      <c r="P37" s="88"/>
      <c r="Q37" s="88"/>
      <c r="R37" s="88"/>
      <c r="S37" s="88"/>
      <c r="T37" s="88"/>
      <c r="U37" s="88"/>
    </row>
    <row r="38" spans="1:22" s="1533" customFormat="1">
      <c r="A38" s="921"/>
      <c r="B38" s="921"/>
      <c r="C38" s="1529"/>
      <c r="D38" s="1561" t="s">
        <v>2100</v>
      </c>
      <c r="E38" s="1560"/>
      <c r="F38" s="2093" t="str">
        <f>IF(G37=0,"",IF(G37="","※",IF((G37&lt;&gt;0)*(G38=""),"※","")))</f>
        <v/>
      </c>
      <c r="G38" s="2095"/>
      <c r="I38" s="193"/>
      <c r="K38" s="21"/>
      <c r="L38" s="21"/>
      <c r="M38" s="21"/>
      <c r="N38" s="21"/>
      <c r="O38" s="88"/>
      <c r="P38" s="88"/>
      <c r="Q38" s="88"/>
      <c r="R38" s="88"/>
      <c r="S38" s="88"/>
      <c r="T38" s="88"/>
      <c r="U38" s="88"/>
    </row>
    <row r="39" spans="1:22" s="1533" customFormat="1">
      <c r="A39" s="921"/>
      <c r="B39" s="921"/>
      <c r="C39" s="1530"/>
      <c r="D39" s="1562"/>
      <c r="E39" s="1531"/>
      <c r="F39" s="2094"/>
      <c r="G39" s="2096"/>
      <c r="I39" s="193"/>
      <c r="K39" s="21"/>
      <c r="L39" s="21"/>
      <c r="M39" s="21"/>
      <c r="N39" s="21"/>
      <c r="O39" s="88"/>
      <c r="P39" s="88"/>
      <c r="Q39" s="88"/>
      <c r="R39" s="88"/>
      <c r="S39" s="88"/>
      <c r="T39" s="88"/>
      <c r="U39" s="88"/>
    </row>
    <row r="40" spans="1:22" s="1533" customFormat="1">
      <c r="A40" s="921"/>
      <c r="B40" s="921"/>
      <c r="C40" s="1563" t="s">
        <v>1848</v>
      </c>
      <c r="D40" s="1564"/>
      <c r="E40" s="1565"/>
      <c r="F40" s="1548" t="str">
        <f>IF(G40="","※","")</f>
        <v>※</v>
      </c>
      <c r="G40" s="1566"/>
      <c r="H40" s="921"/>
      <c r="K40" s="21"/>
      <c r="L40" s="21"/>
      <c r="M40" s="21"/>
      <c r="N40" s="21"/>
      <c r="O40" s="88"/>
      <c r="P40" s="88"/>
      <c r="Q40" s="88"/>
      <c r="R40" s="88"/>
      <c r="S40" s="88"/>
      <c r="T40" s="88"/>
      <c r="U40" s="88"/>
    </row>
    <row r="41" spans="1:22">
      <c r="C41" s="306"/>
      <c r="D41" s="306"/>
      <c r="E41" s="520"/>
      <c r="F41" s="331"/>
      <c r="G41" s="268"/>
      <c r="H41" s="268"/>
      <c r="V41" s="5"/>
    </row>
    <row r="42" spans="1:22" hidden="1">
      <c r="C42" s="219"/>
      <c r="D42" s="306"/>
      <c r="E42" s="520"/>
      <c r="F42" s="331"/>
      <c r="G42" s="268"/>
      <c r="H42" s="268"/>
      <c r="V42" s="5"/>
    </row>
    <row r="43" spans="1:22" hidden="1">
      <c r="C43" s="1457" t="s">
        <v>804</v>
      </c>
      <c r="D43" s="1458"/>
      <c r="E43" s="1459"/>
      <c r="F43" s="1460"/>
      <c r="G43" s="1461"/>
      <c r="H43" s="500"/>
      <c r="V43" s="5"/>
    </row>
    <row r="44" spans="1:22" hidden="1">
      <c r="C44" s="1462"/>
      <c r="D44" s="1463" t="s">
        <v>796</v>
      </c>
      <c r="E44" s="1464"/>
      <c r="F44" s="1465"/>
      <c r="G44" s="1466"/>
      <c r="H44" s="500"/>
      <c r="I44" s="491" t="str">
        <f>IF(F44="※","具体的な入札契約方式を入力して下さい","")</f>
        <v/>
      </c>
      <c r="V44" s="5"/>
    </row>
    <row r="45" spans="1:22" hidden="1">
      <c r="C45" s="1467" t="s">
        <v>423</v>
      </c>
      <c r="D45" s="1468"/>
      <c r="E45" s="1469"/>
      <c r="F45" s="1470"/>
      <c r="G45" s="1471"/>
      <c r="H45" s="500"/>
      <c r="V45" s="5"/>
    </row>
    <row r="46" spans="1:22" hidden="1">
      <c r="C46" s="1472"/>
      <c r="D46" s="1473" t="s">
        <v>796</v>
      </c>
      <c r="E46" s="1474"/>
      <c r="F46" s="1465"/>
      <c r="G46" s="1466"/>
      <c r="H46" s="500"/>
      <c r="I46" s="491" t="str">
        <f>IF(F46="※","具体的な評価方法を入力して下さい","")</f>
        <v/>
      </c>
      <c r="V46" s="5"/>
    </row>
    <row r="47" spans="1:22" hidden="1">
      <c r="C47" s="1475" t="s">
        <v>805</v>
      </c>
      <c r="D47" s="876"/>
      <c r="E47" s="1476"/>
      <c r="F47" s="1477"/>
      <c r="G47" s="1478"/>
      <c r="H47" s="500"/>
      <c r="V47" s="5"/>
    </row>
    <row r="48" spans="1:22" hidden="1">
      <c r="C48" s="504" t="s">
        <v>806</v>
      </c>
      <c r="D48" s="505"/>
      <c r="E48" s="506"/>
      <c r="F48" s="156" t="str">
        <f>IF(G48="","※","")</f>
        <v>※</v>
      </c>
      <c r="G48" s="527"/>
      <c r="H48" s="49"/>
      <c r="V48" s="5"/>
    </row>
    <row r="49" spans="3:22" hidden="1">
      <c r="C49" s="507"/>
      <c r="D49" s="508" t="s">
        <v>796</v>
      </c>
      <c r="E49" s="518"/>
      <c r="F49" s="173" t="str">
        <f>IF(G48="","",IF(AND(G48="その他",G49=""),"※",""))</f>
        <v/>
      </c>
      <c r="G49" s="528"/>
      <c r="H49" s="49"/>
      <c r="I49" s="491" t="str">
        <f>IF(F49="※","具体的な工事難易度を入力して下さい","")</f>
        <v/>
      </c>
      <c r="V49" s="5"/>
    </row>
    <row r="50" spans="3:22" hidden="1">
      <c r="C50" s="523" t="s">
        <v>601</v>
      </c>
      <c r="D50" s="521"/>
      <c r="E50" s="522"/>
      <c r="F50" s="156" t="str">
        <f>IF(G50="","※","")</f>
        <v>※</v>
      </c>
      <c r="G50" s="650"/>
      <c r="H50" s="49" t="s">
        <v>602</v>
      </c>
      <c r="V50" s="5"/>
    </row>
    <row r="51" spans="3:22" hidden="1">
      <c r="C51" s="519" t="s">
        <v>603</v>
      </c>
      <c r="D51" s="508"/>
      <c r="E51" s="509"/>
      <c r="F51" s="817" t="str">
        <f>IF(G51="","※","")</f>
        <v>※</v>
      </c>
      <c r="G51" s="542"/>
      <c r="H51" s="49" t="s">
        <v>602</v>
      </c>
      <c r="V51" s="5"/>
    </row>
    <row r="52" spans="3:22" hidden="1">
      <c r="C52" s="513" t="s">
        <v>604</v>
      </c>
      <c r="D52" s="514"/>
      <c r="E52" s="524" t="s">
        <v>605</v>
      </c>
      <c r="F52" s="156" t="str">
        <f>IF(G52="","※","")</f>
        <v>※</v>
      </c>
      <c r="G52" s="539"/>
      <c r="H52" s="49" t="s">
        <v>606</v>
      </c>
      <c r="V52" s="5"/>
    </row>
    <row r="53" spans="3:22" hidden="1">
      <c r="C53" s="516"/>
      <c r="D53" s="517"/>
      <c r="E53" s="525" t="s">
        <v>607</v>
      </c>
      <c r="F53" s="818" t="str">
        <f>IF(G53="","※","")</f>
        <v>※</v>
      </c>
      <c r="G53" s="541"/>
      <c r="H53" s="49" t="s">
        <v>606</v>
      </c>
      <c r="V53" s="5"/>
    </row>
    <row r="54" spans="3:22" hidden="1">
      <c r="C54" s="519"/>
      <c r="D54" s="508"/>
      <c r="E54" s="526" t="s">
        <v>728</v>
      </c>
      <c r="F54" s="157" t="str">
        <f>IF(G54="","※","")</f>
        <v>※</v>
      </c>
      <c r="G54" s="543"/>
      <c r="H54" s="49" t="s">
        <v>606</v>
      </c>
      <c r="V54" s="5"/>
    </row>
    <row r="55" spans="3:22" hidden="1">
      <c r="V55" s="5"/>
    </row>
    <row r="56" spans="3:22" hidden="1">
      <c r="C56" s="1455" t="s">
        <v>1750</v>
      </c>
      <c r="D56" s="693"/>
      <c r="E56" s="694"/>
      <c r="F56" s="695"/>
      <c r="G56" s="709"/>
      <c r="V56" s="5"/>
    </row>
    <row r="57" spans="3:22" hidden="1">
      <c r="V57" s="5"/>
    </row>
    <row r="58" spans="3:22" hidden="1">
      <c r="C58" s="692" t="s">
        <v>709</v>
      </c>
      <c r="D58" s="693"/>
      <c r="E58" s="694"/>
      <c r="F58" s="695" t="str">
        <f>IF(G58="","※","")</f>
        <v>※</v>
      </c>
      <c r="G58" s="709"/>
      <c r="K58" s="882" t="s">
        <v>1004</v>
      </c>
      <c r="L58" s="882" t="s">
        <v>1005</v>
      </c>
      <c r="V58" s="5"/>
    </row>
    <row r="59" spans="3:22" hidden="1">
      <c r="C59" s="692" t="s">
        <v>710</v>
      </c>
      <c r="D59" s="693"/>
      <c r="E59" s="694"/>
      <c r="F59" s="152" t="str">
        <f>IF(AND(G$58="有り",G59=""),"※","")</f>
        <v/>
      </c>
      <c r="G59" s="709"/>
      <c r="K59" s="880" t="str">
        <f>IF(OR($G$59="単品スライド",$G$59="単品スライド・全体スライド併用",$G$59="単品スライド・インフレスライド併用"),"単品","")</f>
        <v/>
      </c>
      <c r="L59" s="881" t="str">
        <f>IF(OR($G$59="全体スライド",$G$59="インフレスライド",$G$59="単品スライド・全体スライド併用",$G$59="単品スライド・インフレスライド併用"),"全体","")</f>
        <v/>
      </c>
      <c r="V59" s="5"/>
    </row>
    <row r="60" spans="3:22" hidden="1">
      <c r="C60" s="2106" t="s">
        <v>289</v>
      </c>
      <c r="D60" s="2107"/>
      <c r="E60" s="707" t="s">
        <v>286</v>
      </c>
      <c r="F60" s="156" t="str">
        <f>IF(AND($G$58="有り",$K$59="単品"),IF($G$60="","※",IF($G$60=0,"E","")),"")</f>
        <v/>
      </c>
      <c r="G60" s="710"/>
      <c r="H60" s="5" t="s">
        <v>602</v>
      </c>
      <c r="V60" s="5"/>
    </row>
    <row r="61" spans="3:22" hidden="1">
      <c r="C61" s="2108"/>
      <c r="D61" s="2109"/>
      <c r="E61" s="708" t="s">
        <v>288</v>
      </c>
      <c r="F61" s="157" t="str">
        <f>IF(AND($G$58="有り",$L$59="全体"),IF($G$61="","※",IF($G$61=0,"E","")),"")</f>
        <v/>
      </c>
      <c r="G61" s="711"/>
      <c r="H61" s="5" t="s">
        <v>602</v>
      </c>
      <c r="V61" s="5"/>
    </row>
    <row r="62" spans="3:22" hidden="1">
      <c r="C62" s="2097" t="s">
        <v>120</v>
      </c>
      <c r="D62" s="2098"/>
      <c r="E62" s="704">
        <v>1</v>
      </c>
      <c r="F62" s="703" t="str">
        <f>IF(AND($G$58="有り",$K$59="単品"),IF(AND(G60&gt;=E62,G62=""),"※",""),"")</f>
        <v/>
      </c>
      <c r="G62" s="712"/>
      <c r="V62" s="5"/>
    </row>
    <row r="63" spans="3:22" hidden="1">
      <c r="C63" s="2101"/>
      <c r="D63" s="2102"/>
      <c r="E63" s="705">
        <v>2</v>
      </c>
      <c r="F63" s="691" t="str">
        <f>IF(AND($G$58="有り",$K$59="単品"),IF(AND(G60&gt;=E63,G63=""),"※",""),"")</f>
        <v/>
      </c>
      <c r="G63" s="716"/>
      <c r="V63" s="5"/>
    </row>
    <row r="64" spans="3:22" hidden="1">
      <c r="C64" s="2097" t="s">
        <v>714</v>
      </c>
      <c r="D64" s="2098"/>
      <c r="E64" s="704">
        <v>1</v>
      </c>
      <c r="F64" s="697" t="str">
        <f>IF(AND(G$58="有り",$G$59&lt;&gt;"単品スライド",G64="",$G$61&gt;=1),"※","")</f>
        <v/>
      </c>
      <c r="G64" s="713"/>
      <c r="V64" s="5"/>
    </row>
    <row r="65" spans="3:22" hidden="1">
      <c r="C65" s="2099"/>
      <c r="D65" s="2100"/>
      <c r="E65" s="706">
        <v>2</v>
      </c>
      <c r="F65" s="697" t="str">
        <f>IF(AND(G$58="有り",$G$59&lt;&gt;"単品スライド",G65="",$G$61&gt;=2),"※","")</f>
        <v/>
      </c>
      <c r="G65" s="714"/>
      <c r="V65" s="5"/>
    </row>
    <row r="66" spans="3:22" hidden="1">
      <c r="C66" s="2099"/>
      <c r="D66" s="2100"/>
      <c r="E66" s="706">
        <v>3</v>
      </c>
      <c r="F66" s="697" t="str">
        <f>IF(AND(G$58="有り",$G$59&lt;&gt;"単品スライド",G66="",$G$61&gt;=3),"※","")</f>
        <v/>
      </c>
      <c r="G66" s="714"/>
      <c r="V66" s="5"/>
    </row>
    <row r="67" spans="3:22" hidden="1">
      <c r="C67" s="2101"/>
      <c r="D67" s="2102"/>
      <c r="E67" s="705">
        <v>4</v>
      </c>
      <c r="F67" s="701" t="str">
        <f>IF(AND(G$58="有り",$G$59&lt;&gt;"単品スライド",G67="",$G$61&gt;=4),"※","")</f>
        <v/>
      </c>
      <c r="G67" s="715"/>
      <c r="V67" s="5"/>
    </row>
    <row r="68" spans="3:22" hidden="1">
      <c r="C68" s="564"/>
      <c r="D68" s="564"/>
      <c r="E68" s="702"/>
      <c r="F68" s="445"/>
      <c r="G68" s="564"/>
      <c r="V68" s="5"/>
    </row>
    <row r="69" spans="3:22">
      <c r="C69" s="427" t="s">
        <v>624</v>
      </c>
      <c r="D69" s="428"/>
      <c r="E69" s="429"/>
      <c r="F69" s="207"/>
      <c r="G69" s="430"/>
      <c r="V69" s="5"/>
    </row>
    <row r="70" spans="3:22">
      <c r="C70" s="431" t="s">
        <v>625</v>
      </c>
      <c r="D70" s="432"/>
      <c r="E70" s="433"/>
      <c r="F70" s="208"/>
      <c r="G70" s="434"/>
      <c r="V70" s="5"/>
    </row>
    <row r="71" spans="3:22">
      <c r="C71" s="431" t="s">
        <v>626</v>
      </c>
      <c r="D71" s="433"/>
      <c r="E71" s="435"/>
      <c r="F71" s="436"/>
      <c r="G71" s="437"/>
      <c r="V71" s="5"/>
    </row>
    <row r="72" spans="3:22">
      <c r="C72" s="431" t="s">
        <v>627</v>
      </c>
      <c r="D72" s="438"/>
      <c r="E72" s="438"/>
      <c r="F72" s="439"/>
      <c r="G72" s="440"/>
      <c r="V72" s="5"/>
    </row>
    <row r="73" spans="3:22">
      <c r="C73" s="441" t="s">
        <v>628</v>
      </c>
      <c r="D73" s="442"/>
      <c r="E73" s="443"/>
      <c r="F73" s="206"/>
      <c r="G73" s="444"/>
      <c r="V73" s="5"/>
    </row>
    <row r="74" spans="3:22">
      <c r="V74" s="5"/>
    </row>
    <row r="75" spans="3:22">
      <c r="V75" s="5"/>
    </row>
    <row r="76" spans="3:22">
      <c r="V76" s="5"/>
    </row>
    <row r="77" spans="3:22">
      <c r="V77" s="5"/>
    </row>
    <row r="78" spans="3:22">
      <c r="V78" s="5"/>
    </row>
    <row r="79" spans="3:22">
      <c r="V79" s="5"/>
    </row>
    <row r="80" spans="3:22">
      <c r="V80" s="5"/>
    </row>
    <row r="81" spans="5:22">
      <c r="V81" s="5"/>
    </row>
    <row r="82" spans="5:22">
      <c r="V82" s="5"/>
    </row>
    <row r="83" spans="5:22">
      <c r="V83" s="5"/>
    </row>
    <row r="84" spans="5:22">
      <c r="V84" s="5"/>
    </row>
    <row r="85" spans="5:22">
      <c r="V85" s="5"/>
    </row>
    <row r="86" spans="5:22">
      <c r="V86" s="5"/>
    </row>
    <row r="87" spans="5:22">
      <c r="V87" s="5"/>
    </row>
    <row r="88" spans="5:22">
      <c r="V88" s="5"/>
    </row>
    <row r="89" spans="5:22">
      <c r="V89" s="5"/>
    </row>
    <row r="90" spans="5:22">
      <c r="V90" s="5"/>
    </row>
    <row r="91" spans="5:22">
      <c r="V91" s="5"/>
    </row>
    <row r="92" spans="5:22">
      <c r="V92" s="5"/>
    </row>
    <row r="93" spans="5:22">
      <c r="V93" s="5"/>
    </row>
    <row r="94" spans="5:22">
      <c r="E94" s="74"/>
      <c r="V94" s="5"/>
    </row>
    <row r="95" spans="5:22">
      <c r="V95" s="5"/>
    </row>
    <row r="96" spans="5:22">
      <c r="V96" s="5"/>
    </row>
    <row r="97" spans="7:22">
      <c r="G97" s="204"/>
      <c r="V97" s="5"/>
    </row>
    <row r="98" spans="7:22">
      <c r="V98" s="5"/>
    </row>
    <row r="99" spans="7:22">
      <c r="V99" s="5"/>
    </row>
    <row r="100" spans="7:22">
      <c r="V100" s="5"/>
    </row>
    <row r="101" spans="7:22">
      <c r="V101" s="5"/>
    </row>
    <row r="102" spans="7:22">
      <c r="V102" s="5"/>
    </row>
    <row r="103" spans="7:22">
      <c r="V103" s="5"/>
    </row>
    <row r="104" spans="7:22">
      <c r="V104" s="5"/>
    </row>
    <row r="105" spans="7:22">
      <c r="V105" s="5"/>
    </row>
  </sheetData>
  <sheetProtection algorithmName="SHA-512" hashValue="LUx+OhpPwrRSfJD85nH9k60pbQmwpMaBaG0V4rznf88Yn2E5j40RAqfFfXF9WpOibPHm06T8TySpXb66181isg==" saltValue="k5f0uDJmPoJWIh0Q9pgbbQ==" spinCount="100000" sheet="1" objects="1" scenarios="1"/>
  <mergeCells count="8">
    <mergeCell ref="F38:F39"/>
    <mergeCell ref="G38:G39"/>
    <mergeCell ref="C64:D67"/>
    <mergeCell ref="C62:D63"/>
    <mergeCell ref="C17:E17"/>
    <mergeCell ref="C19:E19"/>
    <mergeCell ref="C60:D61"/>
    <mergeCell ref="D33:E33"/>
  </mergeCells>
  <phoneticPr fontId="4"/>
  <dataValidations xWindow="576" yWindow="189" count="18">
    <dataValidation type="list" allowBlank="1" showInputMessage="1" showErrorMessage="1" sqref="G58" xr:uid="{00000000-0002-0000-0100-000000000000}">
      <formula1>スライドの有無</formula1>
    </dataValidation>
    <dataValidation type="list" allowBlank="1" showInputMessage="1" showErrorMessage="1" sqref="G59" xr:uid="{00000000-0002-0000-0100-000001000000}">
      <formula1>スライドの種類</formula1>
    </dataValidation>
    <dataValidation type="custom" allowBlank="1" showInputMessage="1" showErrorMessage="1" sqref="G7:G8 G4" xr:uid="{00000000-0002-0000-0100-000002000000}">
      <formula1>TRIM(G4)&lt;&gt;""</formula1>
    </dataValidation>
    <dataValidation allowBlank="1" showInputMessage="1" showErrorMessage="1" sqref="G19 G5 G17" xr:uid="{00000000-0002-0000-0100-000003000000}"/>
    <dataValidation type="whole" allowBlank="1" showInputMessage="1" showErrorMessage="1" promptTitle="工事請負金額" prompt="最終契約金額を入力してください。_x000a_発注者と受注者の金額が同じであることを確認してください。" sqref="G9" xr:uid="{00000000-0002-0000-0100-000004000000}">
      <formula1>1</formula1>
      <formula2>9999999999</formula2>
    </dataValidation>
    <dataValidation type="whole" allowBlank="1" showInputMessage="1" showErrorMessage="1" sqref="G10 G15:G16 G18" xr:uid="{00000000-0002-0000-0100-000005000000}">
      <formula1>1</formula1>
      <formula2>9999999999</formula2>
    </dataValidation>
    <dataValidation type="list" allowBlank="1" showInputMessage="1" showErrorMessage="1" sqref="G13" xr:uid="{00000000-0002-0000-0100-000006000000}">
      <formula1>工事種別</formula1>
    </dataValidation>
    <dataValidation type="list" allowBlank="1" showInputMessage="1" showErrorMessage="1" sqref="G48" xr:uid="{00000000-0002-0000-0100-000007000000}">
      <formula1>難易度</formula1>
    </dataValidation>
    <dataValidation type="list" allowBlank="1" showInputMessage="1" showErrorMessage="1" sqref="G45" xr:uid="{00000000-0002-0000-0100-000008000000}">
      <formula1>一般競争入札の評価方法</formula1>
    </dataValidation>
    <dataValidation type="list" allowBlank="1" showInputMessage="1" showErrorMessage="1" sqref="G20" xr:uid="{00000000-0002-0000-0100-000009000000}">
      <formula1>一般管理費等の前払い金支出割合</formula1>
    </dataValidation>
    <dataValidation type="list" allowBlank="1" showInputMessage="1" showErrorMessage="1" sqref="G56" xr:uid="{00000000-0002-0000-0100-00000B000000}">
      <formula1>契約方式【総価契約単価合意方式の場合】</formula1>
    </dataValidation>
    <dataValidation type="list" allowBlank="1" showInputMessage="1" showErrorMessage="1" sqref="G43" xr:uid="{00000000-0002-0000-0100-00000C000000}">
      <formula1>入札契約方式</formula1>
    </dataValidation>
    <dataValidation type="list" showInputMessage="1" showErrorMessage="1" promptTitle="所管名" prompt="リストから選択してください。_x000a_マニュアル参照" sqref="G6" xr:uid="{00000000-0002-0000-0100-00000D000000}">
      <formula1>所管名2</formula1>
    </dataValidation>
    <dataValidation type="whole" operator="greaterThanOrEqual" allowBlank="1" showInputMessage="1" showErrorMessage="1" sqref="G50:G51 G60:G61" xr:uid="{00000000-0002-0000-0100-000010000000}">
      <formula1>0</formula1>
    </dataValidation>
    <dataValidation type="whole" allowBlank="1" showInputMessage="1" showErrorMessage="1" sqref="G32:G37" xr:uid="{9C91E98E-0014-4A41-8D66-5522DA3CCAB6}">
      <formula1>0</formula1>
      <formula2>9999</formula2>
    </dataValidation>
    <dataValidation type="list" allowBlank="1" showInputMessage="1" showErrorMessage="1" sqref="G40" xr:uid="{A2301819-0E61-4FED-945D-D37BCCF4E406}">
      <formula1>有無</formula1>
    </dataValidation>
    <dataValidation type="list" allowBlank="1" showInputMessage="1" showErrorMessage="1" sqref="G22 G25 G28" xr:uid="{CCE52132-B4AF-4B86-9FE7-7DDEF9BC452A}">
      <formula1>月</formula1>
    </dataValidation>
    <dataValidation type="list" allowBlank="1" showInputMessage="1" showErrorMessage="1" sqref="G23 G26 G29" xr:uid="{881DA9FB-00C0-48D7-B806-F6D5D4C9B0F6}">
      <formula1>日</formula1>
    </dataValidation>
  </dataValidations>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drawing r:id="rId2"/>
  <extLst>
    <ext xmlns:x14="http://schemas.microsoft.com/office/spreadsheetml/2009/9/main" uri="{CCE6A557-97BC-4b89-ADB6-D9C93CAAB3DF}">
      <x14:dataValidations xmlns:xm="http://schemas.microsoft.com/office/excel/2006/main" xWindow="576" yWindow="189" count="1">
        <x14:dataValidation type="list" allowBlank="1" showInputMessage="1" showErrorMessage="1" xr:uid="{B03A1E3D-9298-4EA7-B9E8-8ACCA45EC26E}">
          <x14:formula1>
            <xm:f>Table!$A$751:$A$761</xm:f>
          </x14:formula1>
          <xm:sqref>G21 G27 G24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78A6-D6A5-41DE-825A-182970837953}">
  <sheetPr codeName="Sheet21">
    <tabColor rgb="FFFFC000"/>
  </sheetPr>
  <dimension ref="B2:F58"/>
  <sheetViews>
    <sheetView showGridLines="0" topLeftCell="A40" zoomScale="85" zoomScaleNormal="85" workbookViewId="0">
      <selection activeCell="B3" sqref="B3:F58"/>
    </sheetView>
  </sheetViews>
  <sheetFormatPr defaultRowHeight="13.5"/>
  <cols>
    <col min="2" max="2" width="22.125" customWidth="1"/>
    <col min="3" max="4" width="3.625" customWidth="1"/>
    <col min="5" max="6" width="35.625" customWidth="1"/>
  </cols>
  <sheetData>
    <row r="2" spans="2:6">
      <c r="B2" s="2596" t="s">
        <v>2036</v>
      </c>
      <c r="C2" s="2596"/>
      <c r="D2" s="2596"/>
      <c r="E2" s="2596"/>
      <c r="F2" s="2596"/>
    </row>
    <row r="3" spans="2:6" ht="30" customHeight="1" thickBot="1">
      <c r="B3" s="1695" t="s">
        <v>1538</v>
      </c>
      <c r="C3" s="2598" t="s">
        <v>2037</v>
      </c>
      <c r="D3" s="2598"/>
      <c r="E3" s="2598" t="s">
        <v>2038</v>
      </c>
      <c r="F3" s="2598"/>
    </row>
    <row r="4" spans="2:6" ht="30" customHeight="1" thickTop="1">
      <c r="B4" s="1694" t="s">
        <v>1080</v>
      </c>
      <c r="C4" s="2597">
        <v>201</v>
      </c>
      <c r="D4" s="2597"/>
      <c r="E4" s="2589" t="s">
        <v>2039</v>
      </c>
      <c r="F4" s="2589"/>
    </row>
    <row r="5" spans="2:6" ht="30" customHeight="1">
      <c r="B5" s="1692" t="s">
        <v>1081</v>
      </c>
      <c r="C5" s="2585">
        <v>211</v>
      </c>
      <c r="D5" s="2585"/>
      <c r="E5" s="2584" t="s">
        <v>2040</v>
      </c>
      <c r="F5" s="2584"/>
    </row>
    <row r="6" spans="2:6" ht="30" customHeight="1">
      <c r="B6" s="2584" t="s">
        <v>1082</v>
      </c>
      <c r="C6" s="2584" t="s">
        <v>2041</v>
      </c>
      <c r="D6" s="2584"/>
      <c r="E6" s="2584"/>
      <c r="F6" s="2584"/>
    </row>
    <row r="7" spans="2:6" ht="30" customHeight="1">
      <c r="B7" s="2584"/>
      <c r="C7" s="2585">
        <v>222</v>
      </c>
      <c r="D7" s="2585"/>
      <c r="E7" s="2593" t="s">
        <v>2042</v>
      </c>
      <c r="F7" s="2593"/>
    </row>
    <row r="8" spans="2:6" ht="30" customHeight="1">
      <c r="B8" s="2584"/>
      <c r="C8" s="2585">
        <v>223</v>
      </c>
      <c r="D8" s="2585"/>
      <c r="E8" s="2593" t="s">
        <v>2043</v>
      </c>
      <c r="F8" s="2593"/>
    </row>
    <row r="9" spans="2:6" ht="30" customHeight="1">
      <c r="B9" s="2584"/>
      <c r="C9" s="2585">
        <v>224</v>
      </c>
      <c r="D9" s="2585"/>
      <c r="E9" s="2593" t="s">
        <v>2044</v>
      </c>
      <c r="F9" s="2593"/>
    </row>
    <row r="10" spans="2:6" ht="30" customHeight="1">
      <c r="B10" s="2584"/>
      <c r="C10" s="2585">
        <v>225</v>
      </c>
      <c r="D10" s="2585"/>
      <c r="E10" s="2593" t="s">
        <v>2045</v>
      </c>
      <c r="F10" s="2593"/>
    </row>
    <row r="11" spans="2:6" ht="30" customHeight="1">
      <c r="B11" s="2584"/>
      <c r="C11" s="2587" t="s">
        <v>2046</v>
      </c>
      <c r="D11" s="2587"/>
      <c r="E11" s="2587"/>
      <c r="F11" s="2587"/>
    </row>
    <row r="12" spans="2:6" ht="20.100000000000001" customHeight="1">
      <c r="B12" s="2584"/>
      <c r="C12" s="1693"/>
      <c r="D12" s="2594" t="s">
        <v>2047</v>
      </c>
      <c r="E12" s="2594"/>
      <c r="F12" s="2595"/>
    </row>
    <row r="13" spans="2:6" ht="20.100000000000001" customHeight="1">
      <c r="B13" s="2584"/>
      <c r="C13" s="1693"/>
      <c r="D13" s="2594"/>
      <c r="E13" s="2594"/>
      <c r="F13" s="2595"/>
    </row>
    <row r="14" spans="2:6" ht="30" customHeight="1">
      <c r="B14" s="2584"/>
      <c r="C14" s="2590" t="s">
        <v>2048</v>
      </c>
      <c r="D14" s="2591"/>
      <c r="E14" s="2591"/>
      <c r="F14" s="2592"/>
    </row>
    <row r="15" spans="2:6" ht="20.100000000000001" customHeight="1">
      <c r="B15" s="2584"/>
      <c r="C15" s="1693"/>
      <c r="D15" s="2594" t="s">
        <v>2092</v>
      </c>
      <c r="E15" s="2594"/>
      <c r="F15" s="2595"/>
    </row>
    <row r="16" spans="2:6" ht="20.100000000000001" customHeight="1">
      <c r="B16" s="2584"/>
      <c r="C16" s="1693"/>
      <c r="D16" s="2594"/>
      <c r="E16" s="2594"/>
      <c r="F16" s="2595"/>
    </row>
    <row r="17" spans="2:6" ht="30" customHeight="1">
      <c r="B17" s="2584"/>
      <c r="C17" s="2589" t="s">
        <v>2049</v>
      </c>
      <c r="D17" s="2589"/>
      <c r="E17" s="2589"/>
      <c r="F17" s="2589"/>
    </row>
    <row r="18" spans="2:6" ht="20.100000000000001" customHeight="1">
      <c r="B18" s="2586" t="s">
        <v>2096</v>
      </c>
      <c r="C18" s="2585">
        <v>231</v>
      </c>
      <c r="D18" s="2585"/>
      <c r="E18" s="2584" t="s">
        <v>2050</v>
      </c>
      <c r="F18" s="2584"/>
    </row>
    <row r="19" spans="2:6" ht="20.100000000000001" customHeight="1">
      <c r="B19" s="2586"/>
      <c r="C19" s="2585"/>
      <c r="D19" s="2585"/>
      <c r="E19" s="2584"/>
      <c r="F19" s="2584"/>
    </row>
    <row r="20" spans="2:6" ht="39.950000000000003" customHeight="1">
      <c r="B20" s="1692" t="s">
        <v>1084</v>
      </c>
      <c r="C20" s="2585">
        <v>241</v>
      </c>
      <c r="D20" s="2585"/>
      <c r="E20" s="2584" t="s">
        <v>2051</v>
      </c>
      <c r="F20" s="2584"/>
    </row>
    <row r="21" spans="2:6" ht="39.950000000000003" customHeight="1">
      <c r="B21" s="2584" t="s">
        <v>1085</v>
      </c>
      <c r="C21" s="2585">
        <v>252</v>
      </c>
      <c r="D21" s="2585"/>
      <c r="E21" s="2584" t="s">
        <v>2052</v>
      </c>
      <c r="F21" s="2584"/>
    </row>
    <row r="22" spans="2:6" ht="39.950000000000003" customHeight="1">
      <c r="B22" s="2584"/>
      <c r="C22" s="2585"/>
      <c r="D22" s="2585"/>
      <c r="E22" s="2584" t="s">
        <v>2053</v>
      </c>
      <c r="F22" s="2584"/>
    </row>
    <row r="23" spans="2:6" ht="39.950000000000003" customHeight="1">
      <c r="B23" s="2584"/>
      <c r="C23" s="2585"/>
      <c r="D23" s="2585"/>
      <c r="E23" s="2584" t="s">
        <v>2054</v>
      </c>
      <c r="F23" s="2584"/>
    </row>
    <row r="24" spans="2:6" ht="39.950000000000003" customHeight="1">
      <c r="B24" s="2584"/>
      <c r="C24" s="2585">
        <v>253</v>
      </c>
      <c r="D24" s="2585"/>
      <c r="E24" s="2584" t="s">
        <v>2055</v>
      </c>
      <c r="F24" s="2584"/>
    </row>
    <row r="25" spans="2:6" ht="39.950000000000003" customHeight="1">
      <c r="B25" s="2584"/>
      <c r="C25" s="2585"/>
      <c r="D25" s="2585"/>
      <c r="E25" s="2584" t="s">
        <v>2056</v>
      </c>
      <c r="F25" s="2584"/>
    </row>
    <row r="26" spans="2:6" ht="39.950000000000003" customHeight="1">
      <c r="B26" s="1692" t="s">
        <v>1086</v>
      </c>
      <c r="C26" s="2585">
        <v>261</v>
      </c>
      <c r="D26" s="2585"/>
      <c r="E26" s="2584" t="s">
        <v>2057</v>
      </c>
      <c r="F26" s="2584"/>
    </row>
    <row r="27" spans="2:6" ht="39.950000000000003" customHeight="1">
      <c r="B27" s="1692" t="s">
        <v>1087</v>
      </c>
      <c r="C27" s="2585">
        <v>271</v>
      </c>
      <c r="D27" s="2585"/>
      <c r="E27" s="2584" t="s">
        <v>2058</v>
      </c>
      <c r="F27" s="2584"/>
    </row>
    <row r="28" spans="2:6" ht="39.950000000000003" customHeight="1">
      <c r="B28" s="1692" t="s">
        <v>1424</v>
      </c>
      <c r="C28" s="2585">
        <v>281</v>
      </c>
      <c r="D28" s="2585"/>
      <c r="E28" s="2584" t="s">
        <v>2059</v>
      </c>
      <c r="F28" s="2584"/>
    </row>
    <row r="29" spans="2:6" ht="20.100000000000001" customHeight="1">
      <c r="B29" s="2585" t="s">
        <v>2060</v>
      </c>
      <c r="C29" s="2584" t="s">
        <v>2061</v>
      </c>
      <c r="D29" s="2584"/>
      <c r="E29" s="2584"/>
      <c r="F29" s="2584"/>
    </row>
    <row r="30" spans="2:6" ht="20.100000000000001" customHeight="1">
      <c r="B30" s="2585"/>
      <c r="C30" s="2585">
        <v>202</v>
      </c>
      <c r="D30" s="2585"/>
      <c r="E30" s="2584" t="s">
        <v>2062</v>
      </c>
      <c r="F30" s="2584"/>
    </row>
    <row r="31" spans="2:6" ht="20.100000000000001" customHeight="1">
      <c r="B31" s="2585"/>
      <c r="C31" s="2585">
        <v>203</v>
      </c>
      <c r="D31" s="2585"/>
      <c r="E31" s="2584" t="s">
        <v>2063</v>
      </c>
      <c r="F31" s="2584"/>
    </row>
    <row r="32" spans="2:6" ht="20.100000000000001" customHeight="1">
      <c r="B32" s="2585"/>
      <c r="C32" s="2585">
        <v>204</v>
      </c>
      <c r="D32" s="2585"/>
      <c r="E32" s="2584" t="s">
        <v>2064</v>
      </c>
      <c r="F32" s="2584"/>
    </row>
    <row r="33" spans="2:6" ht="20.100000000000001" customHeight="1">
      <c r="B33" s="2585"/>
      <c r="C33" s="2585">
        <v>293</v>
      </c>
      <c r="D33" s="2585"/>
      <c r="E33" s="2584" t="s">
        <v>2065</v>
      </c>
      <c r="F33" s="2584"/>
    </row>
    <row r="34" spans="2:6" ht="20.100000000000001" customHeight="1">
      <c r="B34" s="2585"/>
      <c r="C34" s="2585">
        <v>294</v>
      </c>
      <c r="D34" s="2585"/>
      <c r="E34" s="2584" t="s">
        <v>2066</v>
      </c>
      <c r="F34" s="2584"/>
    </row>
    <row r="35" spans="2:6" ht="20.100000000000001" customHeight="1">
      <c r="B35" s="2585"/>
      <c r="C35" s="2585">
        <v>296</v>
      </c>
      <c r="D35" s="2585"/>
      <c r="E35" s="2584" t="s">
        <v>2067</v>
      </c>
      <c r="F35" s="2584"/>
    </row>
    <row r="36" spans="2:6" ht="20.100000000000001" customHeight="1">
      <c r="B36" s="2585" t="s">
        <v>2068</v>
      </c>
      <c r="C36" s="2584" t="s">
        <v>2069</v>
      </c>
      <c r="D36" s="2584"/>
      <c r="E36" s="2584"/>
      <c r="F36" s="2584"/>
    </row>
    <row r="37" spans="2:6" ht="20.100000000000001" customHeight="1">
      <c r="B37" s="2585"/>
      <c r="C37" s="2585">
        <v>205</v>
      </c>
      <c r="D37" s="2585"/>
      <c r="E37" s="2584" t="s">
        <v>2070</v>
      </c>
      <c r="F37" s="2584"/>
    </row>
    <row r="38" spans="2:6" ht="20.100000000000001" customHeight="1">
      <c r="B38" s="2585"/>
      <c r="C38" s="2585">
        <v>206</v>
      </c>
      <c r="D38" s="2585"/>
      <c r="E38" s="2584" t="s">
        <v>2071</v>
      </c>
      <c r="F38" s="2584"/>
    </row>
    <row r="39" spans="2:6" ht="20.100000000000001" customHeight="1">
      <c r="B39" s="2585"/>
      <c r="C39" s="2585">
        <v>207</v>
      </c>
      <c r="D39" s="2585"/>
      <c r="E39" s="2584" t="s">
        <v>2072</v>
      </c>
      <c r="F39" s="2584"/>
    </row>
    <row r="40" spans="2:6" ht="20.100000000000001" customHeight="1">
      <c r="B40" s="2585"/>
      <c r="C40" s="2585">
        <v>291</v>
      </c>
      <c r="D40" s="2585"/>
      <c r="E40" s="2584" t="s">
        <v>2073</v>
      </c>
      <c r="F40" s="2584"/>
    </row>
    <row r="41" spans="2:6" ht="20.100000000000001" customHeight="1">
      <c r="B41" s="2585"/>
      <c r="C41" s="2585">
        <v>295</v>
      </c>
      <c r="D41" s="2585"/>
      <c r="E41" s="2584" t="s">
        <v>2074</v>
      </c>
      <c r="F41" s="2584"/>
    </row>
    <row r="42" spans="2:6" ht="20.100000000000001" customHeight="1">
      <c r="B42" s="1692" t="s">
        <v>2075</v>
      </c>
      <c r="C42" s="2585">
        <v>297</v>
      </c>
      <c r="D42" s="2585"/>
      <c r="E42" s="2584" t="s">
        <v>2076</v>
      </c>
      <c r="F42" s="2584"/>
    </row>
    <row r="43" spans="2:6" ht="20.100000000000001" customHeight="1">
      <c r="B43" s="2586" t="s">
        <v>2095</v>
      </c>
      <c r="C43" s="2585">
        <v>298</v>
      </c>
      <c r="D43" s="2585"/>
      <c r="E43" s="2584" t="s">
        <v>2077</v>
      </c>
      <c r="F43" s="2584"/>
    </row>
    <row r="44" spans="2:6" ht="20.100000000000001" customHeight="1">
      <c r="B44" s="2586"/>
      <c r="C44" s="2585"/>
      <c r="D44" s="2585"/>
      <c r="E44" s="2584"/>
      <c r="F44" s="2584"/>
    </row>
    <row r="45" spans="2:6" ht="39.950000000000003" customHeight="1">
      <c r="B45" s="2584" t="s">
        <v>1068</v>
      </c>
      <c r="C45" s="2585">
        <v>299</v>
      </c>
      <c r="D45" s="2585"/>
      <c r="E45" s="2584" t="s">
        <v>2078</v>
      </c>
      <c r="F45" s="2584"/>
    </row>
    <row r="46" spans="2:6" ht="39.950000000000003" customHeight="1">
      <c r="B46" s="2584"/>
      <c r="C46" s="2585"/>
      <c r="D46" s="2585"/>
      <c r="E46" s="2584" t="s">
        <v>2079</v>
      </c>
      <c r="F46" s="2584"/>
    </row>
    <row r="47" spans="2:6" ht="39.950000000000003" customHeight="1">
      <c r="B47" s="2584"/>
      <c r="C47" s="2585"/>
      <c r="D47" s="2585"/>
      <c r="E47" s="2584" t="s">
        <v>2080</v>
      </c>
      <c r="F47" s="2584"/>
    </row>
    <row r="48" spans="2:6" ht="39.950000000000003" customHeight="1">
      <c r="B48" s="2584"/>
      <c r="C48" s="2585"/>
      <c r="D48" s="2585"/>
      <c r="E48" s="2584" t="s">
        <v>2081</v>
      </c>
      <c r="F48" s="2584"/>
    </row>
    <row r="49" spans="2:6" ht="20.100000000000001" customHeight="1">
      <c r="B49" s="2584" t="s">
        <v>2082</v>
      </c>
      <c r="C49" s="2585">
        <v>262</v>
      </c>
      <c r="D49" s="2585"/>
      <c r="E49" s="2584" t="s">
        <v>2083</v>
      </c>
      <c r="F49" s="2584"/>
    </row>
    <row r="50" spans="2:6" ht="20.100000000000001" customHeight="1">
      <c r="B50" s="2584"/>
      <c r="C50" s="2585">
        <v>263</v>
      </c>
      <c r="D50" s="2585"/>
      <c r="E50" s="2584" t="s">
        <v>2084</v>
      </c>
      <c r="F50" s="2584"/>
    </row>
    <row r="51" spans="2:6" ht="20.100000000000001" customHeight="1">
      <c r="B51" s="2584"/>
      <c r="C51" s="2585">
        <v>264</v>
      </c>
      <c r="D51" s="2585"/>
      <c r="E51" s="2584" t="s">
        <v>2085</v>
      </c>
      <c r="F51" s="2584"/>
    </row>
    <row r="52" spans="2:6" ht="20.100000000000001" customHeight="1">
      <c r="B52" s="2584"/>
      <c r="C52" s="2585">
        <v>265</v>
      </c>
      <c r="D52" s="2585"/>
      <c r="E52" s="2584" t="s">
        <v>2086</v>
      </c>
      <c r="F52" s="2584"/>
    </row>
    <row r="53" spans="2:6" ht="20.100000000000001" customHeight="1">
      <c r="B53" s="2584"/>
      <c r="C53" s="2585">
        <v>266</v>
      </c>
      <c r="D53" s="2585"/>
      <c r="E53" s="2584" t="s">
        <v>2087</v>
      </c>
      <c r="F53" s="2584"/>
    </row>
    <row r="54" spans="2:6" ht="20.100000000000001" customHeight="1">
      <c r="B54" s="2586" t="s">
        <v>2094</v>
      </c>
      <c r="C54" s="2587" t="s">
        <v>2088</v>
      </c>
      <c r="D54" s="2587"/>
      <c r="E54" s="2587"/>
      <c r="F54" s="2587"/>
    </row>
    <row r="55" spans="2:6" ht="20.100000000000001" customHeight="1">
      <c r="B55" s="2586"/>
      <c r="C55" s="2588" t="s">
        <v>2093</v>
      </c>
      <c r="D55" s="2588"/>
      <c r="E55" s="2588"/>
      <c r="F55" s="2588"/>
    </row>
    <row r="56" spans="2:6" ht="20.100000000000001" customHeight="1">
      <c r="B56" s="2586"/>
      <c r="C56" s="2589" t="s">
        <v>2089</v>
      </c>
      <c r="D56" s="2589"/>
      <c r="E56" s="2589"/>
      <c r="F56" s="2589"/>
    </row>
    <row r="57" spans="2:6" ht="20.100000000000001" customHeight="1">
      <c r="B57" s="2586"/>
      <c r="C57" s="2585">
        <v>246</v>
      </c>
      <c r="D57" s="2585"/>
      <c r="E57" s="2584" t="s">
        <v>2090</v>
      </c>
      <c r="F57" s="2584"/>
    </row>
    <row r="58" spans="2:6" ht="20.100000000000001" customHeight="1">
      <c r="B58" s="2586"/>
      <c r="C58" s="2585">
        <v>247</v>
      </c>
      <c r="D58" s="2585"/>
      <c r="E58" s="2584" t="s">
        <v>2091</v>
      </c>
      <c r="F58" s="2584"/>
    </row>
  </sheetData>
  <sheetProtection algorithmName="SHA-512" hashValue="glQASlJQ/ggdt9Ldya6EVZMq5XoSNAkEvtw70xQcSYF+H4U1gzzBlY2xVy/GuCRlX2ANoWq/lPU5uMyrhQgumQ==" saltValue="Va2WOUXnY7EY8MKw6UM2Ew==" spinCount="100000" sheet="1" objects="1" scenarios="1"/>
  <mergeCells count="97">
    <mergeCell ref="B2:F2"/>
    <mergeCell ref="C4:D4"/>
    <mergeCell ref="E4:F4"/>
    <mergeCell ref="C5:D5"/>
    <mergeCell ref="E5:F5"/>
    <mergeCell ref="C3:D3"/>
    <mergeCell ref="E3:F3"/>
    <mergeCell ref="C11:F11"/>
    <mergeCell ref="C14:F14"/>
    <mergeCell ref="B6:B17"/>
    <mergeCell ref="C6:F6"/>
    <mergeCell ref="C7:D7"/>
    <mergeCell ref="E7:F7"/>
    <mergeCell ref="C8:D8"/>
    <mergeCell ref="E8:F8"/>
    <mergeCell ref="C9:D9"/>
    <mergeCell ref="E9:F9"/>
    <mergeCell ref="C10:D10"/>
    <mergeCell ref="E10:F10"/>
    <mergeCell ref="D12:F13"/>
    <mergeCell ref="D15:F16"/>
    <mergeCell ref="B21:B25"/>
    <mergeCell ref="C21:D23"/>
    <mergeCell ref="E21:F21"/>
    <mergeCell ref="E22:F22"/>
    <mergeCell ref="E23:F23"/>
    <mergeCell ref="C27:D27"/>
    <mergeCell ref="E27:F27"/>
    <mergeCell ref="C17:F17"/>
    <mergeCell ref="C18:D19"/>
    <mergeCell ref="E18:F19"/>
    <mergeCell ref="C20:D20"/>
    <mergeCell ref="E20:F20"/>
    <mergeCell ref="C24:D25"/>
    <mergeCell ref="E24:F24"/>
    <mergeCell ref="E25:F25"/>
    <mergeCell ref="C26:D26"/>
    <mergeCell ref="E26:F26"/>
    <mergeCell ref="E28:F28"/>
    <mergeCell ref="B29:B35"/>
    <mergeCell ref="C29:F29"/>
    <mergeCell ref="C30:D30"/>
    <mergeCell ref="E30:F30"/>
    <mergeCell ref="C31:D31"/>
    <mergeCell ref="E31:F31"/>
    <mergeCell ref="C32:D32"/>
    <mergeCell ref="E32:F32"/>
    <mergeCell ref="C33:D33"/>
    <mergeCell ref="E33:F33"/>
    <mergeCell ref="C34:D34"/>
    <mergeCell ref="E34:F34"/>
    <mergeCell ref="C35:D35"/>
    <mergeCell ref="E35:F35"/>
    <mergeCell ref="C28:D28"/>
    <mergeCell ref="B36:B41"/>
    <mergeCell ref="C36:F36"/>
    <mergeCell ref="C37:D37"/>
    <mergeCell ref="E37:F37"/>
    <mergeCell ref="C38:D38"/>
    <mergeCell ref="E38:F38"/>
    <mergeCell ref="C39:D39"/>
    <mergeCell ref="E39:F39"/>
    <mergeCell ref="C40:D40"/>
    <mergeCell ref="E40:F40"/>
    <mergeCell ref="E41:F41"/>
    <mergeCell ref="B18:B19"/>
    <mergeCell ref="C58:D58"/>
    <mergeCell ref="E58:F58"/>
    <mergeCell ref="C54:F54"/>
    <mergeCell ref="C55:F55"/>
    <mergeCell ref="C56:F56"/>
    <mergeCell ref="C57:D57"/>
    <mergeCell ref="E57:F57"/>
    <mergeCell ref="B49:B53"/>
    <mergeCell ref="B45:B48"/>
    <mergeCell ref="E46:F46"/>
    <mergeCell ref="E47:F47"/>
    <mergeCell ref="E53:F53"/>
    <mergeCell ref="C49:D49"/>
    <mergeCell ref="E49:F49"/>
    <mergeCell ref="C50:D50"/>
    <mergeCell ref="E48:F48"/>
    <mergeCell ref="C41:D41"/>
    <mergeCell ref="C45:D48"/>
    <mergeCell ref="E45:F45"/>
    <mergeCell ref="B54:B58"/>
    <mergeCell ref="B43:B44"/>
    <mergeCell ref="E50:F50"/>
    <mergeCell ref="C51:D51"/>
    <mergeCell ref="E51:F51"/>
    <mergeCell ref="C52:D52"/>
    <mergeCell ref="E52:F52"/>
    <mergeCell ref="C53:D53"/>
    <mergeCell ref="C42:D42"/>
    <mergeCell ref="E42:F42"/>
    <mergeCell ref="C43:D44"/>
    <mergeCell ref="E43:F44"/>
  </mergeCells>
  <phoneticPr fontId="4"/>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FF0000"/>
    <pageSetUpPr fitToPage="1"/>
  </sheetPr>
  <dimension ref="A1:AL296"/>
  <sheetViews>
    <sheetView showGridLines="0" topLeftCell="G22" zoomScaleNormal="100" workbookViewId="0"/>
  </sheetViews>
  <sheetFormatPr defaultRowHeight="13.5"/>
  <cols>
    <col min="1" max="1" width="5.375" style="987" customWidth="1"/>
    <col min="2" max="2" width="21.875" style="889" customWidth="1"/>
    <col min="3" max="3" width="19.25" style="889" customWidth="1"/>
    <col min="4" max="6" width="16" style="985" customWidth="1"/>
    <col min="7" max="8" width="16" style="889" customWidth="1"/>
    <col min="9" max="9" width="16" style="985" customWidth="1"/>
    <col min="10" max="10" width="9" style="920"/>
    <col min="11" max="11" width="29.875" style="920" customWidth="1"/>
    <col min="12" max="14" width="9" style="920" customWidth="1"/>
    <col min="15" max="15" width="9" style="921" customWidth="1"/>
    <col min="16" max="18" width="14.25" style="921" customWidth="1"/>
    <col min="19" max="23" width="10.625" style="921" customWidth="1"/>
    <col min="24" max="30" width="10.625" style="889" customWidth="1"/>
    <col min="31" max="31" width="10.625" style="1294" customWidth="1"/>
    <col min="32" max="38" width="10.625" style="889" customWidth="1"/>
    <col min="39" max="214" width="9" style="889"/>
    <col min="215" max="215" width="14.125" style="889" customWidth="1"/>
    <col min="216" max="216" width="11.375" style="889" customWidth="1"/>
    <col min="217" max="218" width="1.875" style="889" customWidth="1"/>
    <col min="219" max="219" width="3" style="889" bestFit="1" customWidth="1"/>
    <col min="220" max="220" width="34.5" style="889" bestFit="1" customWidth="1"/>
    <col min="221" max="221" width="20.125" style="889" bestFit="1" customWidth="1"/>
    <col min="222" max="232" width="14.625" style="889" customWidth="1"/>
    <col min="233" max="233" width="10.125" style="889" customWidth="1"/>
    <col min="234" max="234" width="5.625" style="889" customWidth="1"/>
    <col min="235" max="235" width="19.75" style="889" customWidth="1"/>
    <col min="236" max="236" width="5.625" style="889" customWidth="1"/>
    <col min="237" max="259" width="10" style="889" customWidth="1"/>
    <col min="260" max="261" width="9" style="889"/>
    <col min="262" max="265" width="10.5" style="889" customWidth="1"/>
    <col min="266" max="470" width="9" style="889"/>
    <col min="471" max="471" width="14.125" style="889" customWidth="1"/>
    <col min="472" max="472" width="11.375" style="889" customWidth="1"/>
    <col min="473" max="474" width="1.875" style="889" customWidth="1"/>
    <col min="475" max="475" width="3" style="889" bestFit="1" customWidth="1"/>
    <col min="476" max="476" width="34.5" style="889" bestFit="1" customWidth="1"/>
    <col min="477" max="477" width="20.125" style="889" bestFit="1" customWidth="1"/>
    <col min="478" max="488" width="14.625" style="889" customWidth="1"/>
    <col min="489" max="489" width="10.125" style="889" customWidth="1"/>
    <col min="490" max="490" width="5.625" style="889" customWidth="1"/>
    <col min="491" max="491" width="19.75" style="889" customWidth="1"/>
    <col min="492" max="492" width="5.625" style="889" customWidth="1"/>
    <col min="493" max="515" width="10" style="889" customWidth="1"/>
    <col min="516" max="517" width="9" style="889"/>
    <col min="518" max="521" width="10.5" style="889" customWidth="1"/>
    <col min="522" max="726" width="9" style="889"/>
    <col min="727" max="727" width="14.125" style="889" customWidth="1"/>
    <col min="728" max="728" width="11.375" style="889" customWidth="1"/>
    <col min="729" max="730" width="1.875" style="889" customWidth="1"/>
    <col min="731" max="731" width="3" style="889" bestFit="1" customWidth="1"/>
    <col min="732" max="732" width="34.5" style="889" bestFit="1" customWidth="1"/>
    <col min="733" max="733" width="20.125" style="889" bestFit="1" customWidth="1"/>
    <col min="734" max="744" width="14.625" style="889" customWidth="1"/>
    <col min="745" max="745" width="10.125" style="889" customWidth="1"/>
    <col min="746" max="746" width="5.625" style="889" customWidth="1"/>
    <col min="747" max="747" width="19.75" style="889" customWidth="1"/>
    <col min="748" max="748" width="5.625" style="889" customWidth="1"/>
    <col min="749" max="771" width="10" style="889" customWidth="1"/>
    <col min="772" max="773" width="9" style="889"/>
    <col min="774" max="777" width="10.5" style="889" customWidth="1"/>
    <col min="778" max="982" width="9" style="889"/>
    <col min="983" max="983" width="14.125" style="889" customWidth="1"/>
    <col min="984" max="984" width="11.375" style="889" customWidth="1"/>
    <col min="985" max="986" width="1.875" style="889" customWidth="1"/>
    <col min="987" max="987" width="3" style="889" bestFit="1" customWidth="1"/>
    <col min="988" max="988" width="34.5" style="889" bestFit="1" customWidth="1"/>
    <col min="989" max="989" width="20.125" style="889" bestFit="1" customWidth="1"/>
    <col min="990" max="1000" width="14.625" style="889" customWidth="1"/>
    <col min="1001" max="1001" width="10.125" style="889" customWidth="1"/>
    <col min="1002" max="1002" width="5.625" style="889" customWidth="1"/>
    <col min="1003" max="1003" width="19.75" style="889" customWidth="1"/>
    <col min="1004" max="1004" width="5.625" style="889" customWidth="1"/>
    <col min="1005" max="1027" width="10" style="889" customWidth="1"/>
    <col min="1028" max="1029" width="9" style="889"/>
    <col min="1030" max="1033" width="10.5" style="889" customWidth="1"/>
    <col min="1034" max="1238" width="9" style="889"/>
    <col min="1239" max="1239" width="14.125" style="889" customWidth="1"/>
    <col min="1240" max="1240" width="11.375" style="889" customWidth="1"/>
    <col min="1241" max="1242" width="1.875" style="889" customWidth="1"/>
    <col min="1243" max="1243" width="3" style="889" bestFit="1" customWidth="1"/>
    <col min="1244" max="1244" width="34.5" style="889" bestFit="1" customWidth="1"/>
    <col min="1245" max="1245" width="20.125" style="889" bestFit="1" customWidth="1"/>
    <col min="1246" max="1256" width="14.625" style="889" customWidth="1"/>
    <col min="1257" max="1257" width="10.125" style="889" customWidth="1"/>
    <col min="1258" max="1258" width="5.625" style="889" customWidth="1"/>
    <col min="1259" max="1259" width="19.75" style="889" customWidth="1"/>
    <col min="1260" max="1260" width="5.625" style="889" customWidth="1"/>
    <col min="1261" max="1283" width="10" style="889" customWidth="1"/>
    <col min="1284" max="1285" width="9" style="889"/>
    <col min="1286" max="1289" width="10.5" style="889" customWidth="1"/>
    <col min="1290" max="1494" width="9" style="889"/>
    <col min="1495" max="1495" width="14.125" style="889" customWidth="1"/>
    <col min="1496" max="1496" width="11.375" style="889" customWidth="1"/>
    <col min="1497" max="1498" width="1.875" style="889" customWidth="1"/>
    <col min="1499" max="1499" width="3" style="889" bestFit="1" customWidth="1"/>
    <col min="1500" max="1500" width="34.5" style="889" bestFit="1" customWidth="1"/>
    <col min="1501" max="1501" width="20.125" style="889" bestFit="1" customWidth="1"/>
    <col min="1502" max="1512" width="14.625" style="889" customWidth="1"/>
    <col min="1513" max="1513" width="10.125" style="889" customWidth="1"/>
    <col min="1514" max="1514" width="5.625" style="889" customWidth="1"/>
    <col min="1515" max="1515" width="19.75" style="889" customWidth="1"/>
    <col min="1516" max="1516" width="5.625" style="889" customWidth="1"/>
    <col min="1517" max="1539" width="10" style="889" customWidth="1"/>
    <col min="1540" max="1541" width="9" style="889"/>
    <col min="1542" max="1545" width="10.5" style="889" customWidth="1"/>
    <col min="1546" max="1750" width="9" style="889"/>
    <col min="1751" max="1751" width="14.125" style="889" customWidth="1"/>
    <col min="1752" max="1752" width="11.375" style="889" customWidth="1"/>
    <col min="1753" max="1754" width="1.875" style="889" customWidth="1"/>
    <col min="1755" max="1755" width="3" style="889" bestFit="1" customWidth="1"/>
    <col min="1756" max="1756" width="34.5" style="889" bestFit="1" customWidth="1"/>
    <col min="1757" max="1757" width="20.125" style="889" bestFit="1" customWidth="1"/>
    <col min="1758" max="1768" width="14.625" style="889" customWidth="1"/>
    <col min="1769" max="1769" width="10.125" style="889" customWidth="1"/>
    <col min="1770" max="1770" width="5.625" style="889" customWidth="1"/>
    <col min="1771" max="1771" width="19.75" style="889" customWidth="1"/>
    <col min="1772" max="1772" width="5.625" style="889" customWidth="1"/>
    <col min="1773" max="1795" width="10" style="889" customWidth="1"/>
    <col min="1796" max="1797" width="9" style="889"/>
    <col min="1798" max="1801" width="10.5" style="889" customWidth="1"/>
    <col min="1802" max="2006" width="9" style="889"/>
    <col min="2007" max="2007" width="14.125" style="889" customWidth="1"/>
    <col min="2008" max="2008" width="11.375" style="889" customWidth="1"/>
    <col min="2009" max="2010" width="1.875" style="889" customWidth="1"/>
    <col min="2011" max="2011" width="3" style="889" bestFit="1" customWidth="1"/>
    <col min="2012" max="2012" width="34.5" style="889" bestFit="1" customWidth="1"/>
    <col min="2013" max="2013" width="20.125" style="889" bestFit="1" customWidth="1"/>
    <col min="2014" max="2024" width="14.625" style="889" customWidth="1"/>
    <col min="2025" max="2025" width="10.125" style="889" customWidth="1"/>
    <col min="2026" max="2026" width="5.625" style="889" customWidth="1"/>
    <col min="2027" max="2027" width="19.75" style="889" customWidth="1"/>
    <col min="2028" max="2028" width="5.625" style="889" customWidth="1"/>
    <col min="2029" max="2051" width="10" style="889" customWidth="1"/>
    <col min="2052" max="2053" width="9" style="889"/>
    <col min="2054" max="2057" width="10.5" style="889" customWidth="1"/>
    <col min="2058" max="2262" width="9" style="889"/>
    <col min="2263" max="2263" width="14.125" style="889" customWidth="1"/>
    <col min="2264" max="2264" width="11.375" style="889" customWidth="1"/>
    <col min="2265" max="2266" width="1.875" style="889" customWidth="1"/>
    <col min="2267" max="2267" width="3" style="889" bestFit="1" customWidth="1"/>
    <col min="2268" max="2268" width="34.5" style="889" bestFit="1" customWidth="1"/>
    <col min="2269" max="2269" width="20.125" style="889" bestFit="1" customWidth="1"/>
    <col min="2270" max="2280" width="14.625" style="889" customWidth="1"/>
    <col min="2281" max="2281" width="10.125" style="889" customWidth="1"/>
    <col min="2282" max="2282" width="5.625" style="889" customWidth="1"/>
    <col min="2283" max="2283" width="19.75" style="889" customWidth="1"/>
    <col min="2284" max="2284" width="5.625" style="889" customWidth="1"/>
    <col min="2285" max="2307" width="10" style="889" customWidth="1"/>
    <col min="2308" max="2309" width="9" style="889"/>
    <col min="2310" max="2313" width="10.5" style="889" customWidth="1"/>
    <col min="2314" max="2518" width="9" style="889"/>
    <col min="2519" max="2519" width="14.125" style="889" customWidth="1"/>
    <col min="2520" max="2520" width="11.375" style="889" customWidth="1"/>
    <col min="2521" max="2522" width="1.875" style="889" customWidth="1"/>
    <col min="2523" max="2523" width="3" style="889" bestFit="1" customWidth="1"/>
    <col min="2524" max="2524" width="34.5" style="889" bestFit="1" customWidth="1"/>
    <col min="2525" max="2525" width="20.125" style="889" bestFit="1" customWidth="1"/>
    <col min="2526" max="2536" width="14.625" style="889" customWidth="1"/>
    <col min="2537" max="2537" width="10.125" style="889" customWidth="1"/>
    <col min="2538" max="2538" width="5.625" style="889" customWidth="1"/>
    <col min="2539" max="2539" width="19.75" style="889" customWidth="1"/>
    <col min="2540" max="2540" width="5.625" style="889" customWidth="1"/>
    <col min="2541" max="2563" width="10" style="889" customWidth="1"/>
    <col min="2564" max="2565" width="9" style="889"/>
    <col min="2566" max="2569" width="10.5" style="889" customWidth="1"/>
    <col min="2570" max="2774" width="9" style="889"/>
    <col min="2775" max="2775" width="14.125" style="889" customWidth="1"/>
    <col min="2776" max="2776" width="11.375" style="889" customWidth="1"/>
    <col min="2777" max="2778" width="1.875" style="889" customWidth="1"/>
    <col min="2779" max="2779" width="3" style="889" bestFit="1" customWidth="1"/>
    <col min="2780" max="2780" width="34.5" style="889" bestFit="1" customWidth="1"/>
    <col min="2781" max="2781" width="20.125" style="889" bestFit="1" customWidth="1"/>
    <col min="2782" max="2792" width="14.625" style="889" customWidth="1"/>
    <col min="2793" max="2793" width="10.125" style="889" customWidth="1"/>
    <col min="2794" max="2794" width="5.625" style="889" customWidth="1"/>
    <col min="2795" max="2795" width="19.75" style="889" customWidth="1"/>
    <col min="2796" max="2796" width="5.625" style="889" customWidth="1"/>
    <col min="2797" max="2819" width="10" style="889" customWidth="1"/>
    <col min="2820" max="2821" width="9" style="889"/>
    <col min="2822" max="2825" width="10.5" style="889" customWidth="1"/>
    <col min="2826" max="3030" width="9" style="889"/>
    <col min="3031" max="3031" width="14.125" style="889" customWidth="1"/>
    <col min="3032" max="3032" width="11.375" style="889" customWidth="1"/>
    <col min="3033" max="3034" width="1.875" style="889" customWidth="1"/>
    <col min="3035" max="3035" width="3" style="889" bestFit="1" customWidth="1"/>
    <col min="3036" max="3036" width="34.5" style="889" bestFit="1" customWidth="1"/>
    <col min="3037" max="3037" width="20.125" style="889" bestFit="1" customWidth="1"/>
    <col min="3038" max="3048" width="14.625" style="889" customWidth="1"/>
    <col min="3049" max="3049" width="10.125" style="889" customWidth="1"/>
    <col min="3050" max="3050" width="5.625" style="889" customWidth="1"/>
    <col min="3051" max="3051" width="19.75" style="889" customWidth="1"/>
    <col min="3052" max="3052" width="5.625" style="889" customWidth="1"/>
    <col min="3053" max="3075" width="10" style="889" customWidth="1"/>
    <col min="3076" max="3077" width="9" style="889"/>
    <col min="3078" max="3081" width="10.5" style="889" customWidth="1"/>
    <col min="3082" max="3286" width="9" style="889"/>
    <col min="3287" max="3287" width="14.125" style="889" customWidth="1"/>
    <col min="3288" max="3288" width="11.375" style="889" customWidth="1"/>
    <col min="3289" max="3290" width="1.875" style="889" customWidth="1"/>
    <col min="3291" max="3291" width="3" style="889" bestFit="1" customWidth="1"/>
    <col min="3292" max="3292" width="34.5" style="889" bestFit="1" customWidth="1"/>
    <col min="3293" max="3293" width="20.125" style="889" bestFit="1" customWidth="1"/>
    <col min="3294" max="3304" width="14.625" style="889" customWidth="1"/>
    <col min="3305" max="3305" width="10.125" style="889" customWidth="1"/>
    <col min="3306" max="3306" width="5.625" style="889" customWidth="1"/>
    <col min="3307" max="3307" width="19.75" style="889" customWidth="1"/>
    <col min="3308" max="3308" width="5.625" style="889" customWidth="1"/>
    <col min="3309" max="3331" width="10" style="889" customWidth="1"/>
    <col min="3332" max="3333" width="9" style="889"/>
    <col min="3334" max="3337" width="10.5" style="889" customWidth="1"/>
    <col min="3338" max="3542" width="9" style="889"/>
    <col min="3543" max="3543" width="14.125" style="889" customWidth="1"/>
    <col min="3544" max="3544" width="11.375" style="889" customWidth="1"/>
    <col min="3545" max="3546" width="1.875" style="889" customWidth="1"/>
    <col min="3547" max="3547" width="3" style="889" bestFit="1" customWidth="1"/>
    <col min="3548" max="3548" width="34.5" style="889" bestFit="1" customWidth="1"/>
    <col min="3549" max="3549" width="20.125" style="889" bestFit="1" customWidth="1"/>
    <col min="3550" max="3560" width="14.625" style="889" customWidth="1"/>
    <col min="3561" max="3561" width="10.125" style="889" customWidth="1"/>
    <col min="3562" max="3562" width="5.625" style="889" customWidth="1"/>
    <col min="3563" max="3563" width="19.75" style="889" customWidth="1"/>
    <col min="3564" max="3564" width="5.625" style="889" customWidth="1"/>
    <col min="3565" max="3587" width="10" style="889" customWidth="1"/>
    <col min="3588" max="3589" width="9" style="889"/>
    <col min="3590" max="3593" width="10.5" style="889" customWidth="1"/>
    <col min="3594" max="3798" width="9" style="889"/>
    <col min="3799" max="3799" width="14.125" style="889" customWidth="1"/>
    <col min="3800" max="3800" width="11.375" style="889" customWidth="1"/>
    <col min="3801" max="3802" width="1.875" style="889" customWidth="1"/>
    <col min="3803" max="3803" width="3" style="889" bestFit="1" customWidth="1"/>
    <col min="3804" max="3804" width="34.5" style="889" bestFit="1" customWidth="1"/>
    <col min="3805" max="3805" width="20.125" style="889" bestFit="1" customWidth="1"/>
    <col min="3806" max="3816" width="14.625" style="889" customWidth="1"/>
    <col min="3817" max="3817" width="10.125" style="889" customWidth="1"/>
    <col min="3818" max="3818" width="5.625" style="889" customWidth="1"/>
    <col min="3819" max="3819" width="19.75" style="889" customWidth="1"/>
    <col min="3820" max="3820" width="5.625" style="889" customWidth="1"/>
    <col min="3821" max="3843" width="10" style="889" customWidth="1"/>
    <col min="3844" max="3845" width="9" style="889"/>
    <col min="3846" max="3849" width="10.5" style="889" customWidth="1"/>
    <col min="3850" max="4054" width="9" style="889"/>
    <col min="4055" max="4055" width="14.125" style="889" customWidth="1"/>
    <col min="4056" max="4056" width="11.375" style="889" customWidth="1"/>
    <col min="4057" max="4058" width="1.875" style="889" customWidth="1"/>
    <col min="4059" max="4059" width="3" style="889" bestFit="1" customWidth="1"/>
    <col min="4060" max="4060" width="34.5" style="889" bestFit="1" customWidth="1"/>
    <col min="4061" max="4061" width="20.125" style="889" bestFit="1" customWidth="1"/>
    <col min="4062" max="4072" width="14.625" style="889" customWidth="1"/>
    <col min="4073" max="4073" width="10.125" style="889" customWidth="1"/>
    <col min="4074" max="4074" width="5.625" style="889" customWidth="1"/>
    <col min="4075" max="4075" width="19.75" style="889" customWidth="1"/>
    <col min="4076" max="4076" width="5.625" style="889" customWidth="1"/>
    <col min="4077" max="4099" width="10" style="889" customWidth="1"/>
    <col min="4100" max="4101" width="9" style="889"/>
    <col min="4102" max="4105" width="10.5" style="889" customWidth="1"/>
    <col min="4106" max="4310" width="9" style="889"/>
    <col min="4311" max="4311" width="14.125" style="889" customWidth="1"/>
    <col min="4312" max="4312" width="11.375" style="889" customWidth="1"/>
    <col min="4313" max="4314" width="1.875" style="889" customWidth="1"/>
    <col min="4315" max="4315" width="3" style="889" bestFit="1" customWidth="1"/>
    <col min="4316" max="4316" width="34.5" style="889" bestFit="1" customWidth="1"/>
    <col min="4317" max="4317" width="20.125" style="889" bestFit="1" customWidth="1"/>
    <col min="4318" max="4328" width="14.625" style="889" customWidth="1"/>
    <col min="4329" max="4329" width="10.125" style="889" customWidth="1"/>
    <col min="4330" max="4330" width="5.625" style="889" customWidth="1"/>
    <col min="4331" max="4331" width="19.75" style="889" customWidth="1"/>
    <col min="4332" max="4332" width="5.625" style="889" customWidth="1"/>
    <col min="4333" max="4355" width="10" style="889" customWidth="1"/>
    <col min="4356" max="4357" width="9" style="889"/>
    <col min="4358" max="4361" width="10.5" style="889" customWidth="1"/>
    <col min="4362" max="4566" width="9" style="889"/>
    <col min="4567" max="4567" width="14.125" style="889" customWidth="1"/>
    <col min="4568" max="4568" width="11.375" style="889" customWidth="1"/>
    <col min="4569" max="4570" width="1.875" style="889" customWidth="1"/>
    <col min="4571" max="4571" width="3" style="889" bestFit="1" customWidth="1"/>
    <col min="4572" max="4572" width="34.5" style="889" bestFit="1" customWidth="1"/>
    <col min="4573" max="4573" width="20.125" style="889" bestFit="1" customWidth="1"/>
    <col min="4574" max="4584" width="14.625" style="889" customWidth="1"/>
    <col min="4585" max="4585" width="10.125" style="889" customWidth="1"/>
    <col min="4586" max="4586" width="5.625" style="889" customWidth="1"/>
    <col min="4587" max="4587" width="19.75" style="889" customWidth="1"/>
    <col min="4588" max="4588" width="5.625" style="889" customWidth="1"/>
    <col min="4589" max="4611" width="10" style="889" customWidth="1"/>
    <col min="4612" max="4613" width="9" style="889"/>
    <col min="4614" max="4617" width="10.5" style="889" customWidth="1"/>
    <col min="4618" max="4822" width="9" style="889"/>
    <col min="4823" max="4823" width="14.125" style="889" customWidth="1"/>
    <col min="4824" max="4824" width="11.375" style="889" customWidth="1"/>
    <col min="4825" max="4826" width="1.875" style="889" customWidth="1"/>
    <col min="4827" max="4827" width="3" style="889" bestFit="1" customWidth="1"/>
    <col min="4828" max="4828" width="34.5" style="889" bestFit="1" customWidth="1"/>
    <col min="4829" max="4829" width="20.125" style="889" bestFit="1" customWidth="1"/>
    <col min="4830" max="4840" width="14.625" style="889" customWidth="1"/>
    <col min="4841" max="4841" width="10.125" style="889" customWidth="1"/>
    <col min="4842" max="4842" width="5.625" style="889" customWidth="1"/>
    <col min="4843" max="4843" width="19.75" style="889" customWidth="1"/>
    <col min="4844" max="4844" width="5.625" style="889" customWidth="1"/>
    <col min="4845" max="4867" width="10" style="889" customWidth="1"/>
    <col min="4868" max="4869" width="9" style="889"/>
    <col min="4870" max="4873" width="10.5" style="889" customWidth="1"/>
    <col min="4874" max="5078" width="9" style="889"/>
    <col min="5079" max="5079" width="14.125" style="889" customWidth="1"/>
    <col min="5080" max="5080" width="11.375" style="889" customWidth="1"/>
    <col min="5081" max="5082" width="1.875" style="889" customWidth="1"/>
    <col min="5083" max="5083" width="3" style="889" bestFit="1" customWidth="1"/>
    <col min="5084" max="5084" width="34.5" style="889" bestFit="1" customWidth="1"/>
    <col min="5085" max="5085" width="20.125" style="889" bestFit="1" customWidth="1"/>
    <col min="5086" max="5096" width="14.625" style="889" customWidth="1"/>
    <col min="5097" max="5097" width="10.125" style="889" customWidth="1"/>
    <col min="5098" max="5098" width="5.625" style="889" customWidth="1"/>
    <col min="5099" max="5099" width="19.75" style="889" customWidth="1"/>
    <col min="5100" max="5100" width="5.625" style="889" customWidth="1"/>
    <col min="5101" max="5123" width="10" style="889" customWidth="1"/>
    <col min="5124" max="5125" width="9" style="889"/>
    <col min="5126" max="5129" width="10.5" style="889" customWidth="1"/>
    <col min="5130" max="5334" width="9" style="889"/>
    <col min="5335" max="5335" width="14.125" style="889" customWidth="1"/>
    <col min="5336" max="5336" width="11.375" style="889" customWidth="1"/>
    <col min="5337" max="5338" width="1.875" style="889" customWidth="1"/>
    <col min="5339" max="5339" width="3" style="889" bestFit="1" customWidth="1"/>
    <col min="5340" max="5340" width="34.5" style="889" bestFit="1" customWidth="1"/>
    <col min="5341" max="5341" width="20.125" style="889" bestFit="1" customWidth="1"/>
    <col min="5342" max="5352" width="14.625" style="889" customWidth="1"/>
    <col min="5353" max="5353" width="10.125" style="889" customWidth="1"/>
    <col min="5354" max="5354" width="5.625" style="889" customWidth="1"/>
    <col min="5355" max="5355" width="19.75" style="889" customWidth="1"/>
    <col min="5356" max="5356" width="5.625" style="889" customWidth="1"/>
    <col min="5357" max="5379" width="10" style="889" customWidth="1"/>
    <col min="5380" max="5381" width="9" style="889"/>
    <col min="5382" max="5385" width="10.5" style="889" customWidth="1"/>
    <col min="5386" max="5590" width="9" style="889"/>
    <col min="5591" max="5591" width="14.125" style="889" customWidth="1"/>
    <col min="5592" max="5592" width="11.375" style="889" customWidth="1"/>
    <col min="5593" max="5594" width="1.875" style="889" customWidth="1"/>
    <col min="5595" max="5595" width="3" style="889" bestFit="1" customWidth="1"/>
    <col min="5596" max="5596" width="34.5" style="889" bestFit="1" customWidth="1"/>
    <col min="5597" max="5597" width="20.125" style="889" bestFit="1" customWidth="1"/>
    <col min="5598" max="5608" width="14.625" style="889" customWidth="1"/>
    <col min="5609" max="5609" width="10.125" style="889" customWidth="1"/>
    <col min="5610" max="5610" width="5.625" style="889" customWidth="1"/>
    <col min="5611" max="5611" width="19.75" style="889" customWidth="1"/>
    <col min="5612" max="5612" width="5.625" style="889" customWidth="1"/>
    <col min="5613" max="5635" width="10" style="889" customWidth="1"/>
    <col min="5636" max="5637" width="9" style="889"/>
    <col min="5638" max="5641" width="10.5" style="889" customWidth="1"/>
    <col min="5642" max="5846" width="9" style="889"/>
    <col min="5847" max="5847" width="14.125" style="889" customWidth="1"/>
    <col min="5848" max="5848" width="11.375" style="889" customWidth="1"/>
    <col min="5849" max="5850" width="1.875" style="889" customWidth="1"/>
    <col min="5851" max="5851" width="3" style="889" bestFit="1" customWidth="1"/>
    <col min="5852" max="5852" width="34.5" style="889" bestFit="1" customWidth="1"/>
    <col min="5853" max="5853" width="20.125" style="889" bestFit="1" customWidth="1"/>
    <col min="5854" max="5864" width="14.625" style="889" customWidth="1"/>
    <col min="5865" max="5865" width="10.125" style="889" customWidth="1"/>
    <col min="5866" max="5866" width="5.625" style="889" customWidth="1"/>
    <col min="5867" max="5867" width="19.75" style="889" customWidth="1"/>
    <col min="5868" max="5868" width="5.625" style="889" customWidth="1"/>
    <col min="5869" max="5891" width="10" style="889" customWidth="1"/>
    <col min="5892" max="5893" width="9" style="889"/>
    <col min="5894" max="5897" width="10.5" style="889" customWidth="1"/>
    <col min="5898" max="6102" width="9" style="889"/>
    <col min="6103" max="6103" width="14.125" style="889" customWidth="1"/>
    <col min="6104" max="6104" width="11.375" style="889" customWidth="1"/>
    <col min="6105" max="6106" width="1.875" style="889" customWidth="1"/>
    <col min="6107" max="6107" width="3" style="889" bestFit="1" customWidth="1"/>
    <col min="6108" max="6108" width="34.5" style="889" bestFit="1" customWidth="1"/>
    <col min="6109" max="6109" width="20.125" style="889" bestFit="1" customWidth="1"/>
    <col min="6110" max="6120" width="14.625" style="889" customWidth="1"/>
    <col min="6121" max="6121" width="10.125" style="889" customWidth="1"/>
    <col min="6122" max="6122" width="5.625" style="889" customWidth="1"/>
    <col min="6123" max="6123" width="19.75" style="889" customWidth="1"/>
    <col min="6124" max="6124" width="5.625" style="889" customWidth="1"/>
    <col min="6125" max="6147" width="10" style="889" customWidth="1"/>
    <col min="6148" max="6149" width="9" style="889"/>
    <col min="6150" max="6153" width="10.5" style="889" customWidth="1"/>
    <col min="6154" max="6358" width="9" style="889"/>
    <col min="6359" max="6359" width="14.125" style="889" customWidth="1"/>
    <col min="6360" max="6360" width="11.375" style="889" customWidth="1"/>
    <col min="6361" max="6362" width="1.875" style="889" customWidth="1"/>
    <col min="6363" max="6363" width="3" style="889" bestFit="1" customWidth="1"/>
    <col min="6364" max="6364" width="34.5" style="889" bestFit="1" customWidth="1"/>
    <col min="6365" max="6365" width="20.125" style="889" bestFit="1" customWidth="1"/>
    <col min="6366" max="6376" width="14.625" style="889" customWidth="1"/>
    <col min="6377" max="6377" width="10.125" style="889" customWidth="1"/>
    <col min="6378" max="6378" width="5.625" style="889" customWidth="1"/>
    <col min="6379" max="6379" width="19.75" style="889" customWidth="1"/>
    <col min="6380" max="6380" width="5.625" style="889" customWidth="1"/>
    <col min="6381" max="6403" width="10" style="889" customWidth="1"/>
    <col min="6404" max="6405" width="9" style="889"/>
    <col min="6406" max="6409" width="10.5" style="889" customWidth="1"/>
    <col min="6410" max="6614" width="9" style="889"/>
    <col min="6615" max="6615" width="14.125" style="889" customWidth="1"/>
    <col min="6616" max="6616" width="11.375" style="889" customWidth="1"/>
    <col min="6617" max="6618" width="1.875" style="889" customWidth="1"/>
    <col min="6619" max="6619" width="3" style="889" bestFit="1" customWidth="1"/>
    <col min="6620" max="6620" width="34.5" style="889" bestFit="1" customWidth="1"/>
    <col min="6621" max="6621" width="20.125" style="889" bestFit="1" customWidth="1"/>
    <col min="6622" max="6632" width="14.625" style="889" customWidth="1"/>
    <col min="6633" max="6633" width="10.125" style="889" customWidth="1"/>
    <col min="6634" max="6634" width="5.625" style="889" customWidth="1"/>
    <col min="6635" max="6635" width="19.75" style="889" customWidth="1"/>
    <col min="6636" max="6636" width="5.625" style="889" customWidth="1"/>
    <col min="6637" max="6659" width="10" style="889" customWidth="1"/>
    <col min="6660" max="6661" width="9" style="889"/>
    <col min="6662" max="6665" width="10.5" style="889" customWidth="1"/>
    <col min="6666" max="6870" width="9" style="889"/>
    <col min="6871" max="6871" width="14.125" style="889" customWidth="1"/>
    <col min="6872" max="6872" width="11.375" style="889" customWidth="1"/>
    <col min="6873" max="6874" width="1.875" style="889" customWidth="1"/>
    <col min="6875" max="6875" width="3" style="889" bestFit="1" customWidth="1"/>
    <col min="6876" max="6876" width="34.5" style="889" bestFit="1" customWidth="1"/>
    <col min="6877" max="6877" width="20.125" style="889" bestFit="1" customWidth="1"/>
    <col min="6878" max="6888" width="14.625" style="889" customWidth="1"/>
    <col min="6889" max="6889" width="10.125" style="889" customWidth="1"/>
    <col min="6890" max="6890" width="5.625" style="889" customWidth="1"/>
    <col min="6891" max="6891" width="19.75" style="889" customWidth="1"/>
    <col min="6892" max="6892" width="5.625" style="889" customWidth="1"/>
    <col min="6893" max="6915" width="10" style="889" customWidth="1"/>
    <col min="6916" max="6917" width="9" style="889"/>
    <col min="6918" max="6921" width="10.5" style="889" customWidth="1"/>
    <col min="6922" max="7126" width="9" style="889"/>
    <col min="7127" max="7127" width="14.125" style="889" customWidth="1"/>
    <col min="7128" max="7128" width="11.375" style="889" customWidth="1"/>
    <col min="7129" max="7130" width="1.875" style="889" customWidth="1"/>
    <col min="7131" max="7131" width="3" style="889" bestFit="1" customWidth="1"/>
    <col min="7132" max="7132" width="34.5" style="889" bestFit="1" customWidth="1"/>
    <col min="7133" max="7133" width="20.125" style="889" bestFit="1" customWidth="1"/>
    <col min="7134" max="7144" width="14.625" style="889" customWidth="1"/>
    <col min="7145" max="7145" width="10.125" style="889" customWidth="1"/>
    <col min="7146" max="7146" width="5.625" style="889" customWidth="1"/>
    <col min="7147" max="7147" width="19.75" style="889" customWidth="1"/>
    <col min="7148" max="7148" width="5.625" style="889" customWidth="1"/>
    <col min="7149" max="7171" width="10" style="889" customWidth="1"/>
    <col min="7172" max="7173" width="9" style="889"/>
    <col min="7174" max="7177" width="10.5" style="889" customWidth="1"/>
    <col min="7178" max="7382" width="9" style="889"/>
    <col min="7383" max="7383" width="14.125" style="889" customWidth="1"/>
    <col min="7384" max="7384" width="11.375" style="889" customWidth="1"/>
    <col min="7385" max="7386" width="1.875" style="889" customWidth="1"/>
    <col min="7387" max="7387" width="3" style="889" bestFit="1" customWidth="1"/>
    <col min="7388" max="7388" width="34.5" style="889" bestFit="1" customWidth="1"/>
    <col min="7389" max="7389" width="20.125" style="889" bestFit="1" customWidth="1"/>
    <col min="7390" max="7400" width="14.625" style="889" customWidth="1"/>
    <col min="7401" max="7401" width="10.125" style="889" customWidth="1"/>
    <col min="7402" max="7402" width="5.625" style="889" customWidth="1"/>
    <col min="7403" max="7403" width="19.75" style="889" customWidth="1"/>
    <col min="7404" max="7404" width="5.625" style="889" customWidth="1"/>
    <col min="7405" max="7427" width="10" style="889" customWidth="1"/>
    <col min="7428" max="7429" width="9" style="889"/>
    <col min="7430" max="7433" width="10.5" style="889" customWidth="1"/>
    <col min="7434" max="7638" width="9" style="889"/>
    <col min="7639" max="7639" width="14.125" style="889" customWidth="1"/>
    <col min="7640" max="7640" width="11.375" style="889" customWidth="1"/>
    <col min="7641" max="7642" width="1.875" style="889" customWidth="1"/>
    <col min="7643" max="7643" width="3" style="889" bestFit="1" customWidth="1"/>
    <col min="7644" max="7644" width="34.5" style="889" bestFit="1" customWidth="1"/>
    <col min="7645" max="7645" width="20.125" style="889" bestFit="1" customWidth="1"/>
    <col min="7646" max="7656" width="14.625" style="889" customWidth="1"/>
    <col min="7657" max="7657" width="10.125" style="889" customWidth="1"/>
    <col min="7658" max="7658" width="5.625" style="889" customWidth="1"/>
    <col min="7659" max="7659" width="19.75" style="889" customWidth="1"/>
    <col min="7660" max="7660" width="5.625" style="889" customWidth="1"/>
    <col min="7661" max="7683" width="10" style="889" customWidth="1"/>
    <col min="7684" max="7685" width="9" style="889"/>
    <col min="7686" max="7689" width="10.5" style="889" customWidth="1"/>
    <col min="7690" max="7894" width="9" style="889"/>
    <col min="7895" max="7895" width="14.125" style="889" customWidth="1"/>
    <col min="7896" max="7896" width="11.375" style="889" customWidth="1"/>
    <col min="7897" max="7898" width="1.875" style="889" customWidth="1"/>
    <col min="7899" max="7899" width="3" style="889" bestFit="1" customWidth="1"/>
    <col min="7900" max="7900" width="34.5" style="889" bestFit="1" customWidth="1"/>
    <col min="7901" max="7901" width="20.125" style="889" bestFit="1" customWidth="1"/>
    <col min="7902" max="7912" width="14.625" style="889" customWidth="1"/>
    <col min="7913" max="7913" width="10.125" style="889" customWidth="1"/>
    <col min="7914" max="7914" width="5.625" style="889" customWidth="1"/>
    <col min="7915" max="7915" width="19.75" style="889" customWidth="1"/>
    <col min="7916" max="7916" width="5.625" style="889" customWidth="1"/>
    <col min="7917" max="7939" width="10" style="889" customWidth="1"/>
    <col min="7940" max="7941" width="9" style="889"/>
    <col min="7942" max="7945" width="10.5" style="889" customWidth="1"/>
    <col min="7946" max="8150" width="9" style="889"/>
    <col min="8151" max="8151" width="14.125" style="889" customWidth="1"/>
    <col min="8152" max="8152" width="11.375" style="889" customWidth="1"/>
    <col min="8153" max="8154" width="1.875" style="889" customWidth="1"/>
    <col min="8155" max="8155" width="3" style="889" bestFit="1" customWidth="1"/>
    <col min="8156" max="8156" width="34.5" style="889" bestFit="1" customWidth="1"/>
    <col min="8157" max="8157" width="20.125" style="889" bestFit="1" customWidth="1"/>
    <col min="8158" max="8168" width="14.625" style="889" customWidth="1"/>
    <col min="8169" max="8169" width="10.125" style="889" customWidth="1"/>
    <col min="8170" max="8170" width="5.625" style="889" customWidth="1"/>
    <col min="8171" max="8171" width="19.75" style="889" customWidth="1"/>
    <col min="8172" max="8172" width="5.625" style="889" customWidth="1"/>
    <col min="8173" max="8195" width="10" style="889" customWidth="1"/>
    <col min="8196" max="8197" width="9" style="889"/>
    <col min="8198" max="8201" width="10.5" style="889" customWidth="1"/>
    <col min="8202" max="8406" width="9" style="889"/>
    <col min="8407" max="8407" width="14.125" style="889" customWidth="1"/>
    <col min="8408" max="8408" width="11.375" style="889" customWidth="1"/>
    <col min="8409" max="8410" width="1.875" style="889" customWidth="1"/>
    <col min="8411" max="8411" width="3" style="889" bestFit="1" customWidth="1"/>
    <col min="8412" max="8412" width="34.5" style="889" bestFit="1" customWidth="1"/>
    <col min="8413" max="8413" width="20.125" style="889" bestFit="1" customWidth="1"/>
    <col min="8414" max="8424" width="14.625" style="889" customWidth="1"/>
    <col min="8425" max="8425" width="10.125" style="889" customWidth="1"/>
    <col min="8426" max="8426" width="5.625" style="889" customWidth="1"/>
    <col min="8427" max="8427" width="19.75" style="889" customWidth="1"/>
    <col min="8428" max="8428" width="5.625" style="889" customWidth="1"/>
    <col min="8429" max="8451" width="10" style="889" customWidth="1"/>
    <col min="8452" max="8453" width="9" style="889"/>
    <col min="8454" max="8457" width="10.5" style="889" customWidth="1"/>
    <col min="8458" max="8662" width="9" style="889"/>
    <col min="8663" max="8663" width="14.125" style="889" customWidth="1"/>
    <col min="8664" max="8664" width="11.375" style="889" customWidth="1"/>
    <col min="8665" max="8666" width="1.875" style="889" customWidth="1"/>
    <col min="8667" max="8667" width="3" style="889" bestFit="1" customWidth="1"/>
    <col min="8668" max="8668" width="34.5" style="889" bestFit="1" customWidth="1"/>
    <col min="8669" max="8669" width="20.125" style="889" bestFit="1" customWidth="1"/>
    <col min="8670" max="8680" width="14.625" style="889" customWidth="1"/>
    <col min="8681" max="8681" width="10.125" style="889" customWidth="1"/>
    <col min="8682" max="8682" width="5.625" style="889" customWidth="1"/>
    <col min="8683" max="8683" width="19.75" style="889" customWidth="1"/>
    <col min="8684" max="8684" width="5.625" style="889" customWidth="1"/>
    <col min="8685" max="8707" width="10" style="889" customWidth="1"/>
    <col min="8708" max="8709" width="9" style="889"/>
    <col min="8710" max="8713" width="10.5" style="889" customWidth="1"/>
    <col min="8714" max="8918" width="9" style="889"/>
    <col min="8919" max="8919" width="14.125" style="889" customWidth="1"/>
    <col min="8920" max="8920" width="11.375" style="889" customWidth="1"/>
    <col min="8921" max="8922" width="1.875" style="889" customWidth="1"/>
    <col min="8923" max="8923" width="3" style="889" bestFit="1" customWidth="1"/>
    <col min="8924" max="8924" width="34.5" style="889" bestFit="1" customWidth="1"/>
    <col min="8925" max="8925" width="20.125" style="889" bestFit="1" customWidth="1"/>
    <col min="8926" max="8936" width="14.625" style="889" customWidth="1"/>
    <col min="8937" max="8937" width="10.125" style="889" customWidth="1"/>
    <col min="8938" max="8938" width="5.625" style="889" customWidth="1"/>
    <col min="8939" max="8939" width="19.75" style="889" customWidth="1"/>
    <col min="8940" max="8940" width="5.625" style="889" customWidth="1"/>
    <col min="8941" max="8963" width="10" style="889" customWidth="1"/>
    <col min="8964" max="8965" width="9" style="889"/>
    <col min="8966" max="8969" width="10.5" style="889" customWidth="1"/>
    <col min="8970" max="9174" width="9" style="889"/>
    <col min="9175" max="9175" width="14.125" style="889" customWidth="1"/>
    <col min="9176" max="9176" width="11.375" style="889" customWidth="1"/>
    <col min="9177" max="9178" width="1.875" style="889" customWidth="1"/>
    <col min="9179" max="9179" width="3" style="889" bestFit="1" customWidth="1"/>
    <col min="9180" max="9180" width="34.5" style="889" bestFit="1" customWidth="1"/>
    <col min="9181" max="9181" width="20.125" style="889" bestFit="1" customWidth="1"/>
    <col min="9182" max="9192" width="14.625" style="889" customWidth="1"/>
    <col min="9193" max="9193" width="10.125" style="889" customWidth="1"/>
    <col min="9194" max="9194" width="5.625" style="889" customWidth="1"/>
    <col min="9195" max="9195" width="19.75" style="889" customWidth="1"/>
    <col min="9196" max="9196" width="5.625" style="889" customWidth="1"/>
    <col min="9197" max="9219" width="10" style="889" customWidth="1"/>
    <col min="9220" max="9221" width="9" style="889"/>
    <col min="9222" max="9225" width="10.5" style="889" customWidth="1"/>
    <col min="9226" max="9430" width="9" style="889"/>
    <col min="9431" max="9431" width="14.125" style="889" customWidth="1"/>
    <col min="9432" max="9432" width="11.375" style="889" customWidth="1"/>
    <col min="9433" max="9434" width="1.875" style="889" customWidth="1"/>
    <col min="9435" max="9435" width="3" style="889" bestFit="1" customWidth="1"/>
    <col min="9436" max="9436" width="34.5" style="889" bestFit="1" customWidth="1"/>
    <col min="9437" max="9437" width="20.125" style="889" bestFit="1" customWidth="1"/>
    <col min="9438" max="9448" width="14.625" style="889" customWidth="1"/>
    <col min="9449" max="9449" width="10.125" style="889" customWidth="1"/>
    <col min="9450" max="9450" width="5.625" style="889" customWidth="1"/>
    <col min="9451" max="9451" width="19.75" style="889" customWidth="1"/>
    <col min="9452" max="9452" width="5.625" style="889" customWidth="1"/>
    <col min="9453" max="9475" width="10" style="889" customWidth="1"/>
    <col min="9476" max="9477" width="9" style="889"/>
    <col min="9478" max="9481" width="10.5" style="889" customWidth="1"/>
    <col min="9482" max="9686" width="9" style="889"/>
    <col min="9687" max="9687" width="14.125" style="889" customWidth="1"/>
    <col min="9688" max="9688" width="11.375" style="889" customWidth="1"/>
    <col min="9689" max="9690" width="1.875" style="889" customWidth="1"/>
    <col min="9691" max="9691" width="3" style="889" bestFit="1" customWidth="1"/>
    <col min="9692" max="9692" width="34.5" style="889" bestFit="1" customWidth="1"/>
    <col min="9693" max="9693" width="20.125" style="889" bestFit="1" customWidth="1"/>
    <col min="9694" max="9704" width="14.625" style="889" customWidth="1"/>
    <col min="9705" max="9705" width="10.125" style="889" customWidth="1"/>
    <col min="9706" max="9706" width="5.625" style="889" customWidth="1"/>
    <col min="9707" max="9707" width="19.75" style="889" customWidth="1"/>
    <col min="9708" max="9708" width="5.625" style="889" customWidth="1"/>
    <col min="9709" max="9731" width="10" style="889" customWidth="1"/>
    <col min="9732" max="9733" width="9" style="889"/>
    <col min="9734" max="9737" width="10.5" style="889" customWidth="1"/>
    <col min="9738" max="9942" width="9" style="889"/>
    <col min="9943" max="9943" width="14.125" style="889" customWidth="1"/>
    <col min="9944" max="9944" width="11.375" style="889" customWidth="1"/>
    <col min="9945" max="9946" width="1.875" style="889" customWidth="1"/>
    <col min="9947" max="9947" width="3" style="889" bestFit="1" customWidth="1"/>
    <col min="9948" max="9948" width="34.5" style="889" bestFit="1" customWidth="1"/>
    <col min="9949" max="9949" width="20.125" style="889" bestFit="1" customWidth="1"/>
    <col min="9950" max="9960" width="14.625" style="889" customWidth="1"/>
    <col min="9961" max="9961" width="10.125" style="889" customWidth="1"/>
    <col min="9962" max="9962" width="5.625" style="889" customWidth="1"/>
    <col min="9963" max="9963" width="19.75" style="889" customWidth="1"/>
    <col min="9964" max="9964" width="5.625" style="889" customWidth="1"/>
    <col min="9965" max="9987" width="10" style="889" customWidth="1"/>
    <col min="9988" max="9989" width="9" style="889"/>
    <col min="9990" max="9993" width="10.5" style="889" customWidth="1"/>
    <col min="9994" max="10198" width="9" style="889"/>
    <col min="10199" max="10199" width="14.125" style="889" customWidth="1"/>
    <col min="10200" max="10200" width="11.375" style="889" customWidth="1"/>
    <col min="10201" max="10202" width="1.875" style="889" customWidth="1"/>
    <col min="10203" max="10203" width="3" style="889" bestFit="1" customWidth="1"/>
    <col min="10204" max="10204" width="34.5" style="889" bestFit="1" customWidth="1"/>
    <col min="10205" max="10205" width="20.125" style="889" bestFit="1" customWidth="1"/>
    <col min="10206" max="10216" width="14.625" style="889" customWidth="1"/>
    <col min="10217" max="10217" width="10.125" style="889" customWidth="1"/>
    <col min="10218" max="10218" width="5.625" style="889" customWidth="1"/>
    <col min="10219" max="10219" width="19.75" style="889" customWidth="1"/>
    <col min="10220" max="10220" width="5.625" style="889" customWidth="1"/>
    <col min="10221" max="10243" width="10" style="889" customWidth="1"/>
    <col min="10244" max="10245" width="9" style="889"/>
    <col min="10246" max="10249" width="10.5" style="889" customWidth="1"/>
    <col min="10250" max="10454" width="9" style="889"/>
    <col min="10455" max="10455" width="14.125" style="889" customWidth="1"/>
    <col min="10456" max="10456" width="11.375" style="889" customWidth="1"/>
    <col min="10457" max="10458" width="1.875" style="889" customWidth="1"/>
    <col min="10459" max="10459" width="3" style="889" bestFit="1" customWidth="1"/>
    <col min="10460" max="10460" width="34.5" style="889" bestFit="1" customWidth="1"/>
    <col min="10461" max="10461" width="20.125" style="889" bestFit="1" customWidth="1"/>
    <col min="10462" max="10472" width="14.625" style="889" customWidth="1"/>
    <col min="10473" max="10473" width="10.125" style="889" customWidth="1"/>
    <col min="10474" max="10474" width="5.625" style="889" customWidth="1"/>
    <col min="10475" max="10475" width="19.75" style="889" customWidth="1"/>
    <col min="10476" max="10476" width="5.625" style="889" customWidth="1"/>
    <col min="10477" max="10499" width="10" style="889" customWidth="1"/>
    <col min="10500" max="10501" width="9" style="889"/>
    <col min="10502" max="10505" width="10.5" style="889" customWidth="1"/>
    <col min="10506" max="10710" width="9" style="889"/>
    <col min="10711" max="10711" width="14.125" style="889" customWidth="1"/>
    <col min="10712" max="10712" width="11.375" style="889" customWidth="1"/>
    <col min="10713" max="10714" width="1.875" style="889" customWidth="1"/>
    <col min="10715" max="10715" width="3" style="889" bestFit="1" customWidth="1"/>
    <col min="10716" max="10716" width="34.5" style="889" bestFit="1" customWidth="1"/>
    <col min="10717" max="10717" width="20.125" style="889" bestFit="1" customWidth="1"/>
    <col min="10718" max="10728" width="14.625" style="889" customWidth="1"/>
    <col min="10729" max="10729" width="10.125" style="889" customWidth="1"/>
    <col min="10730" max="10730" width="5.625" style="889" customWidth="1"/>
    <col min="10731" max="10731" width="19.75" style="889" customWidth="1"/>
    <col min="10732" max="10732" width="5.625" style="889" customWidth="1"/>
    <col min="10733" max="10755" width="10" style="889" customWidth="1"/>
    <col min="10756" max="10757" width="9" style="889"/>
    <col min="10758" max="10761" width="10.5" style="889" customWidth="1"/>
    <col min="10762" max="10966" width="9" style="889"/>
    <col min="10967" max="10967" width="14.125" style="889" customWidth="1"/>
    <col min="10968" max="10968" width="11.375" style="889" customWidth="1"/>
    <col min="10969" max="10970" width="1.875" style="889" customWidth="1"/>
    <col min="10971" max="10971" width="3" style="889" bestFit="1" customWidth="1"/>
    <col min="10972" max="10972" width="34.5" style="889" bestFit="1" customWidth="1"/>
    <col min="10973" max="10973" width="20.125" style="889" bestFit="1" customWidth="1"/>
    <col min="10974" max="10984" width="14.625" style="889" customWidth="1"/>
    <col min="10985" max="10985" width="10.125" style="889" customWidth="1"/>
    <col min="10986" max="10986" width="5.625" style="889" customWidth="1"/>
    <col min="10987" max="10987" width="19.75" style="889" customWidth="1"/>
    <col min="10988" max="10988" width="5.625" style="889" customWidth="1"/>
    <col min="10989" max="11011" width="10" style="889" customWidth="1"/>
    <col min="11012" max="11013" width="9" style="889"/>
    <col min="11014" max="11017" width="10.5" style="889" customWidth="1"/>
    <col min="11018" max="11222" width="9" style="889"/>
    <col min="11223" max="11223" width="14.125" style="889" customWidth="1"/>
    <col min="11224" max="11224" width="11.375" style="889" customWidth="1"/>
    <col min="11225" max="11226" width="1.875" style="889" customWidth="1"/>
    <col min="11227" max="11227" width="3" style="889" bestFit="1" customWidth="1"/>
    <col min="11228" max="11228" width="34.5" style="889" bestFit="1" customWidth="1"/>
    <col min="11229" max="11229" width="20.125" style="889" bestFit="1" customWidth="1"/>
    <col min="11230" max="11240" width="14.625" style="889" customWidth="1"/>
    <col min="11241" max="11241" width="10.125" style="889" customWidth="1"/>
    <col min="11242" max="11242" width="5.625" style="889" customWidth="1"/>
    <col min="11243" max="11243" width="19.75" style="889" customWidth="1"/>
    <col min="11244" max="11244" width="5.625" style="889" customWidth="1"/>
    <col min="11245" max="11267" width="10" style="889" customWidth="1"/>
    <col min="11268" max="11269" width="9" style="889"/>
    <col min="11270" max="11273" width="10.5" style="889" customWidth="1"/>
    <col min="11274" max="11478" width="9" style="889"/>
    <col min="11479" max="11479" width="14.125" style="889" customWidth="1"/>
    <col min="11480" max="11480" width="11.375" style="889" customWidth="1"/>
    <col min="11481" max="11482" width="1.875" style="889" customWidth="1"/>
    <col min="11483" max="11483" width="3" style="889" bestFit="1" customWidth="1"/>
    <col min="11484" max="11484" width="34.5" style="889" bestFit="1" customWidth="1"/>
    <col min="11485" max="11485" width="20.125" style="889" bestFit="1" customWidth="1"/>
    <col min="11486" max="11496" width="14.625" style="889" customWidth="1"/>
    <col min="11497" max="11497" width="10.125" style="889" customWidth="1"/>
    <col min="11498" max="11498" width="5.625" style="889" customWidth="1"/>
    <col min="11499" max="11499" width="19.75" style="889" customWidth="1"/>
    <col min="11500" max="11500" width="5.625" style="889" customWidth="1"/>
    <col min="11501" max="11523" width="10" style="889" customWidth="1"/>
    <col min="11524" max="11525" width="9" style="889"/>
    <col min="11526" max="11529" width="10.5" style="889" customWidth="1"/>
    <col min="11530" max="11734" width="9" style="889"/>
    <col min="11735" max="11735" width="14.125" style="889" customWidth="1"/>
    <col min="11736" max="11736" width="11.375" style="889" customWidth="1"/>
    <col min="11737" max="11738" width="1.875" style="889" customWidth="1"/>
    <col min="11739" max="11739" width="3" style="889" bestFit="1" customWidth="1"/>
    <col min="11740" max="11740" width="34.5" style="889" bestFit="1" customWidth="1"/>
    <col min="11741" max="11741" width="20.125" style="889" bestFit="1" customWidth="1"/>
    <col min="11742" max="11752" width="14.625" style="889" customWidth="1"/>
    <col min="11753" max="11753" width="10.125" style="889" customWidth="1"/>
    <col min="11754" max="11754" width="5.625" style="889" customWidth="1"/>
    <col min="11755" max="11755" width="19.75" style="889" customWidth="1"/>
    <col min="11756" max="11756" width="5.625" style="889" customWidth="1"/>
    <col min="11757" max="11779" width="10" style="889" customWidth="1"/>
    <col min="11780" max="11781" width="9" style="889"/>
    <col min="11782" max="11785" width="10.5" style="889" customWidth="1"/>
    <col min="11786" max="11990" width="9" style="889"/>
    <col min="11991" max="11991" width="14.125" style="889" customWidth="1"/>
    <col min="11992" max="11992" width="11.375" style="889" customWidth="1"/>
    <col min="11993" max="11994" width="1.875" style="889" customWidth="1"/>
    <col min="11995" max="11995" width="3" style="889" bestFit="1" customWidth="1"/>
    <col min="11996" max="11996" width="34.5" style="889" bestFit="1" customWidth="1"/>
    <col min="11997" max="11997" width="20.125" style="889" bestFit="1" customWidth="1"/>
    <col min="11998" max="12008" width="14.625" style="889" customWidth="1"/>
    <col min="12009" max="12009" width="10.125" style="889" customWidth="1"/>
    <col min="12010" max="12010" width="5.625" style="889" customWidth="1"/>
    <col min="12011" max="12011" width="19.75" style="889" customWidth="1"/>
    <col min="12012" max="12012" width="5.625" style="889" customWidth="1"/>
    <col min="12013" max="12035" width="10" style="889" customWidth="1"/>
    <col min="12036" max="12037" width="9" style="889"/>
    <col min="12038" max="12041" width="10.5" style="889" customWidth="1"/>
    <col min="12042" max="12246" width="9" style="889"/>
    <col min="12247" max="12247" width="14.125" style="889" customWidth="1"/>
    <col min="12248" max="12248" width="11.375" style="889" customWidth="1"/>
    <col min="12249" max="12250" width="1.875" style="889" customWidth="1"/>
    <col min="12251" max="12251" width="3" style="889" bestFit="1" customWidth="1"/>
    <col min="12252" max="12252" width="34.5" style="889" bestFit="1" customWidth="1"/>
    <col min="12253" max="12253" width="20.125" style="889" bestFit="1" customWidth="1"/>
    <col min="12254" max="12264" width="14.625" style="889" customWidth="1"/>
    <col min="12265" max="12265" width="10.125" style="889" customWidth="1"/>
    <col min="12266" max="12266" width="5.625" style="889" customWidth="1"/>
    <col min="12267" max="12267" width="19.75" style="889" customWidth="1"/>
    <col min="12268" max="12268" width="5.625" style="889" customWidth="1"/>
    <col min="12269" max="12291" width="10" style="889" customWidth="1"/>
    <col min="12292" max="12293" width="9" style="889"/>
    <col min="12294" max="12297" width="10.5" style="889" customWidth="1"/>
    <col min="12298" max="12502" width="9" style="889"/>
    <col min="12503" max="12503" width="14.125" style="889" customWidth="1"/>
    <col min="12504" max="12504" width="11.375" style="889" customWidth="1"/>
    <col min="12505" max="12506" width="1.875" style="889" customWidth="1"/>
    <col min="12507" max="12507" width="3" style="889" bestFit="1" customWidth="1"/>
    <col min="12508" max="12508" width="34.5" style="889" bestFit="1" customWidth="1"/>
    <col min="12509" max="12509" width="20.125" style="889" bestFit="1" customWidth="1"/>
    <col min="12510" max="12520" width="14.625" style="889" customWidth="1"/>
    <col min="12521" max="12521" width="10.125" style="889" customWidth="1"/>
    <col min="12522" max="12522" width="5.625" style="889" customWidth="1"/>
    <col min="12523" max="12523" width="19.75" style="889" customWidth="1"/>
    <col min="12524" max="12524" width="5.625" style="889" customWidth="1"/>
    <col min="12525" max="12547" width="10" style="889" customWidth="1"/>
    <col min="12548" max="12549" width="9" style="889"/>
    <col min="12550" max="12553" width="10.5" style="889" customWidth="1"/>
    <col min="12554" max="12758" width="9" style="889"/>
    <col min="12759" max="12759" width="14.125" style="889" customWidth="1"/>
    <col min="12760" max="12760" width="11.375" style="889" customWidth="1"/>
    <col min="12761" max="12762" width="1.875" style="889" customWidth="1"/>
    <col min="12763" max="12763" width="3" style="889" bestFit="1" customWidth="1"/>
    <col min="12764" max="12764" width="34.5" style="889" bestFit="1" customWidth="1"/>
    <col min="12765" max="12765" width="20.125" style="889" bestFit="1" customWidth="1"/>
    <col min="12766" max="12776" width="14.625" style="889" customWidth="1"/>
    <col min="12777" max="12777" width="10.125" style="889" customWidth="1"/>
    <col min="12778" max="12778" width="5.625" style="889" customWidth="1"/>
    <col min="12779" max="12779" width="19.75" style="889" customWidth="1"/>
    <col min="12780" max="12780" width="5.625" style="889" customWidth="1"/>
    <col min="12781" max="12803" width="10" style="889" customWidth="1"/>
    <col min="12804" max="12805" width="9" style="889"/>
    <col min="12806" max="12809" width="10.5" style="889" customWidth="1"/>
    <col min="12810" max="13014" width="9" style="889"/>
    <col min="13015" max="13015" width="14.125" style="889" customWidth="1"/>
    <col min="13016" max="13016" width="11.375" style="889" customWidth="1"/>
    <col min="13017" max="13018" width="1.875" style="889" customWidth="1"/>
    <col min="13019" max="13019" width="3" style="889" bestFit="1" customWidth="1"/>
    <col min="13020" max="13020" width="34.5" style="889" bestFit="1" customWidth="1"/>
    <col min="13021" max="13021" width="20.125" style="889" bestFit="1" customWidth="1"/>
    <col min="13022" max="13032" width="14.625" style="889" customWidth="1"/>
    <col min="13033" max="13033" width="10.125" style="889" customWidth="1"/>
    <col min="13034" max="13034" width="5.625" style="889" customWidth="1"/>
    <col min="13035" max="13035" width="19.75" style="889" customWidth="1"/>
    <col min="13036" max="13036" width="5.625" style="889" customWidth="1"/>
    <col min="13037" max="13059" width="10" style="889" customWidth="1"/>
    <col min="13060" max="13061" width="9" style="889"/>
    <col min="13062" max="13065" width="10.5" style="889" customWidth="1"/>
    <col min="13066" max="13270" width="9" style="889"/>
    <col min="13271" max="13271" width="14.125" style="889" customWidth="1"/>
    <col min="13272" max="13272" width="11.375" style="889" customWidth="1"/>
    <col min="13273" max="13274" width="1.875" style="889" customWidth="1"/>
    <col min="13275" max="13275" width="3" style="889" bestFit="1" customWidth="1"/>
    <col min="13276" max="13276" width="34.5" style="889" bestFit="1" customWidth="1"/>
    <col min="13277" max="13277" width="20.125" style="889" bestFit="1" customWidth="1"/>
    <col min="13278" max="13288" width="14.625" style="889" customWidth="1"/>
    <col min="13289" max="13289" width="10.125" style="889" customWidth="1"/>
    <col min="13290" max="13290" width="5.625" style="889" customWidth="1"/>
    <col min="13291" max="13291" width="19.75" style="889" customWidth="1"/>
    <col min="13292" max="13292" width="5.625" style="889" customWidth="1"/>
    <col min="13293" max="13315" width="10" style="889" customWidth="1"/>
    <col min="13316" max="13317" width="9" style="889"/>
    <col min="13318" max="13321" width="10.5" style="889" customWidth="1"/>
    <col min="13322" max="13526" width="9" style="889"/>
    <col min="13527" max="13527" width="14.125" style="889" customWidth="1"/>
    <col min="13528" max="13528" width="11.375" style="889" customWidth="1"/>
    <col min="13529" max="13530" width="1.875" style="889" customWidth="1"/>
    <col min="13531" max="13531" width="3" style="889" bestFit="1" customWidth="1"/>
    <col min="13532" max="13532" width="34.5" style="889" bestFit="1" customWidth="1"/>
    <col min="13533" max="13533" width="20.125" style="889" bestFit="1" customWidth="1"/>
    <col min="13534" max="13544" width="14.625" style="889" customWidth="1"/>
    <col min="13545" max="13545" width="10.125" style="889" customWidth="1"/>
    <col min="13546" max="13546" width="5.625" style="889" customWidth="1"/>
    <col min="13547" max="13547" width="19.75" style="889" customWidth="1"/>
    <col min="13548" max="13548" width="5.625" style="889" customWidth="1"/>
    <col min="13549" max="13571" width="10" style="889" customWidth="1"/>
    <col min="13572" max="13573" width="9" style="889"/>
    <col min="13574" max="13577" width="10.5" style="889" customWidth="1"/>
    <col min="13578" max="13782" width="9" style="889"/>
    <col min="13783" max="13783" width="14.125" style="889" customWidth="1"/>
    <col min="13784" max="13784" width="11.375" style="889" customWidth="1"/>
    <col min="13785" max="13786" width="1.875" style="889" customWidth="1"/>
    <col min="13787" max="13787" width="3" style="889" bestFit="1" customWidth="1"/>
    <col min="13788" max="13788" width="34.5" style="889" bestFit="1" customWidth="1"/>
    <col min="13789" max="13789" width="20.125" style="889" bestFit="1" customWidth="1"/>
    <col min="13790" max="13800" width="14.625" style="889" customWidth="1"/>
    <col min="13801" max="13801" width="10.125" style="889" customWidth="1"/>
    <col min="13802" max="13802" width="5.625" style="889" customWidth="1"/>
    <col min="13803" max="13803" width="19.75" style="889" customWidth="1"/>
    <col min="13804" max="13804" width="5.625" style="889" customWidth="1"/>
    <col min="13805" max="13827" width="10" style="889" customWidth="1"/>
    <col min="13828" max="13829" width="9" style="889"/>
    <col min="13830" max="13833" width="10.5" style="889" customWidth="1"/>
    <col min="13834" max="14038" width="9" style="889"/>
    <col min="14039" max="14039" width="14.125" style="889" customWidth="1"/>
    <col min="14040" max="14040" width="11.375" style="889" customWidth="1"/>
    <col min="14041" max="14042" width="1.875" style="889" customWidth="1"/>
    <col min="14043" max="14043" width="3" style="889" bestFit="1" customWidth="1"/>
    <col min="14044" max="14044" width="34.5" style="889" bestFit="1" customWidth="1"/>
    <col min="14045" max="14045" width="20.125" style="889" bestFit="1" customWidth="1"/>
    <col min="14046" max="14056" width="14.625" style="889" customWidth="1"/>
    <col min="14057" max="14057" width="10.125" style="889" customWidth="1"/>
    <col min="14058" max="14058" width="5.625" style="889" customWidth="1"/>
    <col min="14059" max="14059" width="19.75" style="889" customWidth="1"/>
    <col min="14060" max="14060" width="5.625" style="889" customWidth="1"/>
    <col min="14061" max="14083" width="10" style="889" customWidth="1"/>
    <col min="14084" max="14085" width="9" style="889"/>
    <col min="14086" max="14089" width="10.5" style="889" customWidth="1"/>
    <col min="14090" max="14294" width="9" style="889"/>
    <col min="14295" max="14295" width="14.125" style="889" customWidth="1"/>
    <col min="14296" max="14296" width="11.375" style="889" customWidth="1"/>
    <col min="14297" max="14298" width="1.875" style="889" customWidth="1"/>
    <col min="14299" max="14299" width="3" style="889" bestFit="1" customWidth="1"/>
    <col min="14300" max="14300" width="34.5" style="889" bestFit="1" customWidth="1"/>
    <col min="14301" max="14301" width="20.125" style="889" bestFit="1" customWidth="1"/>
    <col min="14302" max="14312" width="14.625" style="889" customWidth="1"/>
    <col min="14313" max="14313" width="10.125" style="889" customWidth="1"/>
    <col min="14314" max="14314" width="5.625" style="889" customWidth="1"/>
    <col min="14315" max="14315" width="19.75" style="889" customWidth="1"/>
    <col min="14316" max="14316" width="5.625" style="889" customWidth="1"/>
    <col min="14317" max="14339" width="10" style="889" customWidth="1"/>
    <col min="14340" max="14341" width="9" style="889"/>
    <col min="14342" max="14345" width="10.5" style="889" customWidth="1"/>
    <col min="14346" max="14550" width="9" style="889"/>
    <col min="14551" max="14551" width="14.125" style="889" customWidth="1"/>
    <col min="14552" max="14552" width="11.375" style="889" customWidth="1"/>
    <col min="14553" max="14554" width="1.875" style="889" customWidth="1"/>
    <col min="14555" max="14555" width="3" style="889" bestFit="1" customWidth="1"/>
    <col min="14556" max="14556" width="34.5" style="889" bestFit="1" customWidth="1"/>
    <col min="14557" max="14557" width="20.125" style="889" bestFit="1" customWidth="1"/>
    <col min="14558" max="14568" width="14.625" style="889" customWidth="1"/>
    <col min="14569" max="14569" width="10.125" style="889" customWidth="1"/>
    <col min="14570" max="14570" width="5.625" style="889" customWidth="1"/>
    <col min="14571" max="14571" width="19.75" style="889" customWidth="1"/>
    <col min="14572" max="14572" width="5.625" style="889" customWidth="1"/>
    <col min="14573" max="14595" width="10" style="889" customWidth="1"/>
    <col min="14596" max="14597" width="9" style="889"/>
    <col min="14598" max="14601" width="10.5" style="889" customWidth="1"/>
    <col min="14602" max="14806" width="9" style="889"/>
    <col min="14807" max="14807" width="14.125" style="889" customWidth="1"/>
    <col min="14808" max="14808" width="11.375" style="889" customWidth="1"/>
    <col min="14809" max="14810" width="1.875" style="889" customWidth="1"/>
    <col min="14811" max="14811" width="3" style="889" bestFit="1" customWidth="1"/>
    <col min="14812" max="14812" width="34.5" style="889" bestFit="1" customWidth="1"/>
    <col min="14813" max="14813" width="20.125" style="889" bestFit="1" customWidth="1"/>
    <col min="14814" max="14824" width="14.625" style="889" customWidth="1"/>
    <col min="14825" max="14825" width="10.125" style="889" customWidth="1"/>
    <col min="14826" max="14826" width="5.625" style="889" customWidth="1"/>
    <col min="14827" max="14827" width="19.75" style="889" customWidth="1"/>
    <col min="14828" max="14828" width="5.625" style="889" customWidth="1"/>
    <col min="14829" max="14851" width="10" style="889" customWidth="1"/>
    <col min="14852" max="14853" width="9" style="889"/>
    <col min="14854" max="14857" width="10.5" style="889" customWidth="1"/>
    <col min="14858" max="15062" width="9" style="889"/>
    <col min="15063" max="15063" width="14.125" style="889" customWidth="1"/>
    <col min="15064" max="15064" width="11.375" style="889" customWidth="1"/>
    <col min="15065" max="15066" width="1.875" style="889" customWidth="1"/>
    <col min="15067" max="15067" width="3" style="889" bestFit="1" customWidth="1"/>
    <col min="15068" max="15068" width="34.5" style="889" bestFit="1" customWidth="1"/>
    <col min="15069" max="15069" width="20.125" style="889" bestFit="1" customWidth="1"/>
    <col min="15070" max="15080" width="14.625" style="889" customWidth="1"/>
    <col min="15081" max="15081" width="10.125" style="889" customWidth="1"/>
    <col min="15082" max="15082" width="5.625" style="889" customWidth="1"/>
    <col min="15083" max="15083" width="19.75" style="889" customWidth="1"/>
    <col min="15084" max="15084" width="5.625" style="889" customWidth="1"/>
    <col min="15085" max="15107" width="10" style="889" customWidth="1"/>
    <col min="15108" max="15109" width="9" style="889"/>
    <col min="15110" max="15113" width="10.5" style="889" customWidth="1"/>
    <col min="15114" max="15318" width="9" style="889"/>
    <col min="15319" max="15319" width="14.125" style="889" customWidth="1"/>
    <col min="15320" max="15320" width="11.375" style="889" customWidth="1"/>
    <col min="15321" max="15322" width="1.875" style="889" customWidth="1"/>
    <col min="15323" max="15323" width="3" style="889" bestFit="1" customWidth="1"/>
    <col min="15324" max="15324" width="34.5" style="889" bestFit="1" customWidth="1"/>
    <col min="15325" max="15325" width="20.125" style="889" bestFit="1" customWidth="1"/>
    <col min="15326" max="15336" width="14.625" style="889" customWidth="1"/>
    <col min="15337" max="15337" width="10.125" style="889" customWidth="1"/>
    <col min="15338" max="15338" width="5.625" style="889" customWidth="1"/>
    <col min="15339" max="15339" width="19.75" style="889" customWidth="1"/>
    <col min="15340" max="15340" width="5.625" style="889" customWidth="1"/>
    <col min="15341" max="15363" width="10" style="889" customWidth="1"/>
    <col min="15364" max="15365" width="9" style="889"/>
    <col min="15366" max="15369" width="10.5" style="889" customWidth="1"/>
    <col min="15370" max="15574" width="9" style="889"/>
    <col min="15575" max="15575" width="14.125" style="889" customWidth="1"/>
    <col min="15576" max="15576" width="11.375" style="889" customWidth="1"/>
    <col min="15577" max="15578" width="1.875" style="889" customWidth="1"/>
    <col min="15579" max="15579" width="3" style="889" bestFit="1" customWidth="1"/>
    <col min="15580" max="15580" width="34.5" style="889" bestFit="1" customWidth="1"/>
    <col min="15581" max="15581" width="20.125" style="889" bestFit="1" customWidth="1"/>
    <col min="15582" max="15592" width="14.625" style="889" customWidth="1"/>
    <col min="15593" max="15593" width="10.125" style="889" customWidth="1"/>
    <col min="15594" max="15594" width="5.625" style="889" customWidth="1"/>
    <col min="15595" max="15595" width="19.75" style="889" customWidth="1"/>
    <col min="15596" max="15596" width="5.625" style="889" customWidth="1"/>
    <col min="15597" max="15619" width="10" style="889" customWidth="1"/>
    <col min="15620" max="15621" width="9" style="889"/>
    <col min="15622" max="15625" width="10.5" style="889" customWidth="1"/>
    <col min="15626" max="15830" width="9" style="889"/>
    <col min="15831" max="15831" width="14.125" style="889" customWidth="1"/>
    <col min="15832" max="15832" width="11.375" style="889" customWidth="1"/>
    <col min="15833" max="15834" width="1.875" style="889" customWidth="1"/>
    <col min="15835" max="15835" width="3" style="889" bestFit="1" customWidth="1"/>
    <col min="15836" max="15836" width="34.5" style="889" bestFit="1" customWidth="1"/>
    <col min="15837" max="15837" width="20.125" style="889" bestFit="1" customWidth="1"/>
    <col min="15838" max="15848" width="14.625" style="889" customWidth="1"/>
    <col min="15849" max="15849" width="10.125" style="889" customWidth="1"/>
    <col min="15850" max="15850" width="5.625" style="889" customWidth="1"/>
    <col min="15851" max="15851" width="19.75" style="889" customWidth="1"/>
    <col min="15852" max="15852" width="5.625" style="889" customWidth="1"/>
    <col min="15853" max="15875" width="10" style="889" customWidth="1"/>
    <col min="15876" max="15877" width="9" style="889"/>
    <col min="15878" max="15881" width="10.5" style="889" customWidth="1"/>
    <col min="15882" max="16086" width="9" style="889"/>
    <col min="16087" max="16087" width="14.125" style="889" customWidth="1"/>
    <col min="16088" max="16088" width="11.375" style="889" customWidth="1"/>
    <col min="16089" max="16090" width="1.875" style="889" customWidth="1"/>
    <col min="16091" max="16091" width="3" style="889" bestFit="1" customWidth="1"/>
    <col min="16092" max="16092" width="34.5" style="889" bestFit="1" customWidth="1"/>
    <col min="16093" max="16093" width="20.125" style="889" bestFit="1" customWidth="1"/>
    <col min="16094" max="16104" width="14.625" style="889" customWidth="1"/>
    <col min="16105" max="16105" width="10.125" style="889" customWidth="1"/>
    <col min="16106" max="16106" width="5.625" style="889" customWidth="1"/>
    <col min="16107" max="16107" width="19.75" style="889" customWidth="1"/>
    <col min="16108" max="16108" width="5.625" style="889" customWidth="1"/>
    <col min="16109" max="16131" width="10" style="889" customWidth="1"/>
    <col min="16132" max="16133" width="9" style="889"/>
    <col min="16134" max="16137" width="10.5" style="889" customWidth="1"/>
    <col min="16138" max="16384" width="9" style="889"/>
  </cols>
  <sheetData>
    <row r="1" spans="2:38" s="987" customFormat="1" ht="14.25" thickBot="1">
      <c r="J1" s="920"/>
      <c r="K1" s="920"/>
      <c r="L1" s="920"/>
      <c r="M1" s="920"/>
      <c r="N1" s="920"/>
      <c r="O1" s="921"/>
      <c r="P1" s="921"/>
      <c r="Q1" s="921"/>
      <c r="R1" s="921"/>
      <c r="S1" s="921"/>
      <c r="T1" s="921"/>
      <c r="U1" s="921"/>
      <c r="V1" s="921"/>
      <c r="W1" s="921"/>
      <c r="AE1" s="1294"/>
    </row>
    <row r="2" spans="2:38" ht="30" customHeight="1" thickBot="1">
      <c r="B2" s="917" t="s">
        <v>1057</v>
      </c>
      <c r="C2" s="918" t="s">
        <v>1058</v>
      </c>
      <c r="D2" s="1078"/>
      <c r="E2" s="1078"/>
      <c r="F2" s="1078"/>
      <c r="J2" s="990" t="s">
        <v>1388</v>
      </c>
      <c r="K2" s="990" t="s">
        <v>596</v>
      </c>
      <c r="L2" s="990" t="s">
        <v>1389</v>
      </c>
      <c r="M2" s="992" t="s">
        <v>1390</v>
      </c>
      <c r="N2" s="989" t="s">
        <v>1391</v>
      </c>
      <c r="O2" s="988" t="s">
        <v>1392</v>
      </c>
      <c r="P2" s="991" t="s">
        <v>1061</v>
      </c>
      <c r="Q2" s="991"/>
      <c r="R2" s="1069"/>
      <c r="S2" s="1070"/>
      <c r="T2" s="1070"/>
      <c r="U2" s="1070"/>
      <c r="V2" s="1070"/>
      <c r="W2" s="1070"/>
      <c r="X2" s="1070"/>
      <c r="Y2" s="1070"/>
      <c r="Z2" s="1070"/>
      <c r="AA2" s="1070"/>
      <c r="AB2" s="1071" t="s">
        <v>1393</v>
      </c>
      <c r="AC2" s="1072"/>
      <c r="AD2" s="1072"/>
      <c r="AE2" s="1072"/>
      <c r="AF2" s="1072"/>
      <c r="AG2" s="1072"/>
      <c r="AH2" s="1072"/>
      <c r="AI2" s="1072"/>
      <c r="AJ2" s="1072"/>
      <c r="AK2" s="1072"/>
      <c r="AL2" s="1073"/>
    </row>
    <row r="3" spans="2:38" ht="18" customHeight="1">
      <c r="B3" s="917" t="s">
        <v>429</v>
      </c>
      <c r="C3" s="918" t="str">
        <f>IF(チェック!C4="","",チェック!C4)</f>
        <v/>
      </c>
      <c r="D3" s="1078"/>
      <c r="E3" s="1078"/>
      <c r="F3" s="1078"/>
      <c r="J3" s="1035"/>
      <c r="K3" s="1035"/>
      <c r="L3" s="1035"/>
      <c r="M3" s="1036"/>
      <c r="N3" s="1037"/>
      <c r="O3" s="1038"/>
      <c r="P3" s="1143" t="s">
        <v>1483</v>
      </c>
      <c r="Q3" s="1144"/>
      <c r="R3" s="1144"/>
      <c r="S3" s="1044" t="s">
        <v>1394</v>
      </c>
      <c r="T3" s="1044"/>
      <c r="U3" s="1044"/>
      <c r="V3" s="1044"/>
      <c r="W3" s="1044"/>
      <c r="X3" s="1044"/>
      <c r="Y3" s="1044"/>
      <c r="Z3" s="1044" t="s">
        <v>1395</v>
      </c>
      <c r="AA3" s="1044"/>
      <c r="AB3" s="1050" t="s">
        <v>1396</v>
      </c>
      <c r="AC3" s="1051"/>
      <c r="AD3" s="1051"/>
      <c r="AE3" s="1044"/>
      <c r="AF3" s="1045"/>
      <c r="AG3" s="1050" t="s">
        <v>1397</v>
      </c>
      <c r="AH3" s="1051"/>
      <c r="AI3" s="1051"/>
      <c r="AJ3" s="1051"/>
      <c r="AK3" s="1045"/>
      <c r="AL3" s="1102" t="s">
        <v>1065</v>
      </c>
    </row>
    <row r="4" spans="2:38" ht="18" customHeight="1" thickBot="1">
      <c r="B4" s="922" t="s">
        <v>1060</v>
      </c>
      <c r="C4" s="923">
        <v>2017</v>
      </c>
      <c r="D4" s="1079"/>
      <c r="E4" s="1100"/>
      <c r="F4" s="1100"/>
      <c r="G4" s="984"/>
      <c r="J4" s="1039"/>
      <c r="K4" s="1039"/>
      <c r="L4" s="1040"/>
      <c r="M4" s="1041"/>
      <c r="N4" s="1042"/>
      <c r="O4" s="1043"/>
      <c r="P4" s="1145" t="s">
        <v>1596</v>
      </c>
      <c r="Q4" s="1146" t="s">
        <v>1597</v>
      </c>
      <c r="R4" s="1146" t="s">
        <v>1598</v>
      </c>
      <c r="S4" s="1046" t="s">
        <v>1398</v>
      </c>
      <c r="T4" s="1046" t="s">
        <v>1399</v>
      </c>
      <c r="U4" s="1046" t="s">
        <v>1400</v>
      </c>
      <c r="V4" s="1046" t="s">
        <v>1401</v>
      </c>
      <c r="W4" s="1046" t="s">
        <v>1402</v>
      </c>
      <c r="X4" s="1046" t="s">
        <v>1403</v>
      </c>
      <c r="Y4" s="1046" t="s">
        <v>1404</v>
      </c>
      <c r="Z4" s="1046" t="s">
        <v>1405</v>
      </c>
      <c r="AA4" s="1046" t="s">
        <v>1406</v>
      </c>
      <c r="AB4" s="1048" t="s">
        <v>1599</v>
      </c>
      <c r="AC4" s="1049" t="s">
        <v>1600</v>
      </c>
      <c r="AD4" s="1049" t="s">
        <v>1601</v>
      </c>
      <c r="AE4" s="1047" t="s">
        <v>1607</v>
      </c>
      <c r="AF4" s="1047" t="s">
        <v>1608</v>
      </c>
      <c r="AG4" s="1048" t="s">
        <v>1409</v>
      </c>
      <c r="AH4" s="1049" t="s">
        <v>1410</v>
      </c>
      <c r="AI4" s="1049" t="s">
        <v>1062</v>
      </c>
      <c r="AJ4" s="1049" t="s">
        <v>1407</v>
      </c>
      <c r="AK4" s="1047" t="s">
        <v>1408</v>
      </c>
      <c r="AL4" s="1052"/>
    </row>
    <row r="5" spans="2:38" ht="22.5" customHeight="1">
      <c r="B5" s="564"/>
      <c r="C5" s="564"/>
      <c r="D5" s="97"/>
      <c r="E5" s="97"/>
      <c r="F5" s="97"/>
      <c r="G5" s="924"/>
      <c r="H5" s="925"/>
      <c r="I5" s="925"/>
      <c r="J5" s="1024">
        <v>1</v>
      </c>
      <c r="K5" s="993" t="s">
        <v>1066</v>
      </c>
      <c r="L5" s="1031">
        <v>6000</v>
      </c>
      <c r="M5" s="1032">
        <v>1000000</v>
      </c>
      <c r="N5" s="1033">
        <v>238.6</v>
      </c>
      <c r="O5" s="1034">
        <v>-0.1888</v>
      </c>
      <c r="P5" s="1053"/>
      <c r="Q5" s="1053"/>
      <c r="R5" s="1054"/>
      <c r="S5" s="1055">
        <v>0.95</v>
      </c>
      <c r="T5" s="1055">
        <v>0.95</v>
      </c>
      <c r="U5" s="1055">
        <v>0.95</v>
      </c>
      <c r="V5" s="1055">
        <v>0.9</v>
      </c>
      <c r="W5" s="1055">
        <v>0.9</v>
      </c>
      <c r="X5" s="1055">
        <v>0.9</v>
      </c>
      <c r="Y5" s="1055">
        <v>0.85</v>
      </c>
      <c r="Z5" s="1055"/>
      <c r="AA5" s="1055"/>
      <c r="AB5" s="1056">
        <v>1.3</v>
      </c>
      <c r="AC5" s="1055">
        <v>1.2</v>
      </c>
      <c r="AD5" s="1055">
        <v>1.2</v>
      </c>
      <c r="AE5" s="1055">
        <v>1.3</v>
      </c>
      <c r="AF5" s="1055">
        <v>0</v>
      </c>
      <c r="AG5" s="1056"/>
      <c r="AH5" s="1055"/>
      <c r="AI5" s="1055"/>
      <c r="AJ5" s="1055"/>
      <c r="AK5" s="1055"/>
      <c r="AL5" s="1074"/>
    </row>
    <row r="6" spans="2:38" ht="20.25" customHeight="1">
      <c r="B6" s="919" t="s">
        <v>1059</v>
      </c>
      <c r="C6" s="1104" t="e">
        <f>IF(AND(C17="1：国土交通省(建設)",D21&gt;=1.3),C34*B30,C35*B30)</f>
        <v>#N/A</v>
      </c>
      <c r="D6" s="926"/>
      <c r="E6" s="926"/>
      <c r="F6" s="926"/>
      <c r="G6" s="926"/>
      <c r="H6" s="888"/>
      <c r="I6" s="984"/>
      <c r="J6" s="1147">
        <v>1</v>
      </c>
      <c r="K6" s="1148" t="s">
        <v>1067</v>
      </c>
      <c r="L6" s="1149">
        <v>6000</v>
      </c>
      <c r="M6" s="1150">
        <v>1000000</v>
      </c>
      <c r="N6" s="1159">
        <v>1228.3</v>
      </c>
      <c r="O6" s="1160">
        <v>-0.26140000000000002</v>
      </c>
      <c r="P6" s="1153"/>
      <c r="Q6" s="1153"/>
      <c r="R6" s="1154"/>
      <c r="S6" s="1155">
        <v>0.95</v>
      </c>
      <c r="T6" s="1155">
        <v>0.95</v>
      </c>
      <c r="U6" s="1155">
        <v>0.95</v>
      </c>
      <c r="V6" s="1155">
        <v>0.9</v>
      </c>
      <c r="W6" s="1155">
        <v>0.9</v>
      </c>
      <c r="X6" s="1155">
        <v>0.9</v>
      </c>
      <c r="Y6" s="1155">
        <v>0.85</v>
      </c>
      <c r="Z6" s="1155"/>
      <c r="AA6" s="1155"/>
      <c r="AB6" s="1156">
        <v>1.3</v>
      </c>
      <c r="AC6" s="1155">
        <v>1.2</v>
      </c>
      <c r="AD6" s="1155">
        <v>1.2</v>
      </c>
      <c r="AE6" s="1155">
        <v>1.3</v>
      </c>
      <c r="AF6" s="1155">
        <v>0</v>
      </c>
      <c r="AG6" s="1156"/>
      <c r="AH6" s="1155"/>
      <c r="AI6" s="1155"/>
      <c r="AJ6" s="1155"/>
      <c r="AK6" s="1155"/>
      <c r="AL6" s="1157"/>
    </row>
    <row r="7" spans="2:38" ht="20.25" customHeight="1">
      <c r="B7" s="1112"/>
      <c r="C7" s="1113"/>
      <c r="D7" s="926"/>
      <c r="E7" s="926"/>
      <c r="F7" s="926"/>
      <c r="H7" s="986"/>
      <c r="I7" s="986"/>
      <c r="J7" s="1147">
        <v>1</v>
      </c>
      <c r="K7" s="1148" t="s">
        <v>1068</v>
      </c>
      <c r="L7" s="1149">
        <v>6000</v>
      </c>
      <c r="M7" s="1150">
        <v>1000000</v>
      </c>
      <c r="N7" s="1151">
        <v>407.9</v>
      </c>
      <c r="O7" s="1152">
        <v>-0.22040000000000001</v>
      </c>
      <c r="P7" s="1153"/>
      <c r="Q7" s="1153"/>
      <c r="R7" s="1154"/>
      <c r="S7" s="1155">
        <v>0.95</v>
      </c>
      <c r="T7" s="1155">
        <v>0.95</v>
      </c>
      <c r="U7" s="1155">
        <v>0.95</v>
      </c>
      <c r="V7" s="1155">
        <v>0.9</v>
      </c>
      <c r="W7" s="1155">
        <v>0.9</v>
      </c>
      <c r="X7" s="1155">
        <v>0.9</v>
      </c>
      <c r="Y7" s="1155">
        <v>0.85</v>
      </c>
      <c r="Z7" s="1155"/>
      <c r="AA7" s="1155"/>
      <c r="AB7" s="1156">
        <v>1.3</v>
      </c>
      <c r="AC7" s="1155">
        <v>1.2</v>
      </c>
      <c r="AD7" s="1155">
        <v>1.2</v>
      </c>
      <c r="AE7" s="1155">
        <v>1.3</v>
      </c>
      <c r="AF7" s="1155">
        <v>0</v>
      </c>
      <c r="AG7" s="1156"/>
      <c r="AH7" s="1155"/>
      <c r="AI7" s="1155"/>
      <c r="AJ7" s="1155"/>
      <c r="AK7" s="1155"/>
      <c r="AL7" s="1157"/>
    </row>
    <row r="8" spans="2:38" ht="20.25" customHeight="1">
      <c r="B8" s="1114" t="s">
        <v>1476</v>
      </c>
      <c r="E8" s="926"/>
      <c r="F8" s="926"/>
      <c r="G8" s="926"/>
      <c r="H8" s="986"/>
      <c r="I8" s="986"/>
      <c r="J8" s="1147">
        <v>1</v>
      </c>
      <c r="K8" s="1148" t="s">
        <v>1069</v>
      </c>
      <c r="L8" s="1149">
        <v>6000</v>
      </c>
      <c r="M8" s="1150">
        <v>1000000</v>
      </c>
      <c r="N8" s="1151">
        <v>57</v>
      </c>
      <c r="O8" s="1152">
        <v>-9.5799999999999996E-2</v>
      </c>
      <c r="P8" s="1153"/>
      <c r="Q8" s="1153"/>
      <c r="R8" s="1154"/>
      <c r="S8" s="1155">
        <v>0.95</v>
      </c>
      <c r="T8" s="1155">
        <v>0.95</v>
      </c>
      <c r="U8" s="1155">
        <v>0.95</v>
      </c>
      <c r="V8" s="1155">
        <v>0.9</v>
      </c>
      <c r="W8" s="1155">
        <v>0.9</v>
      </c>
      <c r="X8" s="1155">
        <v>0.9</v>
      </c>
      <c r="Y8" s="1155">
        <v>0.85</v>
      </c>
      <c r="Z8" s="1155"/>
      <c r="AA8" s="1155"/>
      <c r="AB8" s="1156">
        <v>1.3</v>
      </c>
      <c r="AC8" s="1155">
        <v>1.2</v>
      </c>
      <c r="AD8" s="1155">
        <v>1.2</v>
      </c>
      <c r="AE8" s="1155">
        <v>1.3</v>
      </c>
      <c r="AF8" s="1155">
        <v>0</v>
      </c>
      <c r="AG8" s="1156"/>
      <c r="AH8" s="1155"/>
      <c r="AI8" s="1155"/>
      <c r="AJ8" s="1155"/>
      <c r="AK8" s="1155"/>
      <c r="AL8" s="1157"/>
    </row>
    <row r="9" spans="2:38" ht="20.25" customHeight="1">
      <c r="B9" s="1119" t="e">
        <f>IF(AND(D21&lt;1.3,D26=0,D23=1),"○","")</f>
        <v>#N/A</v>
      </c>
      <c r="C9" s="1119" t="str">
        <f>IF(C$25="無し","A-1",IF(C$25="有り","B-1","復興補正未入力"))</f>
        <v>復興補正未入力</v>
      </c>
      <c r="F9" s="926"/>
      <c r="G9" s="926"/>
      <c r="H9" s="986"/>
      <c r="I9" s="986"/>
      <c r="J9" s="1147">
        <v>1</v>
      </c>
      <c r="K9" s="1148" t="s">
        <v>1070</v>
      </c>
      <c r="L9" s="1149">
        <v>6000</v>
      </c>
      <c r="M9" s="1150">
        <v>1000000</v>
      </c>
      <c r="N9" s="1159">
        <v>10668.4</v>
      </c>
      <c r="O9" s="1160">
        <v>-0.36059999999999998</v>
      </c>
      <c r="P9" s="1153"/>
      <c r="Q9" s="1153">
        <v>1.5</v>
      </c>
      <c r="R9" s="1154">
        <v>1.3</v>
      </c>
      <c r="S9" s="1155">
        <v>0.95</v>
      </c>
      <c r="T9" s="1155">
        <v>0.95</v>
      </c>
      <c r="U9" s="1155">
        <v>0.95</v>
      </c>
      <c r="V9" s="1155">
        <v>0.9</v>
      </c>
      <c r="W9" s="1155">
        <v>0.9</v>
      </c>
      <c r="X9" s="1155">
        <v>0.9</v>
      </c>
      <c r="Y9" s="1155">
        <v>0.85</v>
      </c>
      <c r="Z9" s="1155"/>
      <c r="AA9" s="1155"/>
      <c r="AB9" s="1156">
        <v>1.3</v>
      </c>
      <c r="AC9" s="1155">
        <v>1.2</v>
      </c>
      <c r="AD9" s="1155">
        <v>1.2</v>
      </c>
      <c r="AE9" s="1155">
        <v>1.3</v>
      </c>
      <c r="AF9" s="1155">
        <v>0</v>
      </c>
      <c r="AG9" s="1156"/>
      <c r="AH9" s="1155"/>
      <c r="AI9" s="1155"/>
      <c r="AJ9" s="1155"/>
      <c r="AK9" s="1155"/>
      <c r="AL9" s="1157"/>
    </row>
    <row r="10" spans="2:38" ht="20.25" customHeight="1">
      <c r="B10" s="1120" t="str">
        <f>IF(AND(D21&lt;1.3,D26&gt;0),"○","")</f>
        <v/>
      </c>
      <c r="C10" s="1119" t="str">
        <f>IF(C$25="無し","A-2",IF(C$25="有り","B-2","復興補正未入力"))</f>
        <v>復興補正未入力</v>
      </c>
      <c r="F10" s="926"/>
      <c r="G10" s="926"/>
      <c r="H10" s="986"/>
      <c r="I10" s="986"/>
      <c r="J10" s="1147">
        <v>1</v>
      </c>
      <c r="K10" s="1148" t="s">
        <v>1411</v>
      </c>
      <c r="L10" s="1149">
        <v>6000</v>
      </c>
      <c r="M10" s="1150">
        <v>1000000</v>
      </c>
      <c r="N10" s="1151">
        <v>1636.8</v>
      </c>
      <c r="O10" s="1152">
        <v>-0.26290000000000002</v>
      </c>
      <c r="P10" s="1153"/>
      <c r="Q10" s="1153"/>
      <c r="R10" s="1154"/>
      <c r="S10" s="1155">
        <v>0.95</v>
      </c>
      <c r="T10" s="1155">
        <v>0.95</v>
      </c>
      <c r="U10" s="1155">
        <v>0.95</v>
      </c>
      <c r="V10" s="1155">
        <v>0.9</v>
      </c>
      <c r="W10" s="1155">
        <v>0.9</v>
      </c>
      <c r="X10" s="1155">
        <v>0.9</v>
      </c>
      <c r="Y10" s="1155">
        <v>0.85</v>
      </c>
      <c r="Z10" s="1155"/>
      <c r="AA10" s="1155"/>
      <c r="AB10" s="1156">
        <v>1.3</v>
      </c>
      <c r="AC10" s="1155">
        <v>1.2</v>
      </c>
      <c r="AD10" s="1155">
        <v>1.2</v>
      </c>
      <c r="AE10" s="1155">
        <v>1.3</v>
      </c>
      <c r="AF10" s="1155">
        <v>0</v>
      </c>
      <c r="AG10" s="1156"/>
      <c r="AH10" s="1155"/>
      <c r="AI10" s="1155"/>
      <c r="AJ10" s="1155"/>
      <c r="AK10" s="1155"/>
      <c r="AL10" s="1157"/>
    </row>
    <row r="11" spans="2:38" ht="20.25" customHeight="1">
      <c r="B11" s="1121" t="e">
        <f>IF(AND(D21&lt;1.3,D23&lt;1),"○","")</f>
        <v>#N/A</v>
      </c>
      <c r="C11" s="1119" t="str">
        <f>IF(C$25="無し","A-3",IF(C$25="有り","B-3","復興補正未入力"))</f>
        <v>復興補正未入力</v>
      </c>
      <c r="F11" s="926"/>
      <c r="G11" s="926"/>
      <c r="H11" s="986"/>
      <c r="I11" s="986"/>
      <c r="J11" s="1147">
        <v>1</v>
      </c>
      <c r="K11" s="1148" t="s">
        <v>1439</v>
      </c>
      <c r="L11" s="1149">
        <v>6000</v>
      </c>
      <c r="M11" s="1150">
        <v>1000000</v>
      </c>
      <c r="N11" s="1151">
        <v>435.1</v>
      </c>
      <c r="O11" s="1152">
        <v>-0.2074</v>
      </c>
      <c r="P11" s="1153">
        <v>2</v>
      </c>
      <c r="Q11" s="1153">
        <v>1.5</v>
      </c>
      <c r="R11" s="1154">
        <v>1.3</v>
      </c>
      <c r="S11" s="1155">
        <v>0.95</v>
      </c>
      <c r="T11" s="1155">
        <v>0.95</v>
      </c>
      <c r="U11" s="1155">
        <v>0.95</v>
      </c>
      <c r="V11" s="1155">
        <v>0.9</v>
      </c>
      <c r="W11" s="1155">
        <v>0.9</v>
      </c>
      <c r="X11" s="1155">
        <v>0.9</v>
      </c>
      <c r="Y11" s="1155">
        <v>0.85</v>
      </c>
      <c r="Z11" s="1155"/>
      <c r="AA11" s="1155"/>
      <c r="AB11" s="1156">
        <v>1.3</v>
      </c>
      <c r="AC11" s="1155">
        <v>1.2</v>
      </c>
      <c r="AD11" s="1155">
        <v>1.2</v>
      </c>
      <c r="AE11" s="1155">
        <v>1.3</v>
      </c>
      <c r="AF11" s="1155">
        <v>0</v>
      </c>
      <c r="AG11" s="1156"/>
      <c r="AH11" s="1155"/>
      <c r="AI11" s="1155"/>
      <c r="AJ11" s="1155"/>
      <c r="AK11" s="1155"/>
      <c r="AL11" s="1157"/>
    </row>
    <row r="12" spans="2:38" ht="20.25" customHeight="1">
      <c r="B12" s="1121" t="e">
        <f>IF(AND(D21&gt;=1.3,D23=1),"○","")</f>
        <v>#N/A</v>
      </c>
      <c r="C12" s="1119" t="str">
        <f>IF(C$25="無し","A-4",IF(C$25="有り","B-4","復興補正未入力"))</f>
        <v>復興補正未入力</v>
      </c>
      <c r="F12" s="926"/>
      <c r="G12" s="926"/>
      <c r="H12" s="986"/>
      <c r="I12" s="986"/>
      <c r="J12" s="1147">
        <v>1</v>
      </c>
      <c r="K12" s="1148" t="s">
        <v>1484</v>
      </c>
      <c r="L12" s="1149">
        <v>6000</v>
      </c>
      <c r="M12" s="1150">
        <v>1000000</v>
      </c>
      <c r="N12" s="1151">
        <v>435.1</v>
      </c>
      <c r="O12" s="1152">
        <v>-0.2074</v>
      </c>
      <c r="P12" s="1153">
        <v>2</v>
      </c>
      <c r="Q12" s="1153">
        <v>1.5</v>
      </c>
      <c r="R12" s="1154">
        <v>1.3</v>
      </c>
      <c r="S12" s="1155">
        <v>0.95</v>
      </c>
      <c r="T12" s="1155">
        <v>0.95</v>
      </c>
      <c r="U12" s="1155">
        <v>0.95</v>
      </c>
      <c r="V12" s="1155">
        <v>0.9</v>
      </c>
      <c r="W12" s="1155">
        <v>0.9</v>
      </c>
      <c r="X12" s="1155">
        <v>0.9</v>
      </c>
      <c r="Y12" s="1155">
        <v>0.85</v>
      </c>
      <c r="Z12" s="1155"/>
      <c r="AA12" s="1155"/>
      <c r="AB12" s="1156">
        <v>1.3</v>
      </c>
      <c r="AC12" s="1155">
        <v>1.2</v>
      </c>
      <c r="AD12" s="1155">
        <v>1.2</v>
      </c>
      <c r="AE12" s="1155">
        <v>1.3</v>
      </c>
      <c r="AF12" s="1155">
        <v>0</v>
      </c>
      <c r="AG12" s="1156"/>
      <c r="AH12" s="1155"/>
      <c r="AI12" s="1155"/>
      <c r="AJ12" s="1155"/>
      <c r="AK12" s="1155"/>
      <c r="AL12" s="1157"/>
    </row>
    <row r="13" spans="2:38" ht="20.25" customHeight="1">
      <c r="B13" s="1121" t="e">
        <f>IF(AND(D21&gt;=1.3,D23&lt;1),"○","")</f>
        <v>#N/A</v>
      </c>
      <c r="C13" s="1119" t="str">
        <f>IF(C$25="無し","A-5",IF(C$25="有り","B-5","復興補正未入力"))</f>
        <v>復興補正未入力</v>
      </c>
      <c r="F13" s="926"/>
      <c r="G13" s="926"/>
      <c r="H13" s="986"/>
      <c r="I13" s="986"/>
      <c r="J13" s="1147">
        <v>1</v>
      </c>
      <c r="K13" s="1148" t="s">
        <v>1071</v>
      </c>
      <c r="L13" s="1149">
        <v>6000</v>
      </c>
      <c r="M13" s="1150">
        <v>1000000</v>
      </c>
      <c r="N13" s="1151">
        <v>624.5</v>
      </c>
      <c r="O13" s="1152">
        <v>-0.23810000000000001</v>
      </c>
      <c r="P13" s="1153"/>
      <c r="Q13" s="1153"/>
      <c r="R13" s="1154"/>
      <c r="S13" s="1155">
        <v>0.95</v>
      </c>
      <c r="T13" s="1155">
        <v>0.95</v>
      </c>
      <c r="U13" s="1155">
        <v>0.95</v>
      </c>
      <c r="V13" s="1155">
        <v>0.9</v>
      </c>
      <c r="W13" s="1155">
        <v>0.9</v>
      </c>
      <c r="X13" s="1155">
        <v>0.9</v>
      </c>
      <c r="Y13" s="1155">
        <v>0.85</v>
      </c>
      <c r="Z13" s="1155"/>
      <c r="AA13" s="1155"/>
      <c r="AB13" s="1156">
        <v>1.3</v>
      </c>
      <c r="AC13" s="1155">
        <v>1.2</v>
      </c>
      <c r="AD13" s="1155">
        <v>1.2</v>
      </c>
      <c r="AE13" s="1155">
        <v>1.3</v>
      </c>
      <c r="AF13" s="1155">
        <v>0</v>
      </c>
      <c r="AG13" s="1156"/>
      <c r="AH13" s="1155"/>
      <c r="AI13" s="1155"/>
      <c r="AJ13" s="1155"/>
      <c r="AK13" s="1155"/>
      <c r="AL13" s="1157"/>
    </row>
    <row r="14" spans="2:38" ht="20.25" customHeight="1">
      <c r="B14" s="1121" t="str">
        <f>IF(D24&lt;1,"○","")</f>
        <v/>
      </c>
      <c r="C14" s="1119" t="str">
        <f>IF(C$25="無し","A-6",IF(C$25="有り","","復興補正未入力"))</f>
        <v>復興補正未入力</v>
      </c>
      <c r="I14" s="986"/>
      <c r="J14" s="1147">
        <v>1</v>
      </c>
      <c r="K14" s="1148" t="s">
        <v>1072</v>
      </c>
      <c r="L14" s="1149">
        <v>6000</v>
      </c>
      <c r="M14" s="1150">
        <v>1000000</v>
      </c>
      <c r="N14" s="1151">
        <v>48</v>
      </c>
      <c r="O14" s="1152">
        <v>-9.5600000000000004E-2</v>
      </c>
      <c r="P14" s="1153"/>
      <c r="Q14" s="1153"/>
      <c r="R14" s="1154"/>
      <c r="S14" s="1155">
        <v>0.95</v>
      </c>
      <c r="T14" s="1155">
        <v>0.95</v>
      </c>
      <c r="U14" s="1155">
        <v>0.95</v>
      </c>
      <c r="V14" s="1155">
        <v>0.9</v>
      </c>
      <c r="W14" s="1155">
        <v>0.9</v>
      </c>
      <c r="X14" s="1155">
        <v>0.9</v>
      </c>
      <c r="Y14" s="1155">
        <v>0.85</v>
      </c>
      <c r="Z14" s="1155"/>
      <c r="AA14" s="1155"/>
      <c r="AB14" s="1156">
        <v>1.3</v>
      </c>
      <c r="AC14" s="1155">
        <v>1.2</v>
      </c>
      <c r="AD14" s="1155">
        <v>1.2</v>
      </c>
      <c r="AE14" s="1155">
        <v>1.3</v>
      </c>
      <c r="AF14" s="1155">
        <v>0</v>
      </c>
      <c r="AG14" s="1156"/>
      <c r="AH14" s="1155"/>
      <c r="AI14" s="1155"/>
      <c r="AJ14" s="1155"/>
      <c r="AK14" s="1155"/>
      <c r="AL14" s="1157"/>
    </row>
    <row r="15" spans="2:38" ht="20.25" customHeight="1">
      <c r="B15" s="1081"/>
      <c r="C15" s="1080"/>
      <c r="D15" s="1080"/>
      <c r="I15" s="984"/>
      <c r="J15" s="1147">
        <v>1</v>
      </c>
      <c r="K15" s="1148" t="s">
        <v>1073</v>
      </c>
      <c r="L15" s="1149">
        <v>6000</v>
      </c>
      <c r="M15" s="1150">
        <v>1000000</v>
      </c>
      <c r="N15" s="1151">
        <v>40</v>
      </c>
      <c r="O15" s="1152">
        <v>-8.9099999999999999E-2</v>
      </c>
      <c r="P15" s="1153">
        <v>2</v>
      </c>
      <c r="Q15" s="1153">
        <v>1.5</v>
      </c>
      <c r="R15" s="1154">
        <v>1.3</v>
      </c>
      <c r="S15" s="1155">
        <v>0.95</v>
      </c>
      <c r="T15" s="1155">
        <v>0.95</v>
      </c>
      <c r="U15" s="1155">
        <v>0.95</v>
      </c>
      <c r="V15" s="1155">
        <v>0.9</v>
      </c>
      <c r="W15" s="1155">
        <v>0.9</v>
      </c>
      <c r="X15" s="1155">
        <v>0.9</v>
      </c>
      <c r="Y15" s="1155">
        <v>0.85</v>
      </c>
      <c r="Z15" s="1155"/>
      <c r="AA15" s="1155"/>
      <c r="AB15" s="1156"/>
      <c r="AC15" s="1155"/>
      <c r="AD15" s="1155"/>
      <c r="AE15" s="1155"/>
      <c r="AF15" s="1229">
        <v>0</v>
      </c>
      <c r="AG15" s="1156"/>
      <c r="AH15" s="1155"/>
      <c r="AI15" s="1155"/>
      <c r="AJ15" s="1155"/>
      <c r="AK15" s="1155"/>
      <c r="AL15" s="1157"/>
    </row>
    <row r="16" spans="2:38" ht="20.25" customHeight="1">
      <c r="B16" s="1094" t="s">
        <v>1444</v>
      </c>
      <c r="C16" s="1094"/>
      <c r="D16" s="1095"/>
      <c r="I16" s="984"/>
      <c r="J16" s="1147">
        <v>1</v>
      </c>
      <c r="K16" s="1148" t="s">
        <v>1074</v>
      </c>
      <c r="L16" s="1149">
        <v>6000</v>
      </c>
      <c r="M16" s="1150">
        <v>1000000</v>
      </c>
      <c r="N16" s="1151">
        <v>494.9</v>
      </c>
      <c r="O16" s="1152">
        <v>-0.20910000000000001</v>
      </c>
      <c r="P16" s="1153"/>
      <c r="Q16" s="1153"/>
      <c r="R16" s="1154"/>
      <c r="S16" s="1155">
        <v>0.95</v>
      </c>
      <c r="T16" s="1155">
        <v>0.95</v>
      </c>
      <c r="U16" s="1155">
        <v>0.95</v>
      </c>
      <c r="V16" s="1155">
        <v>0.9</v>
      </c>
      <c r="W16" s="1155">
        <v>0.9</v>
      </c>
      <c r="X16" s="1155">
        <v>0.9</v>
      </c>
      <c r="Y16" s="1155">
        <v>0.85</v>
      </c>
      <c r="Z16" s="1155"/>
      <c r="AA16" s="1155"/>
      <c r="AB16" s="1156">
        <v>1.3</v>
      </c>
      <c r="AC16" s="1155">
        <v>1.2</v>
      </c>
      <c r="AD16" s="1155">
        <v>1.2</v>
      </c>
      <c r="AE16" s="1155">
        <v>1.3</v>
      </c>
      <c r="AF16" s="1155">
        <v>0</v>
      </c>
      <c r="AG16" s="1156"/>
      <c r="AH16" s="1155"/>
      <c r="AI16" s="1155"/>
      <c r="AJ16" s="1155"/>
      <c r="AK16" s="1155"/>
      <c r="AL16" s="1157"/>
    </row>
    <row r="17" spans="2:38" ht="20.25" customHeight="1">
      <c r="B17" s="1092" t="s">
        <v>1436</v>
      </c>
      <c r="C17" s="1093" t="str">
        <f>工事情報!G5</f>
        <v>4：農林水産省</v>
      </c>
      <c r="D17" s="1126"/>
      <c r="E17" s="1116"/>
      <c r="I17" s="984"/>
      <c r="J17" s="1147">
        <v>1</v>
      </c>
      <c r="K17" s="1158" t="s">
        <v>1478</v>
      </c>
      <c r="L17" s="1161">
        <v>6000</v>
      </c>
      <c r="M17" s="1162">
        <v>300000</v>
      </c>
      <c r="N17" s="1159">
        <v>7050.2</v>
      </c>
      <c r="O17" s="1160">
        <v>-0.35580000000000001</v>
      </c>
      <c r="P17" s="1153"/>
      <c r="Q17" s="1153"/>
      <c r="R17" s="1154">
        <v>1.3</v>
      </c>
      <c r="S17" s="1155">
        <v>0.95</v>
      </c>
      <c r="T17" s="1155">
        <v>0.95</v>
      </c>
      <c r="U17" s="1155">
        <v>0.95</v>
      </c>
      <c r="V17" s="1155">
        <v>0.9</v>
      </c>
      <c r="W17" s="1155">
        <v>0.9</v>
      </c>
      <c r="X17" s="1155">
        <v>0.9</v>
      </c>
      <c r="Y17" s="1155">
        <v>0.85</v>
      </c>
      <c r="Z17" s="1155"/>
      <c r="AA17" s="1155"/>
      <c r="AB17" s="1156">
        <v>1.3</v>
      </c>
      <c r="AC17" s="1155">
        <v>1.2</v>
      </c>
      <c r="AD17" s="1155">
        <v>1.2</v>
      </c>
      <c r="AE17" s="1155">
        <v>1.3</v>
      </c>
      <c r="AF17" s="1155">
        <v>0</v>
      </c>
      <c r="AG17" s="1156"/>
      <c r="AH17" s="1155"/>
      <c r="AI17" s="1155"/>
      <c r="AJ17" s="1155"/>
      <c r="AK17" s="1155"/>
      <c r="AL17" s="1157"/>
    </row>
    <row r="18" spans="2:38" ht="20.25" customHeight="1">
      <c r="B18" s="1088" t="s">
        <v>1437</v>
      </c>
      <c r="C18" s="1088" t="str">
        <f>MID(一般事項!F20,5,100)</f>
        <v/>
      </c>
      <c r="D18" s="1127"/>
      <c r="E18" s="1116"/>
      <c r="F18" s="97"/>
      <c r="G18" s="1081"/>
      <c r="I18" s="984"/>
      <c r="J18" s="1147">
        <v>1</v>
      </c>
      <c r="K18" s="1148" t="s">
        <v>1075</v>
      </c>
      <c r="L18" s="1149">
        <v>2000</v>
      </c>
      <c r="M18" s="1150">
        <v>100000</v>
      </c>
      <c r="N18" s="1159">
        <v>4118.1000000000004</v>
      </c>
      <c r="O18" s="1160">
        <v>-0.3548</v>
      </c>
      <c r="P18" s="1153">
        <v>2</v>
      </c>
      <c r="Q18" s="1153">
        <v>1.5</v>
      </c>
      <c r="R18" s="1154">
        <v>1.3</v>
      </c>
      <c r="S18" s="1155">
        <v>0.95</v>
      </c>
      <c r="T18" s="1155">
        <v>0.95</v>
      </c>
      <c r="U18" s="1155">
        <v>0.95</v>
      </c>
      <c r="V18" s="1155">
        <v>0.9</v>
      </c>
      <c r="W18" s="1155">
        <v>0.9</v>
      </c>
      <c r="X18" s="1155">
        <v>0.9</v>
      </c>
      <c r="Y18" s="1155">
        <v>0.85</v>
      </c>
      <c r="Z18" s="1155"/>
      <c r="AA18" s="1155"/>
      <c r="AB18" s="1156">
        <v>1.3</v>
      </c>
      <c r="AC18" s="1155">
        <v>1.2</v>
      </c>
      <c r="AD18" s="1155">
        <v>1.2</v>
      </c>
      <c r="AE18" s="1155">
        <v>1.3</v>
      </c>
      <c r="AF18" s="1155">
        <v>0</v>
      </c>
      <c r="AG18" s="1156"/>
      <c r="AH18" s="1155"/>
      <c r="AI18" s="1155"/>
      <c r="AJ18" s="1155"/>
      <c r="AK18" s="1155"/>
      <c r="AL18" s="1157"/>
    </row>
    <row r="19" spans="2:38" ht="20.25" customHeight="1">
      <c r="B19" s="1260"/>
      <c r="C19" s="1260"/>
      <c r="D19" s="1261"/>
      <c r="E19" s="1116"/>
      <c r="I19" s="984"/>
      <c r="J19" s="1147">
        <v>1</v>
      </c>
      <c r="K19" s="1148" t="s">
        <v>1076</v>
      </c>
      <c r="L19" s="1149">
        <v>2000</v>
      </c>
      <c r="M19" s="1150">
        <v>100000</v>
      </c>
      <c r="N19" s="1151">
        <v>26.8</v>
      </c>
      <c r="O19" s="1152">
        <v>-7.4800000000000005E-2</v>
      </c>
      <c r="P19" s="1153"/>
      <c r="Q19" s="1153"/>
      <c r="R19" s="1154"/>
      <c r="S19" s="1155">
        <v>0.95</v>
      </c>
      <c r="T19" s="1155">
        <v>0.95</v>
      </c>
      <c r="U19" s="1155">
        <v>0.95</v>
      </c>
      <c r="V19" s="1155">
        <v>0.9</v>
      </c>
      <c r="W19" s="1155">
        <v>0.9</v>
      </c>
      <c r="X19" s="1155">
        <v>0.9</v>
      </c>
      <c r="Y19" s="1155">
        <v>0.85</v>
      </c>
      <c r="Z19" s="1155"/>
      <c r="AA19" s="1155"/>
      <c r="AB19" s="1156">
        <v>1.3</v>
      </c>
      <c r="AC19" s="1155">
        <v>1.2</v>
      </c>
      <c r="AD19" s="1155">
        <v>1.2</v>
      </c>
      <c r="AE19" s="1155">
        <v>1.3</v>
      </c>
      <c r="AF19" s="1155">
        <v>0</v>
      </c>
      <c r="AG19" s="1156"/>
      <c r="AH19" s="1155"/>
      <c r="AI19" s="1155"/>
      <c r="AJ19" s="1155"/>
      <c r="AK19" s="1155"/>
      <c r="AL19" s="1157"/>
    </row>
    <row r="20" spans="2:38" ht="20.25" customHeight="1">
      <c r="B20" s="1262" t="s">
        <v>1443</v>
      </c>
      <c r="C20" s="1263" t="str">
        <f>IF(C17&lt;&gt;"1：国土交通省(建設)","",IF(一般事項!F36="","",一般事項!F36))</f>
        <v/>
      </c>
      <c r="D20" s="1124" t="e">
        <f>IF(D21&gt;=1.3,0,INDEX(AB5:AF90,MATCH(C18,K5:K90,0),MATCH(C20,AB4:AF4,0)))</f>
        <v>#N/A</v>
      </c>
      <c r="E20" s="1116" t="s">
        <v>1531</v>
      </c>
      <c r="F20" s="1082"/>
      <c r="G20" s="926"/>
      <c r="H20" s="888"/>
      <c r="I20" s="984"/>
      <c r="J20" s="1147">
        <v>1</v>
      </c>
      <c r="K20" s="1148" t="s">
        <v>1412</v>
      </c>
      <c r="L20" s="1149">
        <v>10000</v>
      </c>
      <c r="M20" s="1150">
        <v>2000000</v>
      </c>
      <c r="N20" s="1151">
        <v>68.3</v>
      </c>
      <c r="O20" s="1152">
        <v>-0.12670000000000001</v>
      </c>
      <c r="P20" s="1153"/>
      <c r="Q20" s="1153"/>
      <c r="R20" s="1154"/>
      <c r="S20" s="1155">
        <v>0.95</v>
      </c>
      <c r="T20" s="1155">
        <v>0.95</v>
      </c>
      <c r="U20" s="1155">
        <v>0.95</v>
      </c>
      <c r="V20" s="1155">
        <v>0.9</v>
      </c>
      <c r="W20" s="1155">
        <v>0.9</v>
      </c>
      <c r="X20" s="1155">
        <v>0.9</v>
      </c>
      <c r="Y20" s="1155">
        <v>0.85</v>
      </c>
      <c r="Z20" s="1155"/>
      <c r="AA20" s="1155"/>
      <c r="AB20" s="1156">
        <v>1.3</v>
      </c>
      <c r="AC20" s="1155">
        <v>1.2</v>
      </c>
      <c r="AD20" s="1155">
        <v>1.2</v>
      </c>
      <c r="AE20" s="1155">
        <v>1.3</v>
      </c>
      <c r="AF20" s="1155">
        <v>0</v>
      </c>
      <c r="AG20" s="1156"/>
      <c r="AH20" s="1155"/>
      <c r="AI20" s="1155"/>
      <c r="AJ20" s="1155"/>
      <c r="AK20" s="1155"/>
      <c r="AL20" s="1157"/>
    </row>
    <row r="21" spans="2:38" ht="20.25" customHeight="1">
      <c r="B21" s="1264"/>
      <c r="C21" s="1265"/>
      <c r="D21" s="1091">
        <f>IF(ISERROR(INDEX(P5:R90,MATCH(C18,K5:K90,0),MATCH(C20,P4:R4,0))),1,IF(INDEX(P5:R90,MATCH(C18,K5:K90,0),MATCH(C20,P4:R4,0))=0,1,INDEX(P5:R90,MATCH(C18,K5:K90,0),MATCH(C20,P4:R4,0))))</f>
        <v>1</v>
      </c>
      <c r="E21" s="1116" t="s">
        <v>1061</v>
      </c>
      <c r="F21" s="1083"/>
      <c r="G21" s="926"/>
      <c r="H21" s="888"/>
      <c r="I21" s="984"/>
      <c r="J21" s="1147">
        <v>1</v>
      </c>
      <c r="K21" s="1148" t="s">
        <v>1413</v>
      </c>
      <c r="L21" s="1149">
        <v>10000</v>
      </c>
      <c r="M21" s="1150">
        <v>2000000</v>
      </c>
      <c r="N21" s="1151">
        <v>92.5</v>
      </c>
      <c r="O21" s="1152">
        <v>-0.1181</v>
      </c>
      <c r="P21" s="1153"/>
      <c r="Q21" s="1153"/>
      <c r="R21" s="1154"/>
      <c r="S21" s="1155">
        <v>0.95</v>
      </c>
      <c r="T21" s="1155">
        <v>0.95</v>
      </c>
      <c r="U21" s="1155">
        <v>0.95</v>
      </c>
      <c r="V21" s="1155">
        <v>0.9</v>
      </c>
      <c r="W21" s="1155">
        <v>0.9</v>
      </c>
      <c r="X21" s="1155">
        <v>0.9</v>
      </c>
      <c r="Y21" s="1155">
        <v>0.85</v>
      </c>
      <c r="Z21" s="1155"/>
      <c r="AA21" s="1155"/>
      <c r="AB21" s="1156">
        <v>1.3</v>
      </c>
      <c r="AC21" s="1155">
        <v>1.2</v>
      </c>
      <c r="AD21" s="1155">
        <v>1.2</v>
      </c>
      <c r="AE21" s="1155">
        <v>1.3</v>
      </c>
      <c r="AF21" s="1155">
        <v>0</v>
      </c>
      <c r="AG21" s="1156"/>
      <c r="AH21" s="1155"/>
      <c r="AI21" s="1155"/>
      <c r="AJ21" s="1155"/>
      <c r="AK21" s="1155"/>
      <c r="AL21" s="1157"/>
    </row>
    <row r="22" spans="2:38" ht="20.25" customHeight="1">
      <c r="B22" s="1089" t="s">
        <v>1438</v>
      </c>
      <c r="C22" s="1127"/>
      <c r="D22" s="1124">
        <f>IF(C17="2：国土交通省(港湾)",IF(C20="有り",0,INDEX(AG5:AK90,MATCH(C18,K5:K90,0),MATCH(C20,AG4:AK4,0))),0)</f>
        <v>0</v>
      </c>
      <c r="E22" s="1116"/>
      <c r="F22" s="1115"/>
      <c r="G22" s="926"/>
      <c r="H22" s="888"/>
      <c r="I22" s="984"/>
      <c r="J22" s="1147">
        <v>1</v>
      </c>
      <c r="K22" s="1148" t="s">
        <v>1077</v>
      </c>
      <c r="L22" s="1149">
        <v>10000</v>
      </c>
      <c r="M22" s="1150">
        <v>2000000</v>
      </c>
      <c r="N22" s="1151">
        <v>4164.8999999999996</v>
      </c>
      <c r="O22" s="1152">
        <v>-0.30880000000000002</v>
      </c>
      <c r="P22" s="1153"/>
      <c r="Q22" s="1153"/>
      <c r="R22" s="1154"/>
      <c r="S22" s="1155">
        <v>0.95</v>
      </c>
      <c r="T22" s="1155">
        <v>0.95</v>
      </c>
      <c r="U22" s="1155">
        <v>0.95</v>
      </c>
      <c r="V22" s="1155">
        <v>0.9</v>
      </c>
      <c r="W22" s="1155">
        <v>0.9</v>
      </c>
      <c r="X22" s="1155">
        <v>0.9</v>
      </c>
      <c r="Y22" s="1155">
        <v>0.85</v>
      </c>
      <c r="Z22" s="1155"/>
      <c r="AA22" s="1155"/>
      <c r="AB22" s="1156">
        <v>1.3</v>
      </c>
      <c r="AC22" s="1155">
        <v>1.2</v>
      </c>
      <c r="AD22" s="1155">
        <v>1.2</v>
      </c>
      <c r="AE22" s="1155">
        <v>1.3</v>
      </c>
      <c r="AF22" s="1155">
        <v>0</v>
      </c>
      <c r="AG22" s="1156"/>
      <c r="AH22" s="1155"/>
      <c r="AI22" s="1155"/>
      <c r="AJ22" s="1155"/>
      <c r="AK22" s="1155"/>
      <c r="AL22" s="1157"/>
    </row>
    <row r="23" spans="2:38" ht="20.25" customHeight="1">
      <c r="B23" s="1089" t="s">
        <v>1394</v>
      </c>
      <c r="C23" s="1089" t="str">
        <f>IF(C17&lt;&gt;"1：国土交通省(建設)","",IF(一般事項!F43="2：補正なし","無し",MID(一般事項!F44,12,100)))</f>
        <v/>
      </c>
      <c r="D23" s="1091" t="e">
        <f>IF(C23="無し",1,INDEX(S5:Y90,MATCH(C18,K5:K90,0),MATCH(C23,S4:Y4,0)))</f>
        <v>#N/A</v>
      </c>
      <c r="E23" s="1116"/>
      <c r="F23" s="1115"/>
      <c r="G23" s="926"/>
      <c r="H23" s="888"/>
      <c r="I23" s="984"/>
      <c r="J23" s="1147">
        <v>1</v>
      </c>
      <c r="K23" s="1148" t="s">
        <v>1078</v>
      </c>
      <c r="L23" s="1149">
        <v>10000</v>
      </c>
      <c r="M23" s="1150">
        <v>2000000</v>
      </c>
      <c r="N23" s="1151">
        <v>422.4</v>
      </c>
      <c r="O23" s="1152">
        <v>-0.2167</v>
      </c>
      <c r="P23" s="1153"/>
      <c r="Q23" s="1153"/>
      <c r="R23" s="1154"/>
      <c r="S23" s="1155">
        <v>0.95</v>
      </c>
      <c r="T23" s="1155">
        <v>0.95</v>
      </c>
      <c r="U23" s="1155">
        <v>0.95</v>
      </c>
      <c r="V23" s="1155">
        <v>0.9</v>
      </c>
      <c r="W23" s="1155">
        <v>0.9</v>
      </c>
      <c r="X23" s="1155">
        <v>0.9</v>
      </c>
      <c r="Y23" s="1155">
        <v>0.85</v>
      </c>
      <c r="Z23" s="1155"/>
      <c r="AA23" s="1155"/>
      <c r="AB23" s="1156">
        <v>1.3</v>
      </c>
      <c r="AC23" s="1155">
        <v>1.2</v>
      </c>
      <c r="AD23" s="1155">
        <v>1.2</v>
      </c>
      <c r="AE23" s="1155">
        <v>1.3</v>
      </c>
      <c r="AF23" s="1155">
        <v>0</v>
      </c>
      <c r="AG23" s="1156"/>
      <c r="AH23" s="1155"/>
      <c r="AI23" s="1155"/>
      <c r="AJ23" s="1155"/>
      <c r="AK23" s="1155"/>
      <c r="AL23" s="1157"/>
    </row>
    <row r="24" spans="2:38" ht="20.25" customHeight="1">
      <c r="B24" s="1089" t="s">
        <v>1395</v>
      </c>
      <c r="C24" s="1089" t="str">
        <f>IF(工事情報!E5=7,IF(一般事項!G43="2：補正なし","無し",一般事項!G44),"")</f>
        <v/>
      </c>
      <c r="D24" s="1091">
        <f>IF(工事情報!E5=7,INDEX(Z5:AA90,MATCH(C18,K5:K90,0),MATCH(C24,Z4:AA4,0)),1)</f>
        <v>1</v>
      </c>
      <c r="E24" s="1116"/>
      <c r="F24" s="1115"/>
      <c r="G24" s="926"/>
      <c r="H24" s="888"/>
      <c r="I24" s="984"/>
      <c r="J24" s="1147">
        <v>1</v>
      </c>
      <c r="K24" s="1148" t="s">
        <v>1485</v>
      </c>
      <c r="L24" s="1149">
        <v>10000</v>
      </c>
      <c r="M24" s="1150">
        <v>2000000</v>
      </c>
      <c r="N24" s="1151">
        <v>485.4</v>
      </c>
      <c r="O24" s="1152">
        <v>-0.22309999999999999</v>
      </c>
      <c r="P24" s="1153"/>
      <c r="Q24" s="1153"/>
      <c r="R24" s="1154"/>
      <c r="S24" s="1155">
        <v>0.95</v>
      </c>
      <c r="T24" s="1155">
        <v>0.95</v>
      </c>
      <c r="U24" s="1155">
        <v>0.95</v>
      </c>
      <c r="V24" s="1155">
        <v>0.9</v>
      </c>
      <c r="W24" s="1155">
        <v>0.9</v>
      </c>
      <c r="X24" s="1155">
        <v>0.9</v>
      </c>
      <c r="Y24" s="1155">
        <v>0.85</v>
      </c>
      <c r="Z24" s="1155"/>
      <c r="AA24" s="1155"/>
      <c r="AB24" s="1156">
        <v>1.3</v>
      </c>
      <c r="AC24" s="1155">
        <v>1.2</v>
      </c>
      <c r="AD24" s="1155">
        <v>1.2</v>
      </c>
      <c r="AE24" s="1155">
        <v>1.3</v>
      </c>
      <c r="AF24" s="1155">
        <v>0</v>
      </c>
      <c r="AG24" s="1156"/>
      <c r="AH24" s="1155"/>
      <c r="AI24" s="1155"/>
      <c r="AJ24" s="1155"/>
      <c r="AK24" s="1155"/>
      <c r="AL24" s="1157"/>
    </row>
    <row r="25" spans="2:38" ht="20.25" customHeight="1">
      <c r="B25" s="1089" t="s">
        <v>1440</v>
      </c>
      <c r="C25" s="1090" t="str">
        <f>IF(一般事項!F86="","",一般事項!F86)</f>
        <v/>
      </c>
      <c r="D25" s="1107">
        <f>IF(C25="有り",1.5,1)</f>
        <v>1</v>
      </c>
      <c r="E25" s="1116"/>
      <c r="F25" s="1115"/>
      <c r="G25" s="926"/>
      <c r="H25" s="888"/>
      <c r="I25" s="984"/>
      <c r="J25" s="1147">
        <v>1</v>
      </c>
      <c r="K25" s="1148" t="s">
        <v>1486</v>
      </c>
      <c r="L25" s="1149">
        <v>10000</v>
      </c>
      <c r="M25" s="1150">
        <v>2000000</v>
      </c>
      <c r="N25" s="1151">
        <v>485.4</v>
      </c>
      <c r="O25" s="1152">
        <v>-0.22309999999999999</v>
      </c>
      <c r="P25" s="1153"/>
      <c r="Q25" s="1153"/>
      <c r="R25" s="1154"/>
      <c r="S25" s="1155">
        <v>0.95</v>
      </c>
      <c r="T25" s="1155">
        <v>0.95</v>
      </c>
      <c r="U25" s="1155">
        <v>0.95</v>
      </c>
      <c r="V25" s="1155">
        <v>0.9</v>
      </c>
      <c r="W25" s="1155">
        <v>0.9</v>
      </c>
      <c r="X25" s="1155">
        <v>0.9</v>
      </c>
      <c r="Y25" s="1155">
        <v>0.85</v>
      </c>
      <c r="Z25" s="1155"/>
      <c r="AA25" s="1155"/>
      <c r="AB25" s="1156">
        <v>1.3</v>
      </c>
      <c r="AC25" s="1155">
        <v>1.2</v>
      </c>
      <c r="AD25" s="1155">
        <v>1.2</v>
      </c>
      <c r="AE25" s="1155">
        <v>1.3</v>
      </c>
      <c r="AF25" s="1155">
        <v>0</v>
      </c>
      <c r="AG25" s="1156"/>
      <c r="AH25" s="1155"/>
      <c r="AI25" s="1155"/>
      <c r="AJ25" s="1155"/>
      <c r="AK25" s="1155"/>
      <c r="AL25" s="1157"/>
    </row>
    <row r="26" spans="2:38" ht="20.25" customHeight="1">
      <c r="B26" s="1117" t="s">
        <v>1065</v>
      </c>
      <c r="C26" s="1118" t="str">
        <f>IF(C17&lt;&gt;"2：国土交通省(港湾)","",一般事項!F36)</f>
        <v/>
      </c>
      <c r="D26" s="1125">
        <f>IF(AND(OR(C17="2：国土交通省(港湾)",C17="4：農林水産省"),C26="有り"),VLOOKUP(C18,K5:AL90,27,FALSE),0)</f>
        <v>0</v>
      </c>
      <c r="E26" s="1116"/>
      <c r="F26" s="1115"/>
      <c r="G26" s="926"/>
      <c r="H26" s="888"/>
      <c r="I26" s="984"/>
      <c r="J26" s="1147">
        <v>1</v>
      </c>
      <c r="K26" s="1148" t="s">
        <v>1487</v>
      </c>
      <c r="L26" s="1149">
        <v>10000</v>
      </c>
      <c r="M26" s="1150">
        <v>2000000</v>
      </c>
      <c r="N26" s="1151">
        <v>485.4</v>
      </c>
      <c r="O26" s="1152">
        <v>-0.22309999999999999</v>
      </c>
      <c r="P26" s="1153"/>
      <c r="Q26" s="1153"/>
      <c r="R26" s="1154"/>
      <c r="S26" s="1155">
        <v>0.95</v>
      </c>
      <c r="T26" s="1155">
        <v>0.95</v>
      </c>
      <c r="U26" s="1155">
        <v>0.95</v>
      </c>
      <c r="V26" s="1155">
        <v>0.9</v>
      </c>
      <c r="W26" s="1155">
        <v>0.9</v>
      </c>
      <c r="X26" s="1155">
        <v>0.9</v>
      </c>
      <c r="Y26" s="1155">
        <v>0.85</v>
      </c>
      <c r="Z26" s="1155"/>
      <c r="AA26" s="1155"/>
      <c r="AB26" s="1156">
        <v>1.3</v>
      </c>
      <c r="AC26" s="1155">
        <v>1.2</v>
      </c>
      <c r="AD26" s="1155">
        <v>1.2</v>
      </c>
      <c r="AE26" s="1155">
        <v>1.3</v>
      </c>
      <c r="AF26" s="1155">
        <v>0</v>
      </c>
      <c r="AG26" s="1156"/>
      <c r="AH26" s="1155"/>
      <c r="AI26" s="1155"/>
      <c r="AJ26" s="1155"/>
      <c r="AK26" s="1155"/>
      <c r="AL26" s="1157"/>
    </row>
    <row r="27" spans="2:38" ht="20.25" customHeight="1">
      <c r="B27" s="1096"/>
      <c r="C27" s="1096"/>
      <c r="D27" s="1103"/>
      <c r="E27" s="1081"/>
      <c r="F27" s="1081"/>
      <c r="G27" s="926"/>
      <c r="H27" s="986"/>
      <c r="I27" s="986"/>
      <c r="J27" s="1147">
        <v>1</v>
      </c>
      <c r="K27" s="1148" t="s">
        <v>1488</v>
      </c>
      <c r="L27" s="1149">
        <v>10000</v>
      </c>
      <c r="M27" s="1150">
        <v>2000000</v>
      </c>
      <c r="N27" s="1151">
        <v>485.4</v>
      </c>
      <c r="O27" s="1152">
        <v>-0.22309999999999999</v>
      </c>
      <c r="P27" s="1153"/>
      <c r="Q27" s="1153"/>
      <c r="R27" s="1154"/>
      <c r="S27" s="1155">
        <v>0.95</v>
      </c>
      <c r="T27" s="1155">
        <v>0.95</v>
      </c>
      <c r="U27" s="1155">
        <v>0.95</v>
      </c>
      <c r="V27" s="1155">
        <v>0.9</v>
      </c>
      <c r="W27" s="1155">
        <v>0.9</v>
      </c>
      <c r="X27" s="1155">
        <v>0.9</v>
      </c>
      <c r="Y27" s="1155">
        <v>0.85</v>
      </c>
      <c r="Z27" s="1155"/>
      <c r="AA27" s="1155"/>
      <c r="AB27" s="1156">
        <v>1.3</v>
      </c>
      <c r="AC27" s="1155">
        <v>1.2</v>
      </c>
      <c r="AD27" s="1155">
        <v>1.2</v>
      </c>
      <c r="AE27" s="1155">
        <v>1.3</v>
      </c>
      <c r="AF27" s="1155">
        <v>0</v>
      </c>
      <c r="AG27" s="1156"/>
      <c r="AH27" s="1155"/>
      <c r="AI27" s="1155"/>
      <c r="AJ27" s="1155"/>
      <c r="AK27" s="1155"/>
      <c r="AL27" s="1157"/>
    </row>
    <row r="28" spans="2:38" ht="20.25" customHeight="1">
      <c r="B28" s="986" t="str">
        <f>"率式 ("&amp;C18&amp;")"</f>
        <v>率式 ()</v>
      </c>
      <c r="C28" s="97"/>
      <c r="D28" s="97"/>
      <c r="E28" s="97"/>
      <c r="F28" s="97"/>
      <c r="G28" s="926"/>
      <c r="H28" s="888"/>
      <c r="I28" s="984"/>
      <c r="J28" s="1147">
        <v>1</v>
      </c>
      <c r="K28" s="1148" t="s">
        <v>1079</v>
      </c>
      <c r="L28" s="1149">
        <v>10000</v>
      </c>
      <c r="M28" s="1150">
        <v>2000000</v>
      </c>
      <c r="N28" s="1151">
        <v>13.5</v>
      </c>
      <c r="O28" s="1152">
        <v>-3.5299999999999998E-2</v>
      </c>
      <c r="P28" s="1153"/>
      <c r="Q28" s="1153"/>
      <c r="R28" s="1154"/>
      <c r="S28" s="1155">
        <v>0.95</v>
      </c>
      <c r="T28" s="1155">
        <v>0.95</v>
      </c>
      <c r="U28" s="1155">
        <v>0.95</v>
      </c>
      <c r="V28" s="1155">
        <v>0.9</v>
      </c>
      <c r="W28" s="1155">
        <v>0.9</v>
      </c>
      <c r="X28" s="1155">
        <v>0.9</v>
      </c>
      <c r="Y28" s="1155">
        <v>0.85</v>
      </c>
      <c r="Z28" s="1155"/>
      <c r="AA28" s="1155"/>
      <c r="AB28" s="1156">
        <v>1.3</v>
      </c>
      <c r="AC28" s="1155">
        <v>1.2</v>
      </c>
      <c r="AD28" s="1155">
        <v>1.2</v>
      </c>
      <c r="AE28" s="1155">
        <v>1.3</v>
      </c>
      <c r="AF28" s="1155">
        <v>0</v>
      </c>
      <c r="AG28" s="1156"/>
      <c r="AH28" s="1155"/>
      <c r="AI28" s="1155"/>
      <c r="AJ28" s="1155"/>
      <c r="AK28" s="1155"/>
      <c r="AL28" s="1157"/>
    </row>
    <row r="29" spans="2:38" ht="20.25" customHeight="1">
      <c r="B29" s="1097" t="s">
        <v>1448</v>
      </c>
      <c r="C29" s="1097" t="s">
        <v>1449</v>
      </c>
      <c r="D29" s="1098" t="s">
        <v>1450</v>
      </c>
      <c r="E29" s="1097" t="s">
        <v>1446</v>
      </c>
      <c r="F29" s="1098" t="s">
        <v>1447</v>
      </c>
      <c r="G29" s="1099" t="s">
        <v>1391</v>
      </c>
      <c r="H29" s="1099" t="s">
        <v>1392</v>
      </c>
      <c r="J29" s="1147">
        <v>1</v>
      </c>
      <c r="K29" s="1148" t="s">
        <v>1489</v>
      </c>
      <c r="L29" s="1149">
        <v>6000</v>
      </c>
      <c r="M29" s="1150">
        <v>100000</v>
      </c>
      <c r="N29" s="1151">
        <v>485.4</v>
      </c>
      <c r="O29" s="1152">
        <v>-0.22309999999999999</v>
      </c>
      <c r="P29" s="1153"/>
      <c r="Q29" s="1153"/>
      <c r="R29" s="1154"/>
      <c r="S29" s="1155">
        <v>0.95</v>
      </c>
      <c r="T29" s="1155">
        <v>0.95</v>
      </c>
      <c r="U29" s="1155">
        <v>0.95</v>
      </c>
      <c r="V29" s="1155">
        <v>0.9</v>
      </c>
      <c r="W29" s="1155">
        <v>0.9</v>
      </c>
      <c r="X29" s="1155">
        <v>0.9</v>
      </c>
      <c r="Y29" s="1155">
        <v>0.85</v>
      </c>
      <c r="Z29" s="1155"/>
      <c r="AA29" s="1155"/>
      <c r="AB29" s="1156">
        <v>1.3</v>
      </c>
      <c r="AC29" s="1155">
        <v>1.2</v>
      </c>
      <c r="AD29" s="1155">
        <v>1.2</v>
      </c>
      <c r="AE29" s="1155">
        <v>1.3</v>
      </c>
      <c r="AF29" s="1155">
        <v>0</v>
      </c>
      <c r="AG29" s="1156"/>
      <c r="AH29" s="1155"/>
      <c r="AI29" s="1155"/>
      <c r="AJ29" s="1155"/>
      <c r="AK29" s="1155"/>
      <c r="AL29" s="1157"/>
    </row>
    <row r="30" spans="2:38" ht="20.25" customHeight="1">
      <c r="B30" s="1101">
        <f>工事費!J51</f>
        <v>0</v>
      </c>
      <c r="C30" s="1101" t="e">
        <f>VLOOKUP($C$18,$K$5:$O$90,2,FALSE)</f>
        <v>#N/A</v>
      </c>
      <c r="D30" s="1101" t="e">
        <f>VLOOKUP($C$18,$K$5:$O$90,3,FALSE)</f>
        <v>#N/A</v>
      </c>
      <c r="E30" s="1108" t="e">
        <f>ROUND(G30*(C30*1000)^H30,2)/100</f>
        <v>#N/A</v>
      </c>
      <c r="F30" s="1108" t="e">
        <f>ROUND(G30*(D30*1000)^H30,2)/100</f>
        <v>#N/A</v>
      </c>
      <c r="G30" s="1097" t="e">
        <f>VLOOKUP($C$18,$K$5:$O$90,4,FALSE)</f>
        <v>#N/A</v>
      </c>
      <c r="H30" s="1097" t="e">
        <f>VLOOKUP($C$18,$K$5:$O$90,5,FALSE)</f>
        <v>#N/A</v>
      </c>
      <c r="J30" s="1147">
        <v>1</v>
      </c>
      <c r="K30" s="1148" t="s">
        <v>1490</v>
      </c>
      <c r="L30" s="1149">
        <v>6000</v>
      </c>
      <c r="M30" s="1150">
        <v>100000</v>
      </c>
      <c r="N30" s="1151">
        <v>485.4</v>
      </c>
      <c r="O30" s="1152">
        <v>-0.22309999999999999</v>
      </c>
      <c r="P30" s="1153"/>
      <c r="Q30" s="1153"/>
      <c r="R30" s="1154"/>
      <c r="S30" s="1155">
        <v>0.95</v>
      </c>
      <c r="T30" s="1155">
        <v>0.95</v>
      </c>
      <c r="U30" s="1155">
        <v>0.95</v>
      </c>
      <c r="V30" s="1155">
        <v>0.9</v>
      </c>
      <c r="W30" s="1155">
        <v>0.9</v>
      </c>
      <c r="X30" s="1155">
        <v>0.9</v>
      </c>
      <c r="Y30" s="1155">
        <v>0.85</v>
      </c>
      <c r="Z30" s="1155"/>
      <c r="AA30" s="1155"/>
      <c r="AB30" s="1156">
        <v>1.3</v>
      </c>
      <c r="AC30" s="1155">
        <v>1.2</v>
      </c>
      <c r="AD30" s="1155">
        <v>1.2</v>
      </c>
      <c r="AE30" s="1155">
        <v>1.3</v>
      </c>
      <c r="AF30" s="1155">
        <v>0</v>
      </c>
      <c r="AG30" s="1156"/>
      <c r="AH30" s="1155"/>
      <c r="AI30" s="1155"/>
      <c r="AJ30" s="1155"/>
      <c r="AK30" s="1155"/>
      <c r="AL30" s="1157"/>
    </row>
    <row r="31" spans="2:38" ht="20.25" customHeight="1">
      <c r="B31" s="97"/>
      <c r="C31" s="97"/>
      <c r="D31" s="97"/>
      <c r="E31" s="97"/>
      <c r="F31" s="97"/>
      <c r="G31" s="926"/>
      <c r="H31" s="888"/>
      <c r="I31" s="984"/>
      <c r="J31" s="1147">
        <v>1</v>
      </c>
      <c r="K31" s="1148" t="s">
        <v>1491</v>
      </c>
      <c r="L31" s="1149">
        <v>6000</v>
      </c>
      <c r="M31" s="1150">
        <v>100000</v>
      </c>
      <c r="N31" s="1151">
        <v>485.4</v>
      </c>
      <c r="O31" s="1152">
        <v>-0.22309999999999999</v>
      </c>
      <c r="P31" s="1153"/>
      <c r="Q31" s="1153"/>
      <c r="R31" s="1154"/>
      <c r="S31" s="1155">
        <v>0.95</v>
      </c>
      <c r="T31" s="1155">
        <v>0.95</v>
      </c>
      <c r="U31" s="1155">
        <v>0.95</v>
      </c>
      <c r="V31" s="1155">
        <v>0.9</v>
      </c>
      <c r="W31" s="1155">
        <v>0.9</v>
      </c>
      <c r="X31" s="1155">
        <v>0.9</v>
      </c>
      <c r="Y31" s="1155">
        <v>0.85</v>
      </c>
      <c r="Z31" s="1155"/>
      <c r="AA31" s="1155"/>
      <c r="AB31" s="1156">
        <v>1.3</v>
      </c>
      <c r="AC31" s="1155">
        <v>1.2</v>
      </c>
      <c r="AD31" s="1155">
        <v>1.2</v>
      </c>
      <c r="AE31" s="1155">
        <v>1.3</v>
      </c>
      <c r="AF31" s="1155">
        <v>0</v>
      </c>
      <c r="AG31" s="1156"/>
      <c r="AH31" s="1155"/>
      <c r="AI31" s="1155"/>
      <c r="AJ31" s="1155"/>
      <c r="AK31" s="1155"/>
      <c r="AL31" s="1157"/>
    </row>
    <row r="32" spans="2:38" ht="20.25" customHeight="1">
      <c r="B32" s="889" t="s">
        <v>1453</v>
      </c>
      <c r="E32" s="97"/>
      <c r="F32" s="97"/>
      <c r="G32" s="926"/>
      <c r="J32" s="1147">
        <v>1</v>
      </c>
      <c r="K32" s="1148" t="s">
        <v>1492</v>
      </c>
      <c r="L32" s="1149">
        <v>6000</v>
      </c>
      <c r="M32" s="1150">
        <v>100000</v>
      </c>
      <c r="N32" s="1151">
        <v>485.4</v>
      </c>
      <c r="O32" s="1152">
        <v>-0.22309999999999999</v>
      </c>
      <c r="P32" s="1153"/>
      <c r="Q32" s="1153"/>
      <c r="R32" s="1154"/>
      <c r="S32" s="1155">
        <v>0.95</v>
      </c>
      <c r="T32" s="1155">
        <v>0.95</v>
      </c>
      <c r="U32" s="1155">
        <v>0.95</v>
      </c>
      <c r="V32" s="1155">
        <v>0.9</v>
      </c>
      <c r="W32" s="1155">
        <v>0.9</v>
      </c>
      <c r="X32" s="1155">
        <v>0.9</v>
      </c>
      <c r="Y32" s="1155">
        <v>0.85</v>
      </c>
      <c r="Z32" s="1155"/>
      <c r="AA32" s="1155"/>
      <c r="AB32" s="1156">
        <v>1.3</v>
      </c>
      <c r="AC32" s="1155">
        <v>1.2</v>
      </c>
      <c r="AD32" s="1155">
        <v>1.2</v>
      </c>
      <c r="AE32" s="1155">
        <v>1.3</v>
      </c>
      <c r="AF32" s="1155">
        <v>0</v>
      </c>
      <c r="AG32" s="1156"/>
      <c r="AH32" s="1155"/>
      <c r="AI32" s="1155"/>
      <c r="AJ32" s="1155"/>
      <c r="AK32" s="1155"/>
      <c r="AL32" s="1157"/>
    </row>
    <row r="33" spans="2:38" ht="20.25" customHeight="1">
      <c r="B33" s="1097" t="s">
        <v>1445</v>
      </c>
      <c r="C33" s="1108" t="e">
        <f>(IF(E30&lt;ROUND(G30*(B30*1000)^H30,2)/100,E30,IF(F30&gt;ROUND(G30*(B30*1000)^H30,2)/100,F30,ROUND(G30*(B30*1000)^H30,2)/100)))</f>
        <v>#N/A</v>
      </c>
      <c r="D33" s="1109"/>
      <c r="E33" s="1105"/>
      <c r="F33" s="97"/>
      <c r="G33" s="926"/>
      <c r="J33" s="1147">
        <v>1</v>
      </c>
      <c r="K33" s="1148" t="s">
        <v>1493</v>
      </c>
      <c r="L33" s="1149">
        <v>6000</v>
      </c>
      <c r="M33" s="1150">
        <v>100000</v>
      </c>
      <c r="N33" s="1151">
        <v>485.4</v>
      </c>
      <c r="O33" s="1152">
        <v>-0.22309999999999999</v>
      </c>
      <c r="P33" s="1153"/>
      <c r="Q33" s="1153"/>
      <c r="R33" s="1154"/>
      <c r="S33" s="1155">
        <v>0.95</v>
      </c>
      <c r="T33" s="1155">
        <v>0.95</v>
      </c>
      <c r="U33" s="1155">
        <v>0.95</v>
      </c>
      <c r="V33" s="1155">
        <v>0.9</v>
      </c>
      <c r="W33" s="1155">
        <v>0.9</v>
      </c>
      <c r="X33" s="1155">
        <v>0.9</v>
      </c>
      <c r="Y33" s="1155">
        <v>0.85</v>
      </c>
      <c r="Z33" s="1155"/>
      <c r="AA33" s="1155"/>
      <c r="AB33" s="1156">
        <v>1.3</v>
      </c>
      <c r="AC33" s="1155">
        <v>1.2</v>
      </c>
      <c r="AD33" s="1155">
        <v>1.2</v>
      </c>
      <c r="AE33" s="1155">
        <v>1.3</v>
      </c>
      <c r="AF33" s="1155">
        <v>0</v>
      </c>
      <c r="AG33" s="1156"/>
      <c r="AH33" s="1155"/>
      <c r="AI33" s="1155"/>
      <c r="AJ33" s="1155"/>
      <c r="AK33" s="1155"/>
      <c r="AL33" s="1157"/>
    </row>
    <row r="34" spans="2:38" ht="20.25" customHeight="1">
      <c r="B34" s="1097" t="s">
        <v>1451</v>
      </c>
      <c r="C34" s="1108" t="e">
        <f>ROUND(((D23*C33)+(C33*D21)-C33)*D25,4)</f>
        <v>#N/A</v>
      </c>
      <c r="D34" s="1110"/>
      <c r="E34" s="1105"/>
      <c r="F34" s="97"/>
      <c r="G34" s="926"/>
      <c r="J34" s="1147">
        <v>1</v>
      </c>
      <c r="K34" s="1148" t="s">
        <v>1494</v>
      </c>
      <c r="L34" s="1149">
        <v>300000</v>
      </c>
      <c r="M34" s="1150">
        <v>5000000</v>
      </c>
      <c r="N34" s="1151">
        <v>105.2</v>
      </c>
      <c r="O34" s="1152">
        <v>-0.11</v>
      </c>
      <c r="P34" s="1153"/>
      <c r="Q34" s="1153"/>
      <c r="R34" s="1154"/>
      <c r="S34" s="1155">
        <v>0.95</v>
      </c>
      <c r="T34" s="1155">
        <v>0.95</v>
      </c>
      <c r="U34" s="1155">
        <v>0.95</v>
      </c>
      <c r="V34" s="1155">
        <v>0.9</v>
      </c>
      <c r="W34" s="1155">
        <v>0.9</v>
      </c>
      <c r="X34" s="1155">
        <v>0.9</v>
      </c>
      <c r="Y34" s="1155">
        <v>0.85</v>
      </c>
      <c r="Z34" s="1155"/>
      <c r="AA34" s="1155"/>
      <c r="AB34" s="1156"/>
      <c r="AC34" s="1155"/>
      <c r="AD34" s="1155"/>
      <c r="AE34" s="1155"/>
      <c r="AF34" s="1229">
        <v>0</v>
      </c>
      <c r="AG34" s="1156"/>
      <c r="AH34" s="1155"/>
      <c r="AI34" s="1155"/>
      <c r="AJ34" s="1155"/>
      <c r="AK34" s="1155"/>
      <c r="AL34" s="1157"/>
    </row>
    <row r="35" spans="2:38" ht="20.25" customHeight="1">
      <c r="B35" s="1099" t="s">
        <v>1452</v>
      </c>
      <c r="C35" s="1108" t="e">
        <f>ROUND(((C33*D23)+D20+D26)*D25,4)</f>
        <v>#N/A</v>
      </c>
      <c r="D35" s="1110"/>
      <c r="E35" s="1106"/>
      <c r="F35" s="97"/>
      <c r="G35" s="926"/>
      <c r="J35" s="1147">
        <v>1</v>
      </c>
      <c r="K35" s="1148" t="s">
        <v>1495</v>
      </c>
      <c r="L35" s="1149">
        <v>300000</v>
      </c>
      <c r="M35" s="1150">
        <v>5000000</v>
      </c>
      <c r="N35" s="1151">
        <v>43.7</v>
      </c>
      <c r="O35" s="1152">
        <v>-8.9800000000000005E-2</v>
      </c>
      <c r="P35" s="1153"/>
      <c r="Q35" s="1153"/>
      <c r="R35" s="1154"/>
      <c r="S35" s="1155">
        <v>0.95</v>
      </c>
      <c r="T35" s="1155">
        <v>0.95</v>
      </c>
      <c r="U35" s="1155">
        <v>0.95</v>
      </c>
      <c r="V35" s="1155">
        <v>0.9</v>
      </c>
      <c r="W35" s="1155">
        <v>0.9</v>
      </c>
      <c r="X35" s="1155">
        <v>0.9</v>
      </c>
      <c r="Y35" s="1155">
        <v>0.85</v>
      </c>
      <c r="Z35" s="1155"/>
      <c r="AA35" s="1155"/>
      <c r="AB35" s="1156"/>
      <c r="AC35" s="1155"/>
      <c r="AD35" s="1155"/>
      <c r="AE35" s="1155"/>
      <c r="AF35" s="1229">
        <v>0</v>
      </c>
      <c r="AG35" s="1156"/>
      <c r="AH35" s="1155"/>
      <c r="AI35" s="1155"/>
      <c r="AJ35" s="1155"/>
      <c r="AK35" s="1155"/>
      <c r="AL35" s="1157"/>
    </row>
    <row r="36" spans="2:38" ht="20.25" customHeight="1">
      <c r="B36" s="970"/>
      <c r="D36" s="97"/>
      <c r="E36" s="97"/>
      <c r="F36" s="97"/>
      <c r="G36" s="87"/>
      <c r="J36" s="1147">
        <v>1</v>
      </c>
      <c r="K36" s="1148" t="s">
        <v>1496</v>
      </c>
      <c r="L36" s="1149">
        <v>2000</v>
      </c>
      <c r="M36" s="1150">
        <v>100000</v>
      </c>
      <c r="N36" s="1159">
        <v>4118.1000000000004</v>
      </c>
      <c r="O36" s="1160">
        <v>-0.3548</v>
      </c>
      <c r="P36" s="1153">
        <v>2</v>
      </c>
      <c r="Q36" s="1153">
        <v>1.5</v>
      </c>
      <c r="R36" s="1154">
        <v>1.3</v>
      </c>
      <c r="S36" s="1155">
        <v>0.95</v>
      </c>
      <c r="T36" s="1155">
        <v>0.95</v>
      </c>
      <c r="U36" s="1155">
        <v>0.95</v>
      </c>
      <c r="V36" s="1155">
        <v>0.9</v>
      </c>
      <c r="W36" s="1155">
        <v>0.9</v>
      </c>
      <c r="X36" s="1155">
        <v>0.9</v>
      </c>
      <c r="Y36" s="1155">
        <v>0.85</v>
      </c>
      <c r="Z36" s="1155"/>
      <c r="AA36" s="1155"/>
      <c r="AB36" s="1156">
        <v>1.3</v>
      </c>
      <c r="AC36" s="1155">
        <v>1.2</v>
      </c>
      <c r="AD36" s="1155">
        <v>1.2</v>
      </c>
      <c r="AE36" s="1155">
        <v>1.3</v>
      </c>
      <c r="AF36" s="1155">
        <v>0</v>
      </c>
      <c r="AG36" s="1156"/>
      <c r="AH36" s="1155"/>
      <c r="AI36" s="1155"/>
      <c r="AJ36" s="1155"/>
      <c r="AK36" s="1155"/>
      <c r="AL36" s="1157"/>
    </row>
    <row r="37" spans="2:38" ht="20.25" customHeight="1">
      <c r="B37" s="889" t="s">
        <v>1477</v>
      </c>
      <c r="D37" s="87"/>
      <c r="E37" s="87"/>
      <c r="F37" s="87"/>
      <c r="G37" s="87"/>
      <c r="J37" s="1147">
        <v>1</v>
      </c>
      <c r="K37" s="1148" t="s">
        <v>1442</v>
      </c>
      <c r="L37" s="1149">
        <v>2000</v>
      </c>
      <c r="M37" s="1150">
        <v>100000</v>
      </c>
      <c r="N37" s="1151">
        <v>26.8</v>
      </c>
      <c r="O37" s="1152">
        <v>-7.4800000000000005E-2</v>
      </c>
      <c r="P37" s="1153"/>
      <c r="Q37" s="1153"/>
      <c r="R37" s="1154"/>
      <c r="S37" s="1155">
        <v>0.95</v>
      </c>
      <c r="T37" s="1155">
        <v>0.95</v>
      </c>
      <c r="U37" s="1155">
        <v>0.95</v>
      </c>
      <c r="V37" s="1155">
        <v>0.9</v>
      </c>
      <c r="W37" s="1155">
        <v>0.9</v>
      </c>
      <c r="X37" s="1155">
        <v>0.9</v>
      </c>
      <c r="Y37" s="1155">
        <v>0.85</v>
      </c>
      <c r="Z37" s="1155"/>
      <c r="AA37" s="1155"/>
      <c r="AB37" s="1156">
        <v>1.3</v>
      </c>
      <c r="AC37" s="1155">
        <v>1.2</v>
      </c>
      <c r="AD37" s="1155">
        <v>1.2</v>
      </c>
      <c r="AE37" s="1155">
        <v>1.3</v>
      </c>
      <c r="AF37" s="1155">
        <v>0</v>
      </c>
      <c r="AG37" s="1156"/>
      <c r="AH37" s="1155"/>
      <c r="AI37" s="1155"/>
      <c r="AJ37" s="1155"/>
      <c r="AK37" s="1155"/>
      <c r="AL37" s="1157"/>
    </row>
    <row r="38" spans="2:38" ht="20.25" customHeight="1">
      <c r="B38" s="1122" t="s">
        <v>1454</v>
      </c>
      <c r="C38" s="987" t="s">
        <v>1465</v>
      </c>
      <c r="D38" s="87" t="str">
        <f>IF(OR(C20="",C18=""),"「地域特性」又は「工種」が未入力のため計算エラーです。","「共通仮設費の率分」（自動計算値）　=　"&amp;TEXT(B30,"0,000")&amp;" × ( "&amp;TEXT(C33,"0.00 %")&amp;"　＋　"&amp;TEXT(D20,"0.00 %")&amp;" )")</f>
        <v>「地域特性」又は「工種」が未入力のため計算エラーです。</v>
      </c>
      <c r="E38" s="87"/>
      <c r="F38" s="87"/>
      <c r="J38" s="1147">
        <v>1</v>
      </c>
      <c r="K38" s="1148" t="s">
        <v>1414</v>
      </c>
      <c r="L38" s="1149">
        <v>2000</v>
      </c>
      <c r="M38" s="1150">
        <v>100000</v>
      </c>
      <c r="N38" s="1159">
        <v>4118.1000000000004</v>
      </c>
      <c r="O38" s="1160">
        <v>-0.3548</v>
      </c>
      <c r="P38" s="1153"/>
      <c r="Q38" s="1153"/>
      <c r="R38" s="1154"/>
      <c r="S38" s="1155">
        <v>0.95</v>
      </c>
      <c r="T38" s="1155">
        <v>0.95</v>
      </c>
      <c r="U38" s="1155">
        <v>0.95</v>
      </c>
      <c r="V38" s="1155">
        <v>0.9</v>
      </c>
      <c r="W38" s="1155">
        <v>0.9</v>
      </c>
      <c r="X38" s="1155">
        <v>0.9</v>
      </c>
      <c r="Y38" s="1155">
        <v>0.85</v>
      </c>
      <c r="Z38" s="1155"/>
      <c r="AA38" s="1155"/>
      <c r="AB38" s="1156">
        <v>1.3</v>
      </c>
      <c r="AC38" s="1155">
        <v>1.2</v>
      </c>
      <c r="AD38" s="1155">
        <v>1.2</v>
      </c>
      <c r="AE38" s="1155">
        <v>1.3</v>
      </c>
      <c r="AF38" s="1155">
        <v>0</v>
      </c>
      <c r="AG38" s="1156"/>
      <c r="AH38" s="1155"/>
      <c r="AI38" s="1155"/>
      <c r="AJ38" s="1155"/>
      <c r="AK38" s="1155"/>
      <c r="AL38" s="1157"/>
    </row>
    <row r="39" spans="2:38" ht="20.25" customHeight="1" thickBot="1">
      <c r="B39" s="1122" t="s">
        <v>1455</v>
      </c>
      <c r="C39" s="987" t="s">
        <v>1466</v>
      </c>
      <c r="D39" s="985" t="str">
        <f>IF(OR(C20="",C18=""),"「地域特性」又は「工種」が未入力のため計算エラーです。","「共通仮設費の率分」（自動計算値）　=　"&amp;TEXT(B30,"0,000")&amp;" × ( "&amp;TEXT(C33,"0.00 %")&amp;"　＋　"&amp;TEXT(D20,"0.00 %")&amp;"　＋　"&amp;TEXT(D26,"0.00 %")&amp;" )")</f>
        <v>「地域特性」又は「工種」が未入力のため計算エラーです。</v>
      </c>
      <c r="J39" s="1147">
        <v>1</v>
      </c>
      <c r="K39" s="1148" t="s">
        <v>1415</v>
      </c>
      <c r="L39" s="1149">
        <v>2000</v>
      </c>
      <c r="M39" s="1150">
        <v>100000</v>
      </c>
      <c r="N39" s="1151">
        <v>26.8</v>
      </c>
      <c r="O39" s="1152">
        <v>-7.4800000000000005E-2</v>
      </c>
      <c r="P39" s="1153"/>
      <c r="Q39" s="1153"/>
      <c r="R39" s="1154"/>
      <c r="S39" s="1155">
        <v>0.95</v>
      </c>
      <c r="T39" s="1155">
        <v>0.95</v>
      </c>
      <c r="U39" s="1155">
        <v>0.95</v>
      </c>
      <c r="V39" s="1155">
        <v>0.9</v>
      </c>
      <c r="W39" s="1155">
        <v>0.9</v>
      </c>
      <c r="X39" s="1155">
        <v>0.9</v>
      </c>
      <c r="Y39" s="1155">
        <v>0.85</v>
      </c>
      <c r="Z39" s="1155"/>
      <c r="AA39" s="1155"/>
      <c r="AB39" s="1156">
        <v>1.3</v>
      </c>
      <c r="AC39" s="1155">
        <v>1.2</v>
      </c>
      <c r="AD39" s="1155">
        <v>1.2</v>
      </c>
      <c r="AE39" s="1155">
        <v>1.3</v>
      </c>
      <c r="AF39" s="1155">
        <v>0</v>
      </c>
      <c r="AG39" s="1156"/>
      <c r="AH39" s="1155"/>
      <c r="AI39" s="1155"/>
      <c r="AJ39" s="1155"/>
      <c r="AK39" s="1155"/>
      <c r="AL39" s="1157"/>
    </row>
    <row r="40" spans="2:38" ht="20.25" customHeight="1">
      <c r="B40" s="1122" t="s">
        <v>1456</v>
      </c>
      <c r="C40" s="987" t="s">
        <v>1467</v>
      </c>
      <c r="D40" s="985" t="str">
        <f>IF(OR(C20="",C18="",C23=""),"「地域特性」、「工種」又は「除雪補正」が未入力のため計算エラーです。","「共通仮設費の率分」（自動計算値）　=　"&amp;TEXT(B30,"0,000")&amp;" × ( "&amp;TEXT(C33,"0.00 %")&amp;"　☓　"&amp;D23&amp;"　＋　"&amp;TEXT(D20,"0.00 %")&amp;" )")</f>
        <v>「地域特性」、「工種」又は「除雪補正」が未入力のため計算エラーです。</v>
      </c>
      <c r="J40" s="1025">
        <v>2</v>
      </c>
      <c r="K40" s="994" t="s">
        <v>1089</v>
      </c>
      <c r="L40" s="995">
        <v>6000</v>
      </c>
      <c r="M40" s="996">
        <v>2000000</v>
      </c>
      <c r="N40" s="997">
        <v>357.8</v>
      </c>
      <c r="O40" s="998">
        <v>-0.2223</v>
      </c>
      <c r="P40" s="1053"/>
      <c r="Q40" s="1053"/>
      <c r="R40" s="1054"/>
      <c r="S40" s="1055"/>
      <c r="T40" s="1055"/>
      <c r="U40" s="1055"/>
      <c r="V40" s="1055"/>
      <c r="W40" s="1055"/>
      <c r="X40" s="1055"/>
      <c r="Y40" s="1055"/>
      <c r="Z40" s="1055"/>
      <c r="AA40" s="1055"/>
      <c r="AB40" s="1056"/>
      <c r="AC40" s="1055"/>
      <c r="AD40" s="1055"/>
      <c r="AE40" s="1055"/>
      <c r="AF40" s="1055"/>
      <c r="AG40" s="1056">
        <v>0.02</v>
      </c>
      <c r="AH40" s="1055">
        <v>1.4999999999999999E-2</v>
      </c>
      <c r="AI40" s="1055">
        <v>0.01</v>
      </c>
      <c r="AJ40" s="1055">
        <v>1.4999999999999999E-2</v>
      </c>
      <c r="AK40" s="1055">
        <v>0</v>
      </c>
      <c r="AL40" s="1074">
        <v>8.0000000000000002E-3</v>
      </c>
    </row>
    <row r="41" spans="2:38" ht="20.25" customHeight="1">
      <c r="B41" s="1122" t="s">
        <v>1457</v>
      </c>
      <c r="C41" s="987" t="s">
        <v>1468</v>
      </c>
      <c r="D41" s="985" t="str">
        <f>IF(OR(C20="",C18=""),"「地域特性」又は「工種」が未入力のため計算エラーです。","「共通仮設費の率分」（自動計算値）　=　"&amp;TEXT(B30,"0,000")&amp;" × ( "&amp;TEXT(C33,"0.00 %")&amp;"　☓　"&amp;TEXT(D21,"0.0")&amp;" )")</f>
        <v>「地域特性」又は「工種」が未入力のため計算エラーです。</v>
      </c>
      <c r="J41" s="1163">
        <v>2</v>
      </c>
      <c r="K41" s="1164" t="s">
        <v>1090</v>
      </c>
      <c r="L41" s="1165">
        <v>6000</v>
      </c>
      <c r="M41" s="1166">
        <v>2000000</v>
      </c>
      <c r="N41" s="1167">
        <v>132.69999999999999</v>
      </c>
      <c r="O41" s="1168">
        <v>-0.1802</v>
      </c>
      <c r="P41" s="1153"/>
      <c r="Q41" s="1153"/>
      <c r="R41" s="1154"/>
      <c r="S41" s="1155"/>
      <c r="T41" s="1155"/>
      <c r="U41" s="1155"/>
      <c r="V41" s="1155"/>
      <c r="W41" s="1155"/>
      <c r="X41" s="1155"/>
      <c r="Y41" s="1155"/>
      <c r="Z41" s="1155"/>
      <c r="AA41" s="1155"/>
      <c r="AB41" s="1156"/>
      <c r="AC41" s="1155"/>
      <c r="AD41" s="1155"/>
      <c r="AE41" s="1155"/>
      <c r="AF41" s="1155"/>
      <c r="AG41" s="1156">
        <v>0.02</v>
      </c>
      <c r="AH41" s="1155">
        <v>1.4999999999999999E-2</v>
      </c>
      <c r="AI41" s="1155">
        <v>0.01</v>
      </c>
      <c r="AJ41" s="1155">
        <v>1.4999999999999999E-2</v>
      </c>
      <c r="AK41" s="1155">
        <v>0</v>
      </c>
      <c r="AL41" s="1157">
        <v>6.0000000000000001E-3</v>
      </c>
    </row>
    <row r="42" spans="2:38" ht="20.25" customHeight="1">
      <c r="B42" s="1122" t="s">
        <v>1458</v>
      </c>
      <c r="C42" s="987" t="s">
        <v>1469</v>
      </c>
      <c r="D42" s="985" t="str">
        <f>IF(OR(C20="",C18="",C23=""),"「地域特性」、「工種」又は「除雪補正」が未入力のため計算エラーです。","「共通仮設費の率分」（自動計算値）　=　"&amp;TEXT(B30,"0,000")&amp;" × ( "&amp;TEXT(C33,"0.00 %")&amp;"　☓　"&amp;D23&amp;"　＋　"&amp;TEXT(C33,"0.00 %")&amp;"　×　"&amp;TEXT(D21,"0.0")&amp;"　-　"&amp;TEXT(C33,"0.00 %")&amp; " )")</f>
        <v>「地域特性」、「工種」又は「除雪補正」が未入力のため計算エラーです。</v>
      </c>
      <c r="J42" s="1163">
        <v>2</v>
      </c>
      <c r="K42" s="1164" t="s">
        <v>1416</v>
      </c>
      <c r="L42" s="1169">
        <v>6000</v>
      </c>
      <c r="M42" s="1170">
        <v>1000000</v>
      </c>
      <c r="N42" s="1171">
        <v>407.9</v>
      </c>
      <c r="O42" s="1172">
        <v>-0.22040000000000001</v>
      </c>
      <c r="P42" s="1173"/>
      <c r="Q42" s="1173"/>
      <c r="R42" s="1174"/>
      <c r="S42" s="1175"/>
      <c r="T42" s="1175"/>
      <c r="U42" s="1175"/>
      <c r="V42" s="1175"/>
      <c r="W42" s="1175"/>
      <c r="X42" s="1175"/>
      <c r="Y42" s="1175"/>
      <c r="Z42" s="1175"/>
      <c r="AA42" s="1175"/>
      <c r="AB42" s="1176"/>
      <c r="AC42" s="1175"/>
      <c r="AD42" s="1175"/>
      <c r="AE42" s="1175"/>
      <c r="AF42" s="1175"/>
      <c r="AG42" s="1176">
        <v>0.02</v>
      </c>
      <c r="AH42" s="1175">
        <v>1.4999999999999999E-2</v>
      </c>
      <c r="AI42" s="1175">
        <v>0.01</v>
      </c>
      <c r="AJ42" s="1175">
        <v>1.4999999999999999E-2</v>
      </c>
      <c r="AK42" s="1175">
        <v>0</v>
      </c>
      <c r="AL42" s="1177">
        <v>6.0000000000000001E-3</v>
      </c>
    </row>
    <row r="43" spans="2:38" ht="20.25" customHeight="1">
      <c r="B43" s="1122" t="s">
        <v>1459</v>
      </c>
      <c r="C43" s="987" t="s">
        <v>1470</v>
      </c>
      <c r="D43" s="985" t="str">
        <f>IF(OR(C20="",C18="",C24=""),"「地域特性」、「工種」又は「仮設営繕・敷地貸与補正」が未入力のため計算エラーです。","「共通仮設費の率分」（自動計算値）　=　"&amp;TEXT(B30,"0,000")&amp;" × (( "&amp;TEXT(C33,"0.00 %")&amp;"　＋　"&amp;D20&amp;" %)　☓　"&amp;D24&amp;" )")</f>
        <v>「地域特性」、「工種」又は「仮設営繕・敷地貸与補正」が未入力のため計算エラーです。</v>
      </c>
      <c r="J43" s="1163">
        <v>2</v>
      </c>
      <c r="K43" s="1164" t="s">
        <v>1417</v>
      </c>
      <c r="L43" s="1165">
        <v>6000</v>
      </c>
      <c r="M43" s="1166">
        <v>2000000</v>
      </c>
      <c r="N43" s="1167">
        <v>357.8</v>
      </c>
      <c r="O43" s="1168">
        <v>-0.2223</v>
      </c>
      <c r="P43" s="1153"/>
      <c r="Q43" s="1153"/>
      <c r="R43" s="1154"/>
      <c r="S43" s="1155"/>
      <c r="T43" s="1155"/>
      <c r="U43" s="1155"/>
      <c r="V43" s="1155"/>
      <c r="W43" s="1155"/>
      <c r="X43" s="1155"/>
      <c r="Y43" s="1155"/>
      <c r="Z43" s="1155"/>
      <c r="AA43" s="1155"/>
      <c r="AB43" s="1156"/>
      <c r="AC43" s="1155"/>
      <c r="AD43" s="1155"/>
      <c r="AE43" s="1155"/>
      <c r="AF43" s="1155"/>
      <c r="AG43" s="1156">
        <v>0.02</v>
      </c>
      <c r="AH43" s="1155">
        <v>1.4999999999999999E-2</v>
      </c>
      <c r="AI43" s="1155">
        <v>0.01</v>
      </c>
      <c r="AJ43" s="1155">
        <v>1.4999999999999999E-2</v>
      </c>
      <c r="AK43" s="1155">
        <v>0</v>
      </c>
      <c r="AL43" s="1157">
        <v>8.0000000000000002E-3</v>
      </c>
    </row>
    <row r="44" spans="2:38" ht="20.25" customHeight="1">
      <c r="B44" s="1123" t="s">
        <v>1460</v>
      </c>
      <c r="C44" s="987" t="s">
        <v>1471</v>
      </c>
      <c r="D44" s="985" t="str">
        <f>IF(OR(C20="",C18=""),"「地域特性」又は「工種」が未入力のため計算エラーです。","「共通仮設費の率分」（自動計算値）　=　"&amp;TEXT(B30,"0,000")&amp;" × ( "&amp;TEXT(C33,"0.00 %")&amp;"　＋　"&amp;TEXT(D20,"0.00 %")&amp;" )　×　1.5")</f>
        <v>「地域特性」又は「工種」が未入力のため計算エラーです。</v>
      </c>
      <c r="J44" s="1163">
        <v>2</v>
      </c>
      <c r="K44" s="1164" t="s">
        <v>1418</v>
      </c>
      <c r="L44" s="1165">
        <v>6000</v>
      </c>
      <c r="M44" s="1166">
        <v>2000000</v>
      </c>
      <c r="N44" s="1167">
        <v>132.69999999999999</v>
      </c>
      <c r="O44" s="1168">
        <v>-0.1802</v>
      </c>
      <c r="P44" s="1153"/>
      <c r="Q44" s="1153"/>
      <c r="R44" s="1154"/>
      <c r="S44" s="1155"/>
      <c r="T44" s="1155"/>
      <c r="U44" s="1155"/>
      <c r="V44" s="1155"/>
      <c r="W44" s="1155"/>
      <c r="X44" s="1155"/>
      <c r="Y44" s="1155"/>
      <c r="Z44" s="1155"/>
      <c r="AA44" s="1155"/>
      <c r="AB44" s="1156"/>
      <c r="AC44" s="1155"/>
      <c r="AD44" s="1155"/>
      <c r="AE44" s="1155"/>
      <c r="AF44" s="1155"/>
      <c r="AG44" s="1156">
        <v>0.02</v>
      </c>
      <c r="AH44" s="1155">
        <v>1.4999999999999999E-2</v>
      </c>
      <c r="AI44" s="1155">
        <v>0.01</v>
      </c>
      <c r="AJ44" s="1155">
        <v>1.4999999999999999E-2</v>
      </c>
      <c r="AK44" s="1155">
        <v>0</v>
      </c>
      <c r="AL44" s="1157">
        <v>6.0000000000000001E-3</v>
      </c>
    </row>
    <row r="45" spans="2:38" ht="20.25" customHeight="1">
      <c r="B45" s="1123" t="s">
        <v>1461</v>
      </c>
      <c r="C45" s="987" t="s">
        <v>1472</v>
      </c>
      <c r="D45" s="985" t="str">
        <f>IF(OR(C20="",C18=""),"「地域特性」又は「工種」が未入力のため計算エラーです。","「共通仮設費の率分」（自動計算値）　=　"&amp;TEXT(B30,"0,000")&amp;" × ( "&amp;TEXT(C33,"0.00 %")&amp;"　＋　"&amp;TEXT(D20,"0.00 %")&amp;"　＋　"&amp;TEXT(D26,"0.00 %")&amp;" )　×　1.5")</f>
        <v>「地域特性」又は「工種」が未入力のため計算エラーです。</v>
      </c>
      <c r="J45" s="1163">
        <v>2</v>
      </c>
      <c r="K45" s="1164" t="s">
        <v>1497</v>
      </c>
      <c r="L45" s="1165">
        <v>6000</v>
      </c>
      <c r="M45" s="1166">
        <v>1000000</v>
      </c>
      <c r="N45" s="1167">
        <v>407.9</v>
      </c>
      <c r="O45" s="1168">
        <v>-0.22040000000000001</v>
      </c>
      <c r="P45" s="1153"/>
      <c r="Q45" s="1153"/>
      <c r="R45" s="1154"/>
      <c r="S45" s="1155"/>
      <c r="T45" s="1155"/>
      <c r="U45" s="1155"/>
      <c r="V45" s="1155"/>
      <c r="W45" s="1155"/>
      <c r="X45" s="1155"/>
      <c r="Y45" s="1155"/>
      <c r="Z45" s="1155"/>
      <c r="AA45" s="1155"/>
      <c r="AB45" s="1156"/>
      <c r="AC45" s="1155"/>
      <c r="AD45" s="1155"/>
      <c r="AE45" s="1155"/>
      <c r="AF45" s="1155"/>
      <c r="AG45" s="1156">
        <v>0.02</v>
      </c>
      <c r="AH45" s="1155">
        <v>1.4999999999999999E-2</v>
      </c>
      <c r="AI45" s="1155">
        <v>0.01</v>
      </c>
      <c r="AJ45" s="1155">
        <v>1.4999999999999999E-2</v>
      </c>
      <c r="AK45" s="1155">
        <v>0</v>
      </c>
      <c r="AL45" s="1157">
        <v>6.0000000000000001E-3</v>
      </c>
    </row>
    <row r="46" spans="2:38" ht="20.25" customHeight="1">
      <c r="B46" s="1123" t="s">
        <v>1462</v>
      </c>
      <c r="C46" s="987" t="s">
        <v>1473</v>
      </c>
      <c r="D46" s="985" t="str">
        <f>IF(OR(C20="",C18="",C23=""),"「地域特性」、「工種」又は「除雪補正」が未入力のため計算エラーです。","「共通仮設費の率分」（自動計算値）　=　"&amp;TEXT(B30,"0,000")&amp;" × ( "&amp;TEXT(C33,"0.00 %")&amp;"　☓　"&amp;D23&amp;"　＋　"&amp;TEXT(D20,"0.00 %")&amp;" )　×　1.5")</f>
        <v>「地域特性」、「工種」又は「除雪補正」が未入力のため計算エラーです。</v>
      </c>
      <c r="J46" s="1163">
        <v>2</v>
      </c>
      <c r="K46" s="1164" t="s">
        <v>1498</v>
      </c>
      <c r="L46" s="1165">
        <v>6000</v>
      </c>
      <c r="M46" s="1166">
        <v>400000</v>
      </c>
      <c r="N46" s="1167">
        <v>1420.4</v>
      </c>
      <c r="O46" s="1168">
        <v>-0.34899999999999998</v>
      </c>
      <c r="P46" s="1153"/>
      <c r="Q46" s="1153"/>
      <c r="R46" s="1154"/>
      <c r="S46" s="1155"/>
      <c r="T46" s="1155"/>
      <c r="U46" s="1155"/>
      <c r="V46" s="1155"/>
      <c r="W46" s="1155"/>
      <c r="X46" s="1155"/>
      <c r="Y46" s="1155"/>
      <c r="Z46" s="1155"/>
      <c r="AA46" s="1155"/>
      <c r="AB46" s="1156"/>
      <c r="AC46" s="1155"/>
      <c r="AD46" s="1155"/>
      <c r="AE46" s="1155"/>
      <c r="AF46" s="1155"/>
      <c r="AG46" s="1156">
        <v>0.02</v>
      </c>
      <c r="AH46" s="1155">
        <v>1.4999999999999999E-2</v>
      </c>
      <c r="AI46" s="1155">
        <v>0.01</v>
      </c>
      <c r="AJ46" s="1155">
        <v>1.4999999999999999E-2</v>
      </c>
      <c r="AK46" s="1155">
        <v>0</v>
      </c>
      <c r="AL46" s="1157"/>
    </row>
    <row r="47" spans="2:38" ht="20.25" customHeight="1" thickBot="1">
      <c r="B47" s="1123" t="s">
        <v>1463</v>
      </c>
      <c r="C47" s="987" t="s">
        <v>1474</v>
      </c>
      <c r="D47" s="985" t="str">
        <f>IF(OR(C20="",C18=""),"「地域特性」又は「工種」が未入力のため計算エラーです。","「共通仮設費の率分」（自動計算値）　=　"&amp;TEXT(B30,"0,000")&amp;" × ( "&amp;TEXT(C33,"0.00 %")&amp;"　☓　"&amp;TEXT(D21,"0.0")&amp;" )　×　1.5")</f>
        <v>「地域特性」又は「工種」が未入力のため計算エラーです。</v>
      </c>
      <c r="J47" s="1163">
        <v>2</v>
      </c>
      <c r="K47" s="1164" t="s">
        <v>1499</v>
      </c>
      <c r="L47" s="1165">
        <v>6000</v>
      </c>
      <c r="M47" s="1166">
        <v>1000000</v>
      </c>
      <c r="N47" s="1159">
        <v>1228.3</v>
      </c>
      <c r="O47" s="1160">
        <v>-0.26140000000000002</v>
      </c>
      <c r="P47" s="1153"/>
      <c r="Q47" s="1153"/>
      <c r="R47" s="1154"/>
      <c r="S47" s="1155"/>
      <c r="T47" s="1155"/>
      <c r="U47" s="1155"/>
      <c r="V47" s="1155"/>
      <c r="W47" s="1155"/>
      <c r="X47" s="1155"/>
      <c r="Y47" s="1155"/>
      <c r="Z47" s="1155"/>
      <c r="AA47" s="1155"/>
      <c r="AB47" s="1156"/>
      <c r="AC47" s="1155"/>
      <c r="AD47" s="1155"/>
      <c r="AE47" s="1155"/>
      <c r="AF47" s="1155"/>
      <c r="AG47" s="1156">
        <v>0.02</v>
      </c>
      <c r="AH47" s="1155">
        <v>1.4999999999999999E-2</v>
      </c>
      <c r="AI47" s="1155">
        <v>0.01</v>
      </c>
      <c r="AJ47" s="1155">
        <v>1.4999999999999999E-2</v>
      </c>
      <c r="AK47" s="1155">
        <v>0</v>
      </c>
      <c r="AL47" s="1157"/>
    </row>
    <row r="48" spans="2:38" ht="20.25" customHeight="1">
      <c r="B48" s="1123" t="s">
        <v>1464</v>
      </c>
      <c r="C48" s="987" t="s">
        <v>1475</v>
      </c>
      <c r="D48" s="985" t="str">
        <f>IF(OR(C20="",C18="",C23=""),"「地域特性」、「工種」又は「除雪補正」が未入力のため計算エラーです。","「共通仮設費の率分」（自動計算値）　=　"&amp;TEXT(B30,"0,000")&amp;" × ( "&amp;TEXT(C33,"0.00 %")&amp;"　☓　"&amp;D23&amp;"　＋　"&amp;TEXT(C33,"0.00 %")&amp;"　×　"&amp;TEXT(D21,"0.0")&amp;"　-　"&amp;TEXT(C33,"0.00 %")&amp; " )　☓　1.5")</f>
        <v>「地域特性」、「工種」又は「除雪補正」が未入力のため計算エラーです。</v>
      </c>
      <c r="J48" s="1026">
        <v>3</v>
      </c>
      <c r="K48" s="999" t="s">
        <v>1091</v>
      </c>
      <c r="L48" s="1000">
        <v>5000</v>
      </c>
      <c r="M48" s="1001">
        <v>5000000</v>
      </c>
      <c r="N48" s="1002">
        <v>664.4</v>
      </c>
      <c r="O48" s="1003">
        <v>-0.2482</v>
      </c>
      <c r="P48" s="1053"/>
      <c r="Q48" s="1053"/>
      <c r="R48" s="1054"/>
      <c r="S48" s="1055"/>
      <c r="T48" s="1055"/>
      <c r="U48" s="1055"/>
      <c r="V48" s="1055"/>
      <c r="W48" s="1055"/>
      <c r="X48" s="1055"/>
      <c r="Y48" s="1055"/>
      <c r="Z48" s="1055"/>
      <c r="AA48" s="1055"/>
      <c r="AB48" s="1056">
        <v>0.02</v>
      </c>
      <c r="AC48" s="1055">
        <v>0.01</v>
      </c>
      <c r="AD48" s="1055">
        <v>1.4999999999999999E-2</v>
      </c>
      <c r="AE48" s="1055"/>
      <c r="AF48" s="1055">
        <v>0</v>
      </c>
      <c r="AG48" s="1056"/>
      <c r="AH48" s="1055"/>
      <c r="AI48" s="1055"/>
      <c r="AJ48" s="1055"/>
      <c r="AK48" s="1055"/>
      <c r="AL48" s="1074"/>
    </row>
    <row r="49" spans="1:38" ht="20.25" customHeight="1">
      <c r="B49" s="1122"/>
      <c r="J49" s="1178">
        <v>3</v>
      </c>
      <c r="K49" s="1179" t="s">
        <v>1419</v>
      </c>
      <c r="L49" s="1180">
        <v>5000</v>
      </c>
      <c r="M49" s="1181">
        <v>2000000</v>
      </c>
      <c r="N49" s="1182">
        <v>608.70000000000005</v>
      </c>
      <c r="O49" s="1183">
        <v>-0.24379999999999999</v>
      </c>
      <c r="P49" s="1153"/>
      <c r="Q49" s="1153"/>
      <c r="R49" s="1154"/>
      <c r="S49" s="1155"/>
      <c r="T49" s="1155"/>
      <c r="U49" s="1155"/>
      <c r="V49" s="1155"/>
      <c r="W49" s="1155"/>
      <c r="X49" s="1155"/>
      <c r="Y49" s="1155"/>
      <c r="Z49" s="1155"/>
      <c r="AA49" s="1155"/>
      <c r="AB49" s="1156">
        <v>0.02</v>
      </c>
      <c r="AC49" s="1155">
        <v>0.01</v>
      </c>
      <c r="AD49" s="1155">
        <v>1.4999999999999999E-2</v>
      </c>
      <c r="AE49" s="1155"/>
      <c r="AF49" s="1155">
        <v>0</v>
      </c>
      <c r="AG49" s="1156"/>
      <c r="AH49" s="1155"/>
      <c r="AI49" s="1155"/>
      <c r="AJ49" s="1155"/>
      <c r="AK49" s="1155"/>
      <c r="AL49" s="1157"/>
    </row>
    <row r="50" spans="1:38" ht="20.25" customHeight="1">
      <c r="A50" s="87"/>
      <c r="B50" s="987"/>
      <c r="J50" s="1178">
        <v>3</v>
      </c>
      <c r="K50" s="1179" t="s">
        <v>1420</v>
      </c>
      <c r="L50" s="1180">
        <v>5000</v>
      </c>
      <c r="M50" s="1181">
        <v>2000000</v>
      </c>
      <c r="N50" s="1182">
        <v>608.70000000000005</v>
      </c>
      <c r="O50" s="1183">
        <v>-0.24379999999999999</v>
      </c>
      <c r="P50" s="1153"/>
      <c r="Q50" s="1153"/>
      <c r="R50" s="1154"/>
      <c r="S50" s="1155"/>
      <c r="T50" s="1155"/>
      <c r="U50" s="1155"/>
      <c r="V50" s="1155"/>
      <c r="W50" s="1155"/>
      <c r="X50" s="1155"/>
      <c r="Y50" s="1155"/>
      <c r="Z50" s="1155"/>
      <c r="AA50" s="1155"/>
      <c r="AB50" s="1156">
        <v>0.02</v>
      </c>
      <c r="AC50" s="1155">
        <v>0.01</v>
      </c>
      <c r="AD50" s="1155">
        <v>1.4999999999999999E-2</v>
      </c>
      <c r="AE50" s="1155"/>
      <c r="AF50" s="1155">
        <v>0</v>
      </c>
      <c r="AG50" s="1156"/>
      <c r="AH50" s="1155"/>
      <c r="AI50" s="1155"/>
      <c r="AJ50" s="1155"/>
      <c r="AK50" s="1155"/>
      <c r="AL50" s="1157"/>
    </row>
    <row r="51" spans="1:38" ht="20.25" customHeight="1">
      <c r="J51" s="1178">
        <v>3</v>
      </c>
      <c r="K51" s="1179" t="s">
        <v>1500</v>
      </c>
      <c r="L51" s="1180">
        <v>5000</v>
      </c>
      <c r="M51" s="1181">
        <v>200000</v>
      </c>
      <c r="N51" s="1182">
        <v>127.6</v>
      </c>
      <c r="O51" s="1183">
        <v>-0.1915</v>
      </c>
      <c r="P51" s="1153"/>
      <c r="Q51" s="1153"/>
      <c r="R51" s="1154"/>
      <c r="S51" s="1155"/>
      <c r="T51" s="1155"/>
      <c r="U51" s="1155"/>
      <c r="V51" s="1155"/>
      <c r="W51" s="1155"/>
      <c r="X51" s="1155"/>
      <c r="Y51" s="1155"/>
      <c r="Z51" s="1155"/>
      <c r="AA51" s="1155"/>
      <c r="AB51" s="1156">
        <v>0.02</v>
      </c>
      <c r="AC51" s="1155">
        <v>0.01</v>
      </c>
      <c r="AD51" s="1155">
        <v>1.4999999999999999E-2</v>
      </c>
      <c r="AE51" s="1155"/>
      <c r="AF51" s="1155">
        <v>0</v>
      </c>
      <c r="AG51" s="1156"/>
      <c r="AH51" s="1155"/>
      <c r="AI51" s="1155"/>
      <c r="AJ51" s="1155"/>
      <c r="AK51" s="1155"/>
      <c r="AL51" s="1157"/>
    </row>
    <row r="52" spans="1:38" ht="20.25" customHeight="1" thickBot="1">
      <c r="B52" s="987"/>
      <c r="J52" s="1178">
        <v>3</v>
      </c>
      <c r="K52" s="1179" t="s">
        <v>1501</v>
      </c>
      <c r="L52" s="1180">
        <v>5000</v>
      </c>
      <c r="M52" s="1181">
        <v>200000</v>
      </c>
      <c r="N52" s="1182">
        <v>127.6</v>
      </c>
      <c r="O52" s="1183">
        <v>-0.1915</v>
      </c>
      <c r="P52" s="1153"/>
      <c r="Q52" s="1153"/>
      <c r="R52" s="1154"/>
      <c r="S52" s="1155"/>
      <c r="T52" s="1155"/>
      <c r="U52" s="1155"/>
      <c r="V52" s="1155"/>
      <c r="W52" s="1155"/>
      <c r="X52" s="1155"/>
      <c r="Y52" s="1155"/>
      <c r="Z52" s="1155"/>
      <c r="AA52" s="1155"/>
      <c r="AB52" s="1156">
        <v>0.02</v>
      </c>
      <c r="AC52" s="1155">
        <v>0.01</v>
      </c>
      <c r="AD52" s="1155">
        <v>1.4999999999999999E-2</v>
      </c>
      <c r="AE52" s="1155"/>
      <c r="AF52" s="1155">
        <v>0</v>
      </c>
      <c r="AG52" s="1156"/>
      <c r="AH52" s="1155"/>
      <c r="AI52" s="1155"/>
      <c r="AJ52" s="1155"/>
      <c r="AK52" s="1155"/>
      <c r="AL52" s="1157"/>
    </row>
    <row r="53" spans="1:38" ht="20.25" customHeight="1">
      <c r="J53" s="1027">
        <v>4</v>
      </c>
      <c r="K53" s="1014" t="s">
        <v>1080</v>
      </c>
      <c r="L53" s="1015">
        <v>3000</v>
      </c>
      <c r="M53" s="1016">
        <v>1000000</v>
      </c>
      <c r="N53" s="1017">
        <v>75.099999999999994</v>
      </c>
      <c r="O53" s="1018">
        <v>-0.12470000000000001</v>
      </c>
      <c r="P53" s="1057"/>
      <c r="Q53" s="1057"/>
      <c r="R53" s="1058"/>
      <c r="S53" s="1059"/>
      <c r="T53" s="1059"/>
      <c r="U53" s="1059"/>
      <c r="V53" s="1059"/>
      <c r="W53" s="1059"/>
      <c r="X53" s="1059"/>
      <c r="Y53" s="1059"/>
      <c r="Z53" s="1059"/>
      <c r="AA53" s="1059"/>
      <c r="AB53" s="1060">
        <v>0.02</v>
      </c>
      <c r="AC53" s="1059">
        <v>0.01</v>
      </c>
      <c r="AD53" s="1059">
        <v>1.4999999999999999E-2</v>
      </c>
      <c r="AE53" s="1059"/>
      <c r="AF53" s="1059">
        <v>0</v>
      </c>
      <c r="AG53" s="1060"/>
      <c r="AH53" s="1059"/>
      <c r="AI53" s="1059"/>
      <c r="AJ53" s="1059"/>
      <c r="AK53" s="1059"/>
      <c r="AL53" s="1075"/>
    </row>
    <row r="54" spans="1:38" ht="20.25" customHeight="1">
      <c r="B54" s="987"/>
      <c r="J54" s="1184">
        <v>4</v>
      </c>
      <c r="K54" s="1185" t="s">
        <v>1081</v>
      </c>
      <c r="L54" s="1186">
        <v>3000</v>
      </c>
      <c r="M54" s="1187">
        <v>1000000</v>
      </c>
      <c r="N54" s="1188">
        <v>98</v>
      </c>
      <c r="O54" s="1189">
        <v>-0.13039999999999999</v>
      </c>
      <c r="P54" s="1173"/>
      <c r="Q54" s="1173"/>
      <c r="R54" s="1174"/>
      <c r="S54" s="1175"/>
      <c r="T54" s="1175"/>
      <c r="U54" s="1175"/>
      <c r="V54" s="1175"/>
      <c r="W54" s="1175"/>
      <c r="X54" s="1175"/>
      <c r="Y54" s="1175"/>
      <c r="Z54" s="1175"/>
      <c r="AA54" s="1175"/>
      <c r="AB54" s="1176">
        <v>0.02</v>
      </c>
      <c r="AC54" s="1175">
        <v>0.01</v>
      </c>
      <c r="AD54" s="1175">
        <v>1.4999999999999999E-2</v>
      </c>
      <c r="AE54" s="1175"/>
      <c r="AF54" s="1175">
        <v>0</v>
      </c>
      <c r="AG54" s="1176"/>
      <c r="AH54" s="1175"/>
      <c r="AI54" s="1175"/>
      <c r="AJ54" s="1175"/>
      <c r="AK54" s="1175"/>
      <c r="AL54" s="1177"/>
    </row>
    <row r="55" spans="1:38" ht="20.25" customHeight="1">
      <c r="B55" s="47"/>
      <c r="J55" s="1184">
        <v>4</v>
      </c>
      <c r="K55" s="1185" t="s">
        <v>1082</v>
      </c>
      <c r="L55" s="1186">
        <v>3000</v>
      </c>
      <c r="M55" s="1187">
        <v>1000000</v>
      </c>
      <c r="N55" s="1188">
        <v>76.099999999999994</v>
      </c>
      <c r="O55" s="1189">
        <v>-0.1166</v>
      </c>
      <c r="P55" s="1173"/>
      <c r="Q55" s="1173"/>
      <c r="R55" s="1174"/>
      <c r="S55" s="1175"/>
      <c r="T55" s="1175"/>
      <c r="U55" s="1175"/>
      <c r="V55" s="1175"/>
      <c r="W55" s="1175"/>
      <c r="X55" s="1175"/>
      <c r="Y55" s="1175"/>
      <c r="Z55" s="1175"/>
      <c r="AA55" s="1175"/>
      <c r="AB55" s="1176">
        <v>0.02</v>
      </c>
      <c r="AC55" s="1175">
        <v>0.01</v>
      </c>
      <c r="AD55" s="1175">
        <v>1.4999999999999999E-2</v>
      </c>
      <c r="AE55" s="1175"/>
      <c r="AF55" s="1175">
        <v>0</v>
      </c>
      <c r="AG55" s="1176"/>
      <c r="AH55" s="1175"/>
      <c r="AI55" s="1175"/>
      <c r="AJ55" s="1175"/>
      <c r="AK55" s="1175"/>
      <c r="AL55" s="1177"/>
    </row>
    <row r="56" spans="1:38" ht="20.25" customHeight="1">
      <c r="B56" s="987"/>
      <c r="J56" s="1184">
        <v>4</v>
      </c>
      <c r="K56" s="1185" t="s">
        <v>1083</v>
      </c>
      <c r="L56" s="1186">
        <v>3000</v>
      </c>
      <c r="M56" s="1187">
        <v>1000000</v>
      </c>
      <c r="N56" s="1188">
        <v>403.7</v>
      </c>
      <c r="O56" s="1189">
        <v>-0.19769999999999999</v>
      </c>
      <c r="P56" s="1173"/>
      <c r="Q56" s="1173"/>
      <c r="R56" s="1174"/>
      <c r="S56" s="1175"/>
      <c r="T56" s="1175"/>
      <c r="U56" s="1175"/>
      <c r="V56" s="1175"/>
      <c r="W56" s="1175"/>
      <c r="X56" s="1175"/>
      <c r="Y56" s="1175"/>
      <c r="Z56" s="1175"/>
      <c r="AA56" s="1175"/>
      <c r="AB56" s="1176">
        <v>0.02</v>
      </c>
      <c r="AC56" s="1175">
        <v>0.01</v>
      </c>
      <c r="AD56" s="1175">
        <v>1.4999999999999999E-2</v>
      </c>
      <c r="AE56" s="1175"/>
      <c r="AF56" s="1175">
        <v>0</v>
      </c>
      <c r="AG56" s="1176"/>
      <c r="AH56" s="1175"/>
      <c r="AI56" s="1175"/>
      <c r="AJ56" s="1175"/>
      <c r="AK56" s="1175"/>
      <c r="AL56" s="1177"/>
    </row>
    <row r="57" spans="1:38" ht="20.25" customHeight="1">
      <c r="B57" s="987"/>
      <c r="J57" s="1184">
        <v>4</v>
      </c>
      <c r="K57" s="1185" t="s">
        <v>1084</v>
      </c>
      <c r="L57" s="1190">
        <v>3000</v>
      </c>
      <c r="M57" s="1187">
        <v>1000000</v>
      </c>
      <c r="N57" s="1188">
        <v>56.5</v>
      </c>
      <c r="O57" s="1189">
        <v>-0.1106</v>
      </c>
      <c r="P57" s="1173"/>
      <c r="Q57" s="1173"/>
      <c r="R57" s="1174"/>
      <c r="S57" s="1175"/>
      <c r="T57" s="1175"/>
      <c r="U57" s="1175"/>
      <c r="V57" s="1175"/>
      <c r="W57" s="1175"/>
      <c r="X57" s="1175"/>
      <c r="Y57" s="1175"/>
      <c r="Z57" s="1175"/>
      <c r="AA57" s="1175"/>
      <c r="AB57" s="1176">
        <v>0.02</v>
      </c>
      <c r="AC57" s="1175">
        <v>0.01</v>
      </c>
      <c r="AD57" s="1175">
        <v>1.4999999999999999E-2</v>
      </c>
      <c r="AE57" s="1175"/>
      <c r="AF57" s="1175">
        <v>0</v>
      </c>
      <c r="AG57" s="1176"/>
      <c r="AH57" s="1175"/>
      <c r="AI57" s="1175"/>
      <c r="AJ57" s="1175"/>
      <c r="AK57" s="1175"/>
      <c r="AL57" s="1177"/>
    </row>
    <row r="58" spans="1:38" ht="20.25" customHeight="1">
      <c r="J58" s="1184">
        <v>4</v>
      </c>
      <c r="K58" s="1185" t="s">
        <v>1085</v>
      </c>
      <c r="L58" s="1186">
        <v>3000</v>
      </c>
      <c r="M58" s="1187">
        <v>1000000</v>
      </c>
      <c r="N58" s="1188">
        <v>66.400000000000006</v>
      </c>
      <c r="O58" s="1189">
        <v>-0.1168</v>
      </c>
      <c r="P58" s="1173"/>
      <c r="Q58" s="1173"/>
      <c r="R58" s="1174"/>
      <c r="S58" s="1175"/>
      <c r="T58" s="1175"/>
      <c r="U58" s="1175"/>
      <c r="V58" s="1175"/>
      <c r="W58" s="1175"/>
      <c r="X58" s="1175"/>
      <c r="Y58" s="1175"/>
      <c r="Z58" s="1175"/>
      <c r="AA58" s="1175"/>
      <c r="AB58" s="1176">
        <v>0.02</v>
      </c>
      <c r="AC58" s="1175">
        <v>0.01</v>
      </c>
      <c r="AD58" s="1175">
        <v>1.4999999999999999E-2</v>
      </c>
      <c r="AE58" s="1175"/>
      <c r="AF58" s="1175">
        <v>0</v>
      </c>
      <c r="AG58" s="1176"/>
      <c r="AH58" s="1175"/>
      <c r="AI58" s="1175"/>
      <c r="AJ58" s="1175"/>
      <c r="AK58" s="1175"/>
      <c r="AL58" s="1177"/>
    </row>
    <row r="59" spans="1:38" ht="20.25" customHeight="1">
      <c r="J59" s="1184">
        <v>4</v>
      </c>
      <c r="K59" s="1185" t="s">
        <v>1086</v>
      </c>
      <c r="L59" s="1186">
        <v>3000</v>
      </c>
      <c r="M59" s="1191">
        <v>1000000</v>
      </c>
      <c r="N59" s="1192">
        <v>98.9</v>
      </c>
      <c r="O59" s="1193">
        <v>-0.14030000000000001</v>
      </c>
      <c r="P59" s="1153"/>
      <c r="Q59" s="1153"/>
      <c r="R59" s="1154"/>
      <c r="S59" s="1155"/>
      <c r="T59" s="1155"/>
      <c r="U59" s="1155"/>
      <c r="V59" s="1155"/>
      <c r="W59" s="1155"/>
      <c r="X59" s="1155"/>
      <c r="Y59" s="1155"/>
      <c r="Z59" s="1155"/>
      <c r="AA59" s="1155"/>
      <c r="AB59" s="1156">
        <v>0.02</v>
      </c>
      <c r="AC59" s="1155">
        <v>0.01</v>
      </c>
      <c r="AD59" s="1155">
        <v>1.4999999999999999E-2</v>
      </c>
      <c r="AE59" s="1155"/>
      <c r="AF59" s="1155">
        <v>0</v>
      </c>
      <c r="AG59" s="1156"/>
      <c r="AH59" s="1155"/>
      <c r="AI59" s="1155"/>
      <c r="AJ59" s="1155"/>
      <c r="AK59" s="1155"/>
      <c r="AL59" s="1157"/>
    </row>
    <row r="60" spans="1:38" ht="20.25" customHeight="1">
      <c r="J60" s="1184">
        <v>4</v>
      </c>
      <c r="K60" s="1185" t="s">
        <v>1087</v>
      </c>
      <c r="L60" s="1190">
        <v>3000</v>
      </c>
      <c r="M60" s="1187">
        <v>1000000</v>
      </c>
      <c r="N60" s="1188">
        <v>39.799999999999997</v>
      </c>
      <c r="O60" s="1189">
        <v>-8.2799999999999999E-2</v>
      </c>
      <c r="P60" s="1173"/>
      <c r="Q60" s="1173"/>
      <c r="R60" s="1174"/>
      <c r="S60" s="1175"/>
      <c r="T60" s="1175"/>
      <c r="U60" s="1175"/>
      <c r="V60" s="1175"/>
      <c r="W60" s="1175"/>
      <c r="X60" s="1175"/>
      <c r="Y60" s="1175"/>
      <c r="Z60" s="1175"/>
      <c r="AA60" s="1175"/>
      <c r="AB60" s="1176">
        <v>0.02</v>
      </c>
      <c r="AC60" s="1175">
        <v>0.01</v>
      </c>
      <c r="AD60" s="1175">
        <v>1.4999999999999999E-2</v>
      </c>
      <c r="AE60" s="1175"/>
      <c r="AF60" s="1175">
        <v>0</v>
      </c>
      <c r="AG60" s="1176"/>
      <c r="AH60" s="1175"/>
      <c r="AI60" s="1175"/>
      <c r="AJ60" s="1175"/>
      <c r="AK60" s="1175"/>
      <c r="AL60" s="1177"/>
    </row>
    <row r="61" spans="1:38" ht="20.25" customHeight="1">
      <c r="J61" s="1184">
        <v>4</v>
      </c>
      <c r="K61" s="1185" t="s">
        <v>1421</v>
      </c>
      <c r="L61" s="1190">
        <v>3000</v>
      </c>
      <c r="M61" s="1187">
        <v>1000000</v>
      </c>
      <c r="N61" s="1188">
        <v>257.2</v>
      </c>
      <c r="O61" s="1189">
        <v>-0.1817</v>
      </c>
      <c r="P61" s="1173"/>
      <c r="Q61" s="1173"/>
      <c r="R61" s="1174"/>
      <c r="S61" s="1175"/>
      <c r="T61" s="1175"/>
      <c r="U61" s="1175"/>
      <c r="V61" s="1175"/>
      <c r="W61" s="1175"/>
      <c r="X61" s="1175"/>
      <c r="Y61" s="1175"/>
      <c r="Z61" s="1175"/>
      <c r="AA61" s="1175"/>
      <c r="AB61" s="1176">
        <v>0.02</v>
      </c>
      <c r="AC61" s="1175">
        <v>0.01</v>
      </c>
      <c r="AD61" s="1175">
        <v>1.4999999999999999E-2</v>
      </c>
      <c r="AE61" s="1175"/>
      <c r="AF61" s="1175">
        <v>0</v>
      </c>
      <c r="AG61" s="1176"/>
      <c r="AH61" s="1175"/>
      <c r="AI61" s="1175"/>
      <c r="AJ61" s="1175"/>
      <c r="AK61" s="1175"/>
      <c r="AL61" s="1177"/>
    </row>
    <row r="62" spans="1:38" ht="20.25" customHeight="1">
      <c r="J62" s="1184">
        <v>4</v>
      </c>
      <c r="K62" s="1185" t="s">
        <v>1422</v>
      </c>
      <c r="L62" s="1190">
        <v>3000</v>
      </c>
      <c r="M62" s="1187">
        <v>1000000</v>
      </c>
      <c r="N62" s="1188">
        <v>86</v>
      </c>
      <c r="O62" s="1189">
        <v>-0.12089999999999999</v>
      </c>
      <c r="P62" s="1173"/>
      <c r="Q62" s="1173"/>
      <c r="R62" s="1174"/>
      <c r="S62" s="1175"/>
      <c r="T62" s="1175"/>
      <c r="U62" s="1175"/>
      <c r="V62" s="1175"/>
      <c r="W62" s="1175"/>
      <c r="X62" s="1175"/>
      <c r="Y62" s="1175"/>
      <c r="Z62" s="1175"/>
      <c r="AA62" s="1175"/>
      <c r="AB62" s="1176">
        <v>0.02</v>
      </c>
      <c r="AC62" s="1175">
        <v>0.01</v>
      </c>
      <c r="AD62" s="1175">
        <v>1.4999999999999999E-2</v>
      </c>
      <c r="AE62" s="1175"/>
      <c r="AF62" s="1175">
        <v>0</v>
      </c>
      <c r="AG62" s="1176"/>
      <c r="AH62" s="1175"/>
      <c r="AI62" s="1175"/>
      <c r="AJ62" s="1175"/>
      <c r="AK62" s="1175"/>
      <c r="AL62" s="1177"/>
    </row>
    <row r="63" spans="1:38" ht="20.25" customHeight="1">
      <c r="J63" s="1184">
        <v>4</v>
      </c>
      <c r="K63" s="1185" t="s">
        <v>1423</v>
      </c>
      <c r="L63" s="1186">
        <v>6000</v>
      </c>
      <c r="M63" s="1191">
        <v>1000000</v>
      </c>
      <c r="N63" s="1188">
        <v>407.9</v>
      </c>
      <c r="O63" s="1189">
        <v>-0.22040000000000001</v>
      </c>
      <c r="P63" s="1173"/>
      <c r="Q63" s="1173"/>
      <c r="R63" s="1174"/>
      <c r="S63" s="1175"/>
      <c r="T63" s="1175"/>
      <c r="U63" s="1175"/>
      <c r="V63" s="1175"/>
      <c r="W63" s="1175"/>
      <c r="X63" s="1175"/>
      <c r="Y63" s="1175"/>
      <c r="Z63" s="1175"/>
      <c r="AA63" s="1175"/>
      <c r="AB63" s="1176">
        <v>0.02</v>
      </c>
      <c r="AC63" s="1175">
        <v>0.01</v>
      </c>
      <c r="AD63" s="1175">
        <v>1.4999999999999999E-2</v>
      </c>
      <c r="AE63" s="1175"/>
      <c r="AF63" s="1175">
        <v>0</v>
      </c>
      <c r="AG63" s="1176"/>
      <c r="AH63" s="1175"/>
      <c r="AI63" s="1175"/>
      <c r="AJ63" s="1175"/>
      <c r="AK63" s="1175"/>
      <c r="AL63" s="1177">
        <v>6.0000000000000001E-3</v>
      </c>
    </row>
    <row r="64" spans="1:38" ht="20.25" customHeight="1">
      <c r="J64" s="1184">
        <v>4</v>
      </c>
      <c r="K64" s="1185" t="s">
        <v>1424</v>
      </c>
      <c r="L64" s="1190">
        <v>6000</v>
      </c>
      <c r="M64" s="1187">
        <v>2000000</v>
      </c>
      <c r="N64" s="1188">
        <v>423.6</v>
      </c>
      <c r="O64" s="1189">
        <v>-0.2266</v>
      </c>
      <c r="P64" s="1173"/>
      <c r="Q64" s="1173"/>
      <c r="R64" s="1174"/>
      <c r="S64" s="1175"/>
      <c r="T64" s="1175"/>
      <c r="U64" s="1175"/>
      <c r="V64" s="1175"/>
      <c r="W64" s="1175"/>
      <c r="X64" s="1175"/>
      <c r="Y64" s="1175"/>
      <c r="Z64" s="1175"/>
      <c r="AA64" s="1175"/>
      <c r="AB64" s="1176">
        <v>0.02</v>
      </c>
      <c r="AC64" s="1175">
        <v>0.01</v>
      </c>
      <c r="AD64" s="1175">
        <v>1.4999999999999999E-2</v>
      </c>
      <c r="AE64" s="1175"/>
      <c r="AF64" s="1175">
        <v>0</v>
      </c>
      <c r="AG64" s="1176"/>
      <c r="AH64" s="1175"/>
      <c r="AI64" s="1175"/>
      <c r="AJ64" s="1175"/>
      <c r="AK64" s="1175"/>
      <c r="AL64" s="1177"/>
    </row>
    <row r="65" spans="10:38" ht="20.25" customHeight="1">
      <c r="J65" s="1184">
        <v>4</v>
      </c>
      <c r="K65" s="1185" t="s">
        <v>1425</v>
      </c>
      <c r="L65" s="1190">
        <v>300000</v>
      </c>
      <c r="M65" s="1187">
        <v>5000000</v>
      </c>
      <c r="N65" s="1188">
        <v>43.7</v>
      </c>
      <c r="O65" s="1189">
        <v>-8.9800000000000005E-2</v>
      </c>
      <c r="P65" s="1173"/>
      <c r="Q65" s="1173"/>
      <c r="R65" s="1174"/>
      <c r="S65" s="1175"/>
      <c r="T65" s="1175"/>
      <c r="U65" s="1175"/>
      <c r="V65" s="1175"/>
      <c r="W65" s="1175"/>
      <c r="X65" s="1175"/>
      <c r="Y65" s="1175"/>
      <c r="Z65" s="1175"/>
      <c r="AA65" s="1175"/>
      <c r="AB65" s="1176"/>
      <c r="AC65" s="1175"/>
      <c r="AD65" s="1175"/>
      <c r="AE65" s="1175"/>
      <c r="AF65" s="1229">
        <v>0</v>
      </c>
      <c r="AG65" s="1176"/>
      <c r="AH65" s="1175"/>
      <c r="AI65" s="1175"/>
      <c r="AJ65" s="1175"/>
      <c r="AK65" s="1175"/>
      <c r="AL65" s="1177"/>
    </row>
    <row r="66" spans="10:38" ht="20.25" customHeight="1">
      <c r="J66" s="1184">
        <v>4</v>
      </c>
      <c r="K66" s="1185" t="s">
        <v>1426</v>
      </c>
      <c r="L66" s="1190">
        <v>300000</v>
      </c>
      <c r="M66" s="1187">
        <v>5000000</v>
      </c>
      <c r="N66" s="1188">
        <v>105.2</v>
      </c>
      <c r="O66" s="1189">
        <v>-0.11</v>
      </c>
      <c r="P66" s="1173"/>
      <c r="Q66" s="1173"/>
      <c r="R66" s="1174"/>
      <c r="S66" s="1175"/>
      <c r="T66" s="1175"/>
      <c r="U66" s="1175"/>
      <c r="V66" s="1175"/>
      <c r="W66" s="1175"/>
      <c r="X66" s="1175"/>
      <c r="Y66" s="1175"/>
      <c r="Z66" s="1175"/>
      <c r="AA66" s="1175"/>
      <c r="AB66" s="1176"/>
      <c r="AC66" s="1175"/>
      <c r="AD66" s="1175"/>
      <c r="AE66" s="1175"/>
      <c r="AF66" s="1229">
        <v>0</v>
      </c>
      <c r="AG66" s="1176"/>
      <c r="AH66" s="1175"/>
      <c r="AI66" s="1175"/>
      <c r="AJ66" s="1175"/>
      <c r="AK66" s="1175"/>
      <c r="AL66" s="1177"/>
    </row>
    <row r="67" spans="10:38" ht="20.25" customHeight="1">
      <c r="J67" s="1184">
        <v>4</v>
      </c>
      <c r="K67" s="1185" t="s">
        <v>1427</v>
      </c>
      <c r="L67" s="1186">
        <v>3000</v>
      </c>
      <c r="M67" s="1191">
        <v>1000000</v>
      </c>
      <c r="N67" s="1192">
        <v>98.9</v>
      </c>
      <c r="O67" s="1193">
        <v>-0.14030000000000001</v>
      </c>
      <c r="P67" s="1153"/>
      <c r="Q67" s="1153"/>
      <c r="R67" s="1154"/>
      <c r="S67" s="1155"/>
      <c r="T67" s="1155"/>
      <c r="U67" s="1155"/>
      <c r="V67" s="1155"/>
      <c r="W67" s="1155"/>
      <c r="X67" s="1155"/>
      <c r="Y67" s="1155"/>
      <c r="Z67" s="1155"/>
      <c r="AA67" s="1155"/>
      <c r="AB67" s="1156">
        <v>0.02</v>
      </c>
      <c r="AC67" s="1155">
        <v>0.01</v>
      </c>
      <c r="AD67" s="1155">
        <v>1.4999999999999999E-2</v>
      </c>
      <c r="AE67" s="1155"/>
      <c r="AF67" s="1155">
        <v>0</v>
      </c>
      <c r="AG67" s="1156"/>
      <c r="AH67" s="1155"/>
      <c r="AI67" s="1155"/>
      <c r="AJ67" s="1155"/>
      <c r="AK67" s="1155"/>
      <c r="AL67" s="1157"/>
    </row>
    <row r="68" spans="10:38" ht="20.25" customHeight="1">
      <c r="J68" s="1184">
        <v>4</v>
      </c>
      <c r="K68" s="1185" t="s">
        <v>1428</v>
      </c>
      <c r="L68" s="1186">
        <v>3000</v>
      </c>
      <c r="M68" s="1191">
        <v>1000000</v>
      </c>
      <c r="N68" s="1192">
        <v>98.9</v>
      </c>
      <c r="O68" s="1193">
        <v>-0.14030000000000001</v>
      </c>
      <c r="P68" s="1153"/>
      <c r="Q68" s="1153"/>
      <c r="R68" s="1154"/>
      <c r="S68" s="1155"/>
      <c r="T68" s="1155"/>
      <c r="U68" s="1155"/>
      <c r="V68" s="1155"/>
      <c r="W68" s="1155"/>
      <c r="X68" s="1155"/>
      <c r="Y68" s="1155"/>
      <c r="Z68" s="1155"/>
      <c r="AA68" s="1155"/>
      <c r="AB68" s="1156">
        <v>0.02</v>
      </c>
      <c r="AC68" s="1155">
        <v>0.01</v>
      </c>
      <c r="AD68" s="1155">
        <v>1.4999999999999999E-2</v>
      </c>
      <c r="AE68" s="1155"/>
      <c r="AF68" s="1155">
        <v>0</v>
      </c>
      <c r="AG68" s="1156"/>
      <c r="AH68" s="1155"/>
      <c r="AI68" s="1155"/>
      <c r="AJ68" s="1155"/>
      <c r="AK68" s="1155"/>
      <c r="AL68" s="1157"/>
    </row>
    <row r="69" spans="10:38" ht="20.25" customHeight="1">
      <c r="J69" s="1184">
        <v>4</v>
      </c>
      <c r="K69" s="1185" t="s">
        <v>1429</v>
      </c>
      <c r="L69" s="1186">
        <v>3000</v>
      </c>
      <c r="M69" s="1191">
        <v>1000000</v>
      </c>
      <c r="N69" s="1192">
        <v>98.9</v>
      </c>
      <c r="O69" s="1193">
        <v>-0.14030000000000001</v>
      </c>
      <c r="P69" s="1153"/>
      <c r="Q69" s="1153"/>
      <c r="R69" s="1154"/>
      <c r="S69" s="1155"/>
      <c r="T69" s="1155"/>
      <c r="U69" s="1155"/>
      <c r="V69" s="1155"/>
      <c r="W69" s="1155"/>
      <c r="X69" s="1155"/>
      <c r="Y69" s="1155"/>
      <c r="Z69" s="1155"/>
      <c r="AA69" s="1155"/>
      <c r="AB69" s="1156">
        <v>0.02</v>
      </c>
      <c r="AC69" s="1155">
        <v>0.01</v>
      </c>
      <c r="AD69" s="1155">
        <v>1.4999999999999999E-2</v>
      </c>
      <c r="AE69" s="1155"/>
      <c r="AF69" s="1155">
        <v>0</v>
      </c>
      <c r="AG69" s="1156"/>
      <c r="AH69" s="1155"/>
      <c r="AI69" s="1155"/>
      <c r="AJ69" s="1155"/>
      <c r="AK69" s="1155"/>
      <c r="AL69" s="1157"/>
    </row>
    <row r="70" spans="10:38" ht="20.25" customHeight="1">
      <c r="J70" s="1184">
        <v>4</v>
      </c>
      <c r="K70" s="1185" t="s">
        <v>1430</v>
      </c>
      <c r="L70" s="1186">
        <v>3000</v>
      </c>
      <c r="M70" s="1191">
        <v>1000000</v>
      </c>
      <c r="N70" s="1192">
        <v>98.9</v>
      </c>
      <c r="O70" s="1193">
        <v>-0.14030000000000001</v>
      </c>
      <c r="P70" s="1153"/>
      <c r="Q70" s="1153"/>
      <c r="R70" s="1154"/>
      <c r="S70" s="1155"/>
      <c r="T70" s="1155"/>
      <c r="U70" s="1155"/>
      <c r="V70" s="1155"/>
      <c r="W70" s="1155"/>
      <c r="X70" s="1155"/>
      <c r="Y70" s="1155"/>
      <c r="Z70" s="1155"/>
      <c r="AA70" s="1155"/>
      <c r="AB70" s="1156">
        <v>0.02</v>
      </c>
      <c r="AC70" s="1155">
        <v>0.01</v>
      </c>
      <c r="AD70" s="1155">
        <v>1.4999999999999999E-2</v>
      </c>
      <c r="AE70" s="1155"/>
      <c r="AF70" s="1155">
        <v>0</v>
      </c>
      <c r="AG70" s="1156"/>
      <c r="AH70" s="1155"/>
      <c r="AI70" s="1155"/>
      <c r="AJ70" s="1155"/>
      <c r="AK70" s="1155"/>
      <c r="AL70" s="1157"/>
    </row>
    <row r="71" spans="10:38" ht="20.25" customHeight="1">
      <c r="J71" s="1184">
        <v>4</v>
      </c>
      <c r="K71" s="1185" t="s">
        <v>1431</v>
      </c>
      <c r="L71" s="1186">
        <v>3000</v>
      </c>
      <c r="M71" s="1191">
        <v>1000000</v>
      </c>
      <c r="N71" s="1192">
        <v>98.9</v>
      </c>
      <c r="O71" s="1193">
        <v>-0.14030000000000001</v>
      </c>
      <c r="P71" s="1153"/>
      <c r="Q71" s="1153"/>
      <c r="R71" s="1154"/>
      <c r="S71" s="1155"/>
      <c r="T71" s="1155"/>
      <c r="U71" s="1155"/>
      <c r="V71" s="1155"/>
      <c r="W71" s="1155"/>
      <c r="X71" s="1155"/>
      <c r="Y71" s="1155"/>
      <c r="Z71" s="1155"/>
      <c r="AA71" s="1155"/>
      <c r="AB71" s="1156">
        <v>0.02</v>
      </c>
      <c r="AC71" s="1155">
        <v>0.01</v>
      </c>
      <c r="AD71" s="1155">
        <v>1.4999999999999999E-2</v>
      </c>
      <c r="AE71" s="1155"/>
      <c r="AF71" s="1155">
        <v>0</v>
      </c>
      <c r="AG71" s="1156"/>
      <c r="AH71" s="1155"/>
      <c r="AI71" s="1155"/>
      <c r="AJ71" s="1155"/>
      <c r="AK71" s="1155"/>
      <c r="AL71" s="1157"/>
    </row>
    <row r="72" spans="10:38" ht="20.25" customHeight="1" thickBot="1">
      <c r="J72" s="1184">
        <v>4</v>
      </c>
      <c r="K72" s="1185" t="s">
        <v>1088</v>
      </c>
      <c r="L72" s="1190">
        <v>3000</v>
      </c>
      <c r="M72" s="1187">
        <v>1000000</v>
      </c>
      <c r="N72" s="1192">
        <v>72.5</v>
      </c>
      <c r="O72" s="1193">
        <v>-0.13009999999999999</v>
      </c>
      <c r="P72" s="1173"/>
      <c r="Q72" s="1173"/>
      <c r="R72" s="1174"/>
      <c r="S72" s="1175"/>
      <c r="T72" s="1175"/>
      <c r="U72" s="1175"/>
      <c r="V72" s="1175"/>
      <c r="W72" s="1175"/>
      <c r="X72" s="1175"/>
      <c r="Y72" s="1175"/>
      <c r="Z72" s="1175"/>
      <c r="AA72" s="1175"/>
      <c r="AB72" s="1176">
        <v>0.02</v>
      </c>
      <c r="AC72" s="1175">
        <v>0.01</v>
      </c>
      <c r="AD72" s="1175">
        <v>1.4999999999999999E-2</v>
      </c>
      <c r="AE72" s="1175"/>
      <c r="AF72" s="1175">
        <v>0</v>
      </c>
      <c r="AG72" s="1176"/>
      <c r="AH72" s="1175"/>
      <c r="AI72" s="1175"/>
      <c r="AJ72" s="1175"/>
      <c r="AK72" s="1175"/>
      <c r="AL72" s="1177"/>
    </row>
    <row r="73" spans="10:38" ht="20.25" customHeight="1">
      <c r="J73" s="1028">
        <v>7</v>
      </c>
      <c r="K73" s="1009" t="s">
        <v>1097</v>
      </c>
      <c r="L73" s="1010">
        <v>10000</v>
      </c>
      <c r="M73" s="1011">
        <v>10000000</v>
      </c>
      <c r="N73" s="1012">
        <v>1030.4000000000001</v>
      </c>
      <c r="O73" s="1013">
        <v>-0.24660000000000001</v>
      </c>
      <c r="P73" s="1061"/>
      <c r="Q73" s="1061"/>
      <c r="R73" s="1062"/>
      <c r="S73" s="1063"/>
      <c r="T73" s="1063"/>
      <c r="U73" s="1063"/>
      <c r="V73" s="1063"/>
      <c r="W73" s="1063"/>
      <c r="X73" s="1063"/>
      <c r="Y73" s="1063"/>
      <c r="Z73" s="1055">
        <v>0.45</v>
      </c>
      <c r="AA73" s="1055">
        <v>0.5</v>
      </c>
      <c r="AB73" s="1064">
        <v>0.02</v>
      </c>
      <c r="AC73" s="1063">
        <v>0.01</v>
      </c>
      <c r="AD73" s="1063">
        <v>1.4999999999999999E-2</v>
      </c>
      <c r="AE73" s="1063"/>
      <c r="AF73" s="1063">
        <v>0</v>
      </c>
      <c r="AG73" s="1064"/>
      <c r="AH73" s="1063"/>
      <c r="AI73" s="1063"/>
      <c r="AJ73" s="1063"/>
      <c r="AK73" s="1063"/>
      <c r="AL73" s="1076"/>
    </row>
    <row r="74" spans="10:38" ht="20.25" customHeight="1">
      <c r="J74" s="1029">
        <v>7</v>
      </c>
      <c r="K74" s="1019" t="s">
        <v>1098</v>
      </c>
      <c r="L74" s="1020">
        <v>10000</v>
      </c>
      <c r="M74" s="1021">
        <v>10000000</v>
      </c>
      <c r="N74" s="1022">
        <v>148.4</v>
      </c>
      <c r="O74" s="1023">
        <v>-0.1552</v>
      </c>
      <c r="P74" s="1065"/>
      <c r="Q74" s="1065"/>
      <c r="R74" s="1066"/>
      <c r="S74" s="1067"/>
      <c r="T74" s="1067"/>
      <c r="U74" s="1067"/>
      <c r="V74" s="1067"/>
      <c r="W74" s="1067"/>
      <c r="X74" s="1067"/>
      <c r="Y74" s="1067"/>
      <c r="Z74" s="1155">
        <v>0.45</v>
      </c>
      <c r="AA74" s="1155">
        <v>0.5</v>
      </c>
      <c r="AB74" s="1068">
        <v>0.01</v>
      </c>
      <c r="AC74" s="1067">
        <v>0</v>
      </c>
      <c r="AD74" s="1067">
        <v>7.4999999999999997E-3</v>
      </c>
      <c r="AE74" s="1067"/>
      <c r="AF74" s="1067">
        <v>0</v>
      </c>
      <c r="AG74" s="1068"/>
      <c r="AH74" s="1067"/>
      <c r="AI74" s="1067"/>
      <c r="AJ74" s="1067"/>
      <c r="AK74" s="1067"/>
      <c r="AL74" s="1077"/>
    </row>
    <row r="75" spans="10:38" ht="20.25" customHeight="1">
      <c r="J75" s="1194">
        <v>7</v>
      </c>
      <c r="K75" s="1195" t="s">
        <v>1099</v>
      </c>
      <c r="L75" s="1196">
        <v>10000</v>
      </c>
      <c r="M75" s="1197">
        <v>10000000</v>
      </c>
      <c r="N75" s="1198">
        <v>822.2</v>
      </c>
      <c r="O75" s="1199">
        <v>-0.22</v>
      </c>
      <c r="P75" s="1173"/>
      <c r="Q75" s="1173"/>
      <c r="R75" s="1174"/>
      <c r="S75" s="1175"/>
      <c r="T75" s="1175"/>
      <c r="U75" s="1175"/>
      <c r="V75" s="1175"/>
      <c r="W75" s="1175"/>
      <c r="X75" s="1175"/>
      <c r="Y75" s="1175"/>
      <c r="Z75" s="1155">
        <v>0.45</v>
      </c>
      <c r="AA75" s="1155">
        <v>0.5</v>
      </c>
      <c r="AB75" s="1176">
        <v>0.01</v>
      </c>
      <c r="AC75" s="1175">
        <v>0</v>
      </c>
      <c r="AD75" s="1175">
        <v>7.4999999999999997E-3</v>
      </c>
      <c r="AE75" s="1175"/>
      <c r="AF75" s="1175">
        <v>0</v>
      </c>
      <c r="AG75" s="1176"/>
      <c r="AH75" s="1175"/>
      <c r="AI75" s="1175"/>
      <c r="AJ75" s="1175"/>
      <c r="AK75" s="1175"/>
      <c r="AL75" s="1177"/>
    </row>
    <row r="76" spans="10:38" ht="20.25" customHeight="1">
      <c r="J76" s="1194">
        <v>7</v>
      </c>
      <c r="K76" s="1195" t="s">
        <v>1100</v>
      </c>
      <c r="L76" s="1196">
        <v>10000</v>
      </c>
      <c r="M76" s="1197">
        <v>10000000</v>
      </c>
      <c r="N76" s="1198">
        <v>1636.8</v>
      </c>
      <c r="O76" s="1199">
        <v>-0.26290000000000002</v>
      </c>
      <c r="P76" s="1173"/>
      <c r="Q76" s="1173"/>
      <c r="R76" s="1174"/>
      <c r="S76" s="1175"/>
      <c r="T76" s="1175"/>
      <c r="U76" s="1175"/>
      <c r="V76" s="1175"/>
      <c r="W76" s="1175"/>
      <c r="X76" s="1175"/>
      <c r="Y76" s="1175"/>
      <c r="Z76" s="1155">
        <v>0.45</v>
      </c>
      <c r="AA76" s="1155">
        <v>0.5</v>
      </c>
      <c r="AB76" s="1176">
        <v>0.01</v>
      </c>
      <c r="AC76" s="1175">
        <v>0</v>
      </c>
      <c r="AD76" s="1175">
        <v>7.4999999999999997E-3</v>
      </c>
      <c r="AE76" s="1175"/>
      <c r="AF76" s="1175">
        <v>0</v>
      </c>
      <c r="AG76" s="1176"/>
      <c r="AH76" s="1175"/>
      <c r="AI76" s="1175"/>
      <c r="AJ76" s="1175"/>
      <c r="AK76" s="1175"/>
      <c r="AL76" s="1177"/>
    </row>
    <row r="77" spans="10:38" ht="20.25" customHeight="1">
      <c r="J77" s="1194">
        <v>7</v>
      </c>
      <c r="K77" s="1195" t="s">
        <v>1502</v>
      </c>
      <c r="L77" s="1196">
        <v>10000</v>
      </c>
      <c r="M77" s="1197">
        <v>10000000</v>
      </c>
      <c r="N77" s="1198">
        <v>395.2</v>
      </c>
      <c r="O77" s="1199">
        <v>-0.1978</v>
      </c>
      <c r="P77" s="1173"/>
      <c r="Q77" s="1173"/>
      <c r="R77" s="1174"/>
      <c r="S77" s="1175"/>
      <c r="T77" s="1175"/>
      <c r="U77" s="1175"/>
      <c r="V77" s="1175"/>
      <c r="W77" s="1175"/>
      <c r="X77" s="1175"/>
      <c r="Y77" s="1175"/>
      <c r="Z77" s="1155">
        <v>0.45</v>
      </c>
      <c r="AA77" s="1155">
        <v>0.5</v>
      </c>
      <c r="AB77" s="1176">
        <v>0.01</v>
      </c>
      <c r="AC77" s="1175">
        <v>0</v>
      </c>
      <c r="AD77" s="1175">
        <v>7.4999999999999997E-3</v>
      </c>
      <c r="AE77" s="1175"/>
      <c r="AF77" s="1175">
        <v>0</v>
      </c>
      <c r="AG77" s="1176"/>
      <c r="AH77" s="1175"/>
      <c r="AI77" s="1175"/>
      <c r="AJ77" s="1175"/>
      <c r="AK77" s="1175"/>
      <c r="AL77" s="1177"/>
    </row>
    <row r="78" spans="10:38" ht="20.25" customHeight="1">
      <c r="J78" s="1194">
        <v>7</v>
      </c>
      <c r="K78" s="1195" t="s">
        <v>1432</v>
      </c>
      <c r="L78" s="1196">
        <v>10000</v>
      </c>
      <c r="M78" s="1197">
        <v>10000000</v>
      </c>
      <c r="N78" s="1198">
        <v>107.9</v>
      </c>
      <c r="O78" s="1199">
        <v>-0.14549999999999999</v>
      </c>
      <c r="P78" s="1173"/>
      <c r="Q78" s="1173"/>
      <c r="R78" s="1174"/>
      <c r="S78" s="1175"/>
      <c r="T78" s="1175"/>
      <c r="U78" s="1175"/>
      <c r="V78" s="1175"/>
      <c r="W78" s="1175"/>
      <c r="X78" s="1175"/>
      <c r="Y78" s="1175"/>
      <c r="Z78" s="1155">
        <v>0.45</v>
      </c>
      <c r="AA78" s="1155">
        <v>0.5</v>
      </c>
      <c r="AB78" s="1176">
        <v>0.01</v>
      </c>
      <c r="AC78" s="1175">
        <v>0</v>
      </c>
      <c r="AD78" s="1175">
        <v>7.4999999999999997E-3</v>
      </c>
      <c r="AE78" s="1175"/>
      <c r="AF78" s="1175">
        <v>0</v>
      </c>
      <c r="AG78" s="1176"/>
      <c r="AH78" s="1175"/>
      <c r="AI78" s="1175"/>
      <c r="AJ78" s="1175"/>
      <c r="AK78" s="1175"/>
      <c r="AL78" s="1177"/>
    </row>
    <row r="79" spans="10:38" ht="20.25" customHeight="1">
      <c r="J79" s="1194">
        <v>7</v>
      </c>
      <c r="K79" s="1195" t="s">
        <v>1101</v>
      </c>
      <c r="L79" s="1196">
        <v>10000</v>
      </c>
      <c r="M79" s="1197">
        <v>10000000</v>
      </c>
      <c r="N79" s="1198">
        <v>35.799999999999997</v>
      </c>
      <c r="O79" s="1199">
        <v>-0.13039999999999999</v>
      </c>
      <c r="P79" s="1173"/>
      <c r="Q79" s="1173"/>
      <c r="R79" s="1174"/>
      <c r="S79" s="1175"/>
      <c r="T79" s="1175"/>
      <c r="U79" s="1175"/>
      <c r="V79" s="1175"/>
      <c r="W79" s="1175"/>
      <c r="X79" s="1175"/>
      <c r="Y79" s="1175"/>
      <c r="Z79" s="1155">
        <v>0.45</v>
      </c>
      <c r="AA79" s="1155">
        <v>0.5</v>
      </c>
      <c r="AB79" s="1176">
        <v>0.01</v>
      </c>
      <c r="AC79" s="1175">
        <v>0</v>
      </c>
      <c r="AD79" s="1175">
        <v>7.4999999999999997E-3</v>
      </c>
      <c r="AE79" s="1175"/>
      <c r="AF79" s="1175">
        <v>0</v>
      </c>
      <c r="AG79" s="1176"/>
      <c r="AH79" s="1175"/>
      <c r="AI79" s="1175"/>
      <c r="AJ79" s="1175"/>
      <c r="AK79" s="1175"/>
      <c r="AL79" s="1177"/>
    </row>
    <row r="80" spans="10:38" ht="20.25" customHeight="1">
      <c r="J80" s="1194">
        <v>7</v>
      </c>
      <c r="K80" s="1195" t="s">
        <v>1102</v>
      </c>
      <c r="L80" s="1196">
        <v>10000</v>
      </c>
      <c r="M80" s="1197">
        <v>10000000</v>
      </c>
      <c r="N80" s="1198">
        <v>34596.300000000003</v>
      </c>
      <c r="O80" s="1199">
        <v>-0.48949999999999999</v>
      </c>
      <c r="P80" s="1173"/>
      <c r="Q80" s="1173"/>
      <c r="R80" s="1174"/>
      <c r="S80" s="1175"/>
      <c r="T80" s="1175"/>
      <c r="U80" s="1175"/>
      <c r="V80" s="1175"/>
      <c r="W80" s="1175"/>
      <c r="X80" s="1175"/>
      <c r="Y80" s="1175"/>
      <c r="Z80" s="1155">
        <v>0.45</v>
      </c>
      <c r="AA80" s="1155">
        <v>0.5</v>
      </c>
      <c r="AB80" s="1176">
        <v>0.01</v>
      </c>
      <c r="AC80" s="1175">
        <v>0</v>
      </c>
      <c r="AD80" s="1175">
        <v>7.4999999999999997E-3</v>
      </c>
      <c r="AE80" s="1175"/>
      <c r="AF80" s="1175">
        <v>0</v>
      </c>
      <c r="AG80" s="1176"/>
      <c r="AH80" s="1175"/>
      <c r="AI80" s="1175"/>
      <c r="AJ80" s="1175"/>
      <c r="AK80" s="1175"/>
      <c r="AL80" s="1177"/>
    </row>
    <row r="81" spans="10:38" ht="20.25" customHeight="1">
      <c r="J81" s="1194">
        <v>7</v>
      </c>
      <c r="K81" s="1195" t="s">
        <v>1103</v>
      </c>
      <c r="L81" s="1196">
        <v>500000</v>
      </c>
      <c r="M81" s="1197">
        <v>10000000</v>
      </c>
      <c r="N81" s="1198">
        <v>10614.5</v>
      </c>
      <c r="O81" s="1199">
        <v>-0.35470000000000002</v>
      </c>
      <c r="P81" s="1173"/>
      <c r="Q81" s="1173"/>
      <c r="R81" s="1174"/>
      <c r="S81" s="1175"/>
      <c r="T81" s="1175"/>
      <c r="U81" s="1175"/>
      <c r="V81" s="1175"/>
      <c r="W81" s="1175"/>
      <c r="X81" s="1175"/>
      <c r="Y81" s="1175"/>
      <c r="Z81" s="1155">
        <v>0.45</v>
      </c>
      <c r="AA81" s="1155">
        <v>0.5</v>
      </c>
      <c r="AB81" s="1176">
        <v>0.01</v>
      </c>
      <c r="AC81" s="1175">
        <v>0</v>
      </c>
      <c r="AD81" s="1175">
        <v>7.4999999999999997E-3</v>
      </c>
      <c r="AE81" s="1175"/>
      <c r="AF81" s="1175">
        <v>0</v>
      </c>
      <c r="AG81" s="1176"/>
      <c r="AH81" s="1175"/>
      <c r="AI81" s="1175"/>
      <c r="AJ81" s="1175"/>
      <c r="AK81" s="1175"/>
      <c r="AL81" s="1177"/>
    </row>
    <row r="82" spans="10:38" ht="20.25" customHeight="1">
      <c r="J82" s="1194">
        <v>7</v>
      </c>
      <c r="K82" s="1195" t="s">
        <v>1104</v>
      </c>
      <c r="L82" s="1196">
        <v>500000</v>
      </c>
      <c r="M82" s="1197">
        <v>10000000</v>
      </c>
      <c r="N82" s="1198">
        <v>152.19999999999999</v>
      </c>
      <c r="O82" s="1199">
        <v>-0.1545</v>
      </c>
      <c r="P82" s="1173"/>
      <c r="Q82" s="1173"/>
      <c r="R82" s="1174"/>
      <c r="S82" s="1175"/>
      <c r="T82" s="1175"/>
      <c r="U82" s="1175"/>
      <c r="V82" s="1175"/>
      <c r="W82" s="1175"/>
      <c r="X82" s="1175"/>
      <c r="Y82" s="1175"/>
      <c r="Z82" s="1155">
        <v>0.45</v>
      </c>
      <c r="AA82" s="1155">
        <v>0.5</v>
      </c>
      <c r="AB82" s="1176">
        <v>0.01</v>
      </c>
      <c r="AC82" s="1175">
        <v>0</v>
      </c>
      <c r="AD82" s="1175">
        <v>7.4999999999999997E-3</v>
      </c>
      <c r="AE82" s="1175"/>
      <c r="AF82" s="1175">
        <v>0</v>
      </c>
      <c r="AG82" s="1176"/>
      <c r="AH82" s="1175"/>
      <c r="AI82" s="1175"/>
      <c r="AJ82" s="1175"/>
      <c r="AK82" s="1175"/>
      <c r="AL82" s="1177"/>
    </row>
    <row r="83" spans="10:38" ht="20.25" customHeight="1">
      <c r="J83" s="1194">
        <v>7</v>
      </c>
      <c r="K83" s="1195" t="s">
        <v>1433</v>
      </c>
      <c r="L83" s="1196">
        <v>10000</v>
      </c>
      <c r="M83" s="1197">
        <v>10000000</v>
      </c>
      <c r="N83" s="1198">
        <v>18.600000000000001</v>
      </c>
      <c r="O83" s="1199">
        <v>-6.4899999999999999E-2</v>
      </c>
      <c r="P83" s="1173"/>
      <c r="Q83" s="1173"/>
      <c r="R83" s="1174"/>
      <c r="S83" s="1175"/>
      <c r="T83" s="1175"/>
      <c r="U83" s="1175"/>
      <c r="V83" s="1175"/>
      <c r="W83" s="1175"/>
      <c r="X83" s="1175"/>
      <c r="Y83" s="1175"/>
      <c r="Z83" s="1155">
        <v>0.45</v>
      </c>
      <c r="AA83" s="1155">
        <v>0.5</v>
      </c>
      <c r="AB83" s="1176">
        <v>0.01</v>
      </c>
      <c r="AC83" s="1175">
        <v>0</v>
      </c>
      <c r="AD83" s="1175">
        <v>7.4999999999999997E-3</v>
      </c>
      <c r="AE83" s="1175"/>
      <c r="AF83" s="1175">
        <v>0</v>
      </c>
      <c r="AG83" s="1176"/>
      <c r="AH83" s="1175"/>
      <c r="AI83" s="1175"/>
      <c r="AJ83" s="1175"/>
      <c r="AK83" s="1175"/>
      <c r="AL83" s="1177"/>
    </row>
    <row r="84" spans="10:38" ht="20.25" customHeight="1" thickBot="1">
      <c r="J84" s="1200">
        <v>7</v>
      </c>
      <c r="K84" s="1201" t="s">
        <v>1503</v>
      </c>
      <c r="L84" s="1202">
        <v>10000</v>
      </c>
      <c r="M84" s="1203">
        <v>10000000</v>
      </c>
      <c r="N84" s="1204">
        <v>73</v>
      </c>
      <c r="O84" s="1205">
        <v>-0.1236</v>
      </c>
      <c r="P84" s="1206"/>
      <c r="Q84" s="1206"/>
      <c r="R84" s="1207"/>
      <c r="S84" s="1208"/>
      <c r="T84" s="1208"/>
      <c r="U84" s="1208"/>
      <c r="V84" s="1208"/>
      <c r="W84" s="1208"/>
      <c r="X84" s="1208"/>
      <c r="Y84" s="1208"/>
      <c r="Z84" s="1209">
        <v>0.45</v>
      </c>
      <c r="AA84" s="1209">
        <v>0.5</v>
      </c>
      <c r="AB84" s="1210">
        <v>0.01</v>
      </c>
      <c r="AC84" s="1208">
        <v>0</v>
      </c>
      <c r="AD84" s="1208">
        <v>7.4999999999999997E-3</v>
      </c>
      <c r="AE84" s="1208"/>
      <c r="AF84" s="1208">
        <v>0</v>
      </c>
      <c r="AG84" s="1210"/>
      <c r="AH84" s="1208"/>
      <c r="AI84" s="1208"/>
      <c r="AJ84" s="1208"/>
      <c r="AK84" s="1208"/>
      <c r="AL84" s="1211"/>
    </row>
    <row r="85" spans="10:38" ht="20.25" customHeight="1">
      <c r="J85" s="1030">
        <v>8</v>
      </c>
      <c r="K85" s="1004" t="s">
        <v>1092</v>
      </c>
      <c r="L85" s="1005">
        <v>6000</v>
      </c>
      <c r="M85" s="1006">
        <v>1000000</v>
      </c>
      <c r="N85" s="1007">
        <v>1280.5999999999999</v>
      </c>
      <c r="O85" s="1008">
        <v>-0.28570000000000001</v>
      </c>
      <c r="P85" s="1057"/>
      <c r="Q85" s="1057"/>
      <c r="R85" s="1058"/>
      <c r="S85" s="1059"/>
      <c r="T85" s="1059"/>
      <c r="U85" s="1059"/>
      <c r="V85" s="1059"/>
      <c r="W85" s="1059"/>
      <c r="X85" s="1059"/>
      <c r="Y85" s="1059"/>
      <c r="Z85" s="1059"/>
      <c r="AA85" s="1059"/>
      <c r="AB85" s="1060">
        <v>0.02</v>
      </c>
      <c r="AC85" s="1059">
        <v>0</v>
      </c>
      <c r="AD85" s="1059">
        <v>1.4999999999999999E-2</v>
      </c>
      <c r="AE85" s="1059"/>
      <c r="AF85" s="1059">
        <v>0</v>
      </c>
      <c r="AG85" s="1060"/>
      <c r="AH85" s="1059"/>
      <c r="AI85" s="1059"/>
      <c r="AJ85" s="1059"/>
      <c r="AK85" s="1059"/>
      <c r="AL85" s="1075"/>
    </row>
    <row r="86" spans="10:38" ht="20.25" customHeight="1">
      <c r="J86" s="1212">
        <v>8</v>
      </c>
      <c r="K86" s="1213" t="s">
        <v>1093</v>
      </c>
      <c r="L86" s="1214">
        <v>6000</v>
      </c>
      <c r="M86" s="1215">
        <v>1000000</v>
      </c>
      <c r="N86" s="1216">
        <v>311.7</v>
      </c>
      <c r="O86" s="1217">
        <v>-0.21859999999999999</v>
      </c>
      <c r="P86" s="1173"/>
      <c r="Q86" s="1173"/>
      <c r="R86" s="1174"/>
      <c r="S86" s="1175"/>
      <c r="T86" s="1175"/>
      <c r="U86" s="1175"/>
      <c r="V86" s="1175"/>
      <c r="W86" s="1175"/>
      <c r="X86" s="1175"/>
      <c r="Y86" s="1175"/>
      <c r="Z86" s="1175"/>
      <c r="AA86" s="1175"/>
      <c r="AB86" s="1176">
        <v>0.02</v>
      </c>
      <c r="AC86" s="1175">
        <v>0</v>
      </c>
      <c r="AD86" s="1175">
        <v>1.4999999999999999E-2</v>
      </c>
      <c r="AE86" s="1175"/>
      <c r="AF86" s="1175">
        <v>0</v>
      </c>
      <c r="AG86" s="1176"/>
      <c r="AH86" s="1175"/>
      <c r="AI86" s="1175"/>
      <c r="AJ86" s="1175"/>
      <c r="AK86" s="1175"/>
      <c r="AL86" s="1177"/>
    </row>
    <row r="87" spans="10:38" ht="20.25" customHeight="1">
      <c r="J87" s="1212">
        <v>8</v>
      </c>
      <c r="K87" s="1213" t="s">
        <v>1094</v>
      </c>
      <c r="L87" s="1214">
        <v>6000</v>
      </c>
      <c r="M87" s="1215">
        <v>1000000</v>
      </c>
      <c r="N87" s="1216">
        <v>24.5</v>
      </c>
      <c r="O87" s="1217">
        <v>-7.8100000000000003E-2</v>
      </c>
      <c r="P87" s="1173"/>
      <c r="Q87" s="1173"/>
      <c r="R87" s="1174"/>
      <c r="S87" s="1175"/>
      <c r="T87" s="1175"/>
      <c r="U87" s="1175"/>
      <c r="V87" s="1175"/>
      <c r="W87" s="1175"/>
      <c r="X87" s="1175"/>
      <c r="Y87" s="1175"/>
      <c r="Z87" s="1175"/>
      <c r="AA87" s="1175"/>
      <c r="AB87" s="1176">
        <v>0.02</v>
      </c>
      <c r="AC87" s="1175">
        <v>0</v>
      </c>
      <c r="AD87" s="1175">
        <v>1.4999999999999999E-2</v>
      </c>
      <c r="AE87" s="1175"/>
      <c r="AF87" s="1175">
        <v>0</v>
      </c>
      <c r="AG87" s="1176"/>
      <c r="AH87" s="1175"/>
      <c r="AI87" s="1175"/>
      <c r="AJ87" s="1175"/>
      <c r="AK87" s="1175"/>
      <c r="AL87" s="1177"/>
    </row>
    <row r="88" spans="10:38" ht="20.25" customHeight="1">
      <c r="J88" s="1212">
        <v>8</v>
      </c>
      <c r="K88" s="1213" t="s">
        <v>1095</v>
      </c>
      <c r="L88" s="1214">
        <v>10000</v>
      </c>
      <c r="M88" s="1215">
        <v>2000000</v>
      </c>
      <c r="N88" s="1216">
        <v>395.7</v>
      </c>
      <c r="O88" s="1217">
        <v>-0.22309999999999999</v>
      </c>
      <c r="P88" s="1173"/>
      <c r="Q88" s="1173"/>
      <c r="R88" s="1174"/>
      <c r="S88" s="1175"/>
      <c r="T88" s="1175"/>
      <c r="U88" s="1175"/>
      <c r="V88" s="1175"/>
      <c r="W88" s="1175"/>
      <c r="X88" s="1175"/>
      <c r="Y88" s="1175"/>
      <c r="Z88" s="1175"/>
      <c r="AA88" s="1175"/>
      <c r="AB88" s="1176">
        <v>0.02</v>
      </c>
      <c r="AC88" s="1175">
        <v>0</v>
      </c>
      <c r="AD88" s="1175">
        <v>1.4999999999999999E-2</v>
      </c>
      <c r="AE88" s="1175"/>
      <c r="AF88" s="1175">
        <v>0</v>
      </c>
      <c r="AG88" s="1176"/>
      <c r="AH88" s="1175"/>
      <c r="AI88" s="1175"/>
      <c r="AJ88" s="1175"/>
      <c r="AK88" s="1175"/>
      <c r="AL88" s="1177"/>
    </row>
    <row r="89" spans="10:38" ht="20.25" customHeight="1">
      <c r="J89" s="1212">
        <v>8</v>
      </c>
      <c r="K89" s="1213" t="s">
        <v>1096</v>
      </c>
      <c r="L89" s="1214">
        <v>6000</v>
      </c>
      <c r="M89" s="1215">
        <v>2000000</v>
      </c>
      <c r="N89" s="1216">
        <v>144.5</v>
      </c>
      <c r="O89" s="1217">
        <v>-0.14510000000000001</v>
      </c>
      <c r="P89" s="1173"/>
      <c r="Q89" s="1173"/>
      <c r="R89" s="1174"/>
      <c r="S89" s="1175"/>
      <c r="T89" s="1175"/>
      <c r="U89" s="1175"/>
      <c r="V89" s="1175"/>
      <c r="W89" s="1175"/>
      <c r="X89" s="1175"/>
      <c r="Y89" s="1175"/>
      <c r="Z89" s="1175"/>
      <c r="AA89" s="1175"/>
      <c r="AB89" s="1176">
        <v>0.02</v>
      </c>
      <c r="AC89" s="1175">
        <v>0</v>
      </c>
      <c r="AD89" s="1175">
        <v>1.4999999999999999E-2</v>
      </c>
      <c r="AE89" s="1175"/>
      <c r="AF89" s="1175">
        <v>0</v>
      </c>
      <c r="AG89" s="1176"/>
      <c r="AH89" s="1175"/>
      <c r="AI89" s="1175"/>
      <c r="AJ89" s="1175"/>
      <c r="AK89" s="1175"/>
      <c r="AL89" s="1177"/>
    </row>
    <row r="90" spans="10:38" ht="30" customHeight="1" thickBot="1">
      <c r="J90" s="1218">
        <v>8</v>
      </c>
      <c r="K90" s="1219" t="s">
        <v>609</v>
      </c>
      <c r="L90" s="1220">
        <v>6000</v>
      </c>
      <c r="M90" s="1221">
        <v>1000000</v>
      </c>
      <c r="N90" s="1222">
        <v>18.8</v>
      </c>
      <c r="O90" s="1223">
        <v>-5.6500000000000002E-2</v>
      </c>
      <c r="P90" s="1224"/>
      <c r="Q90" s="1224"/>
      <c r="R90" s="1225"/>
      <c r="S90" s="1226"/>
      <c r="T90" s="1226"/>
      <c r="U90" s="1226"/>
      <c r="V90" s="1226"/>
      <c r="W90" s="1226"/>
      <c r="X90" s="1226"/>
      <c r="Y90" s="1226"/>
      <c r="Z90" s="1226"/>
      <c r="AA90" s="1226"/>
      <c r="AB90" s="1227">
        <v>0.02</v>
      </c>
      <c r="AC90" s="1226">
        <v>0</v>
      </c>
      <c r="AD90" s="1226">
        <v>1.4999999999999999E-2</v>
      </c>
      <c r="AE90" s="1226"/>
      <c r="AF90" s="1226">
        <v>0</v>
      </c>
      <c r="AG90" s="1227"/>
      <c r="AH90" s="1226"/>
      <c r="AI90" s="1226"/>
      <c r="AJ90" s="1226"/>
      <c r="AK90" s="1226"/>
      <c r="AL90" s="1228"/>
    </row>
    <row r="91" spans="10:38" ht="30" customHeight="1">
      <c r="J91" s="889"/>
      <c r="K91" s="889"/>
      <c r="L91" s="889"/>
      <c r="M91" s="889"/>
      <c r="N91" s="889"/>
      <c r="O91" s="889"/>
      <c r="P91" s="889"/>
      <c r="Q91" s="889"/>
      <c r="R91" s="889"/>
      <c r="S91" s="889"/>
      <c r="T91" s="889"/>
      <c r="U91" s="889"/>
      <c r="V91" s="889"/>
      <c r="W91" s="889"/>
    </row>
    <row r="92" spans="10:38" ht="30" customHeight="1">
      <c r="O92" s="920"/>
      <c r="P92" s="920"/>
      <c r="Q92" s="920"/>
      <c r="X92" s="921"/>
      <c r="Y92" s="921"/>
      <c r="Z92" s="921"/>
    </row>
    <row r="93" spans="10:38" ht="30" customHeight="1">
      <c r="O93" s="920"/>
      <c r="P93" s="920"/>
      <c r="Q93" s="920"/>
      <c r="X93" s="921"/>
      <c r="Y93" s="921"/>
      <c r="Z93" s="921"/>
    </row>
    <row r="94" spans="10:38" ht="30" customHeight="1">
      <c r="O94" s="920"/>
      <c r="P94" s="920"/>
      <c r="Q94" s="920"/>
      <c r="X94" s="921"/>
      <c r="Y94" s="921"/>
      <c r="Z94" s="921"/>
    </row>
    <row r="95" spans="10:38" ht="30" customHeight="1">
      <c r="O95" s="920"/>
      <c r="P95" s="920"/>
      <c r="Q95" s="920"/>
      <c r="X95" s="921"/>
      <c r="Y95" s="921"/>
      <c r="Z95" s="921"/>
    </row>
    <row r="96" spans="10:38" ht="30" customHeight="1">
      <c r="O96" s="920"/>
      <c r="P96" s="920"/>
      <c r="Q96" s="920"/>
      <c r="X96" s="921"/>
      <c r="Y96" s="921"/>
      <c r="Z96" s="921"/>
    </row>
    <row r="97" spans="15:26" ht="30" customHeight="1">
      <c r="O97" s="920"/>
      <c r="P97" s="920"/>
      <c r="Q97" s="920"/>
      <c r="X97" s="921"/>
      <c r="Y97" s="921"/>
      <c r="Z97" s="921"/>
    </row>
    <row r="98" spans="15:26" ht="30" customHeight="1">
      <c r="O98" s="920"/>
      <c r="P98" s="920"/>
      <c r="Q98" s="920"/>
      <c r="X98" s="921"/>
      <c r="Y98" s="921"/>
      <c r="Z98" s="921"/>
    </row>
    <row r="99" spans="15:26" ht="30" customHeight="1">
      <c r="O99" s="920"/>
      <c r="P99" s="920"/>
      <c r="Q99" s="920"/>
      <c r="X99" s="921"/>
      <c r="Y99" s="921"/>
      <c r="Z99" s="921"/>
    </row>
    <row r="100" spans="15:26" ht="30" customHeight="1">
      <c r="O100" s="920"/>
      <c r="P100" s="920"/>
      <c r="Q100" s="920"/>
      <c r="X100" s="921"/>
      <c r="Y100" s="921"/>
      <c r="Z100" s="921"/>
    </row>
    <row r="101" spans="15:26" ht="30" customHeight="1">
      <c r="O101" s="920"/>
      <c r="P101" s="920"/>
      <c r="Q101" s="920"/>
      <c r="X101" s="921"/>
      <c r="Y101" s="921"/>
      <c r="Z101" s="921"/>
    </row>
    <row r="102" spans="15:26" ht="30" customHeight="1">
      <c r="O102" s="920"/>
      <c r="P102" s="920"/>
      <c r="Q102" s="920"/>
      <c r="X102" s="921"/>
      <c r="Y102" s="921"/>
      <c r="Z102" s="921"/>
    </row>
    <row r="103" spans="15:26" ht="30" customHeight="1">
      <c r="O103" s="920"/>
      <c r="P103" s="920"/>
      <c r="Q103" s="920"/>
      <c r="X103" s="921"/>
      <c r="Y103" s="921"/>
      <c r="Z103" s="921"/>
    </row>
    <row r="104" spans="15:26" ht="30" customHeight="1">
      <c r="O104" s="920"/>
      <c r="P104" s="920"/>
      <c r="Q104" s="920"/>
      <c r="X104" s="921"/>
      <c r="Y104" s="921"/>
      <c r="Z104" s="921"/>
    </row>
    <row r="105" spans="15:26" ht="30" customHeight="1">
      <c r="O105" s="920"/>
      <c r="P105" s="920"/>
      <c r="Q105" s="920"/>
      <c r="X105" s="921"/>
      <c r="Y105" s="921"/>
      <c r="Z105" s="921"/>
    </row>
    <row r="106" spans="15:26" ht="30" customHeight="1">
      <c r="O106" s="920"/>
      <c r="P106" s="920"/>
      <c r="Q106" s="920"/>
      <c r="X106" s="921"/>
      <c r="Y106" s="921"/>
      <c r="Z106" s="921"/>
    </row>
    <row r="107" spans="15:26" ht="30" customHeight="1">
      <c r="O107" s="920"/>
      <c r="P107" s="920"/>
      <c r="Q107" s="920"/>
      <c r="X107" s="921"/>
      <c r="Y107" s="921"/>
      <c r="Z107" s="921"/>
    </row>
    <row r="108" spans="15:26" ht="30" customHeight="1">
      <c r="O108" s="920"/>
      <c r="P108" s="920"/>
      <c r="Q108" s="920"/>
      <c r="X108" s="921"/>
      <c r="Y108" s="921"/>
      <c r="Z108" s="921"/>
    </row>
    <row r="109" spans="15:26" ht="30" customHeight="1">
      <c r="O109" s="920"/>
      <c r="P109" s="920"/>
      <c r="Q109" s="920"/>
      <c r="X109" s="921"/>
      <c r="Y109" s="921"/>
      <c r="Z109" s="921"/>
    </row>
    <row r="110" spans="15:26" ht="30" customHeight="1">
      <c r="O110" s="920"/>
      <c r="P110" s="920"/>
      <c r="Q110" s="920"/>
      <c r="X110" s="921"/>
      <c r="Y110" s="921"/>
      <c r="Z110" s="921"/>
    </row>
    <row r="111" spans="15:26" ht="30" customHeight="1">
      <c r="O111" s="920"/>
      <c r="P111" s="920"/>
      <c r="Q111" s="920"/>
      <c r="X111" s="921"/>
      <c r="Y111" s="921"/>
      <c r="Z111" s="921"/>
    </row>
    <row r="112" spans="15:26" ht="30" customHeight="1">
      <c r="O112" s="920"/>
      <c r="P112" s="920"/>
      <c r="Q112" s="920"/>
      <c r="X112" s="921"/>
      <c r="Y112" s="921"/>
      <c r="Z112" s="921"/>
    </row>
    <row r="113" spans="15:26" ht="30" customHeight="1">
      <c r="O113" s="920"/>
      <c r="P113" s="920"/>
      <c r="Q113" s="920"/>
      <c r="X113" s="921"/>
      <c r="Y113" s="921"/>
      <c r="Z113" s="921"/>
    </row>
    <row r="114" spans="15:26" ht="30" customHeight="1">
      <c r="O114" s="920"/>
      <c r="P114" s="920"/>
      <c r="Q114" s="920"/>
      <c r="X114" s="921"/>
      <c r="Y114" s="921"/>
      <c r="Z114" s="921"/>
    </row>
    <row r="115" spans="15:26" ht="30" customHeight="1">
      <c r="O115" s="920"/>
      <c r="P115" s="920"/>
      <c r="Q115" s="920"/>
      <c r="X115" s="921"/>
      <c r="Y115" s="921"/>
      <c r="Z115" s="921"/>
    </row>
    <row r="116" spans="15:26" ht="30" customHeight="1">
      <c r="O116" s="920"/>
      <c r="P116" s="920"/>
      <c r="Q116" s="920"/>
      <c r="X116" s="921"/>
      <c r="Y116" s="921"/>
      <c r="Z116" s="921"/>
    </row>
    <row r="117" spans="15:26" ht="30" customHeight="1">
      <c r="O117" s="920"/>
      <c r="P117" s="920"/>
      <c r="Q117" s="920"/>
      <c r="X117" s="921"/>
      <c r="Y117" s="921"/>
      <c r="Z117" s="921"/>
    </row>
    <row r="118" spans="15:26" ht="30" customHeight="1">
      <c r="O118" s="920"/>
      <c r="P118" s="920"/>
      <c r="Q118" s="920"/>
      <c r="X118" s="921"/>
      <c r="Y118" s="921"/>
      <c r="Z118" s="921"/>
    </row>
    <row r="119" spans="15:26" ht="30" customHeight="1">
      <c r="O119" s="920"/>
      <c r="P119" s="920"/>
      <c r="Q119" s="920"/>
      <c r="X119" s="921"/>
      <c r="Y119" s="921"/>
      <c r="Z119" s="921"/>
    </row>
    <row r="120" spans="15:26" ht="30" customHeight="1">
      <c r="O120" s="920"/>
      <c r="P120" s="920"/>
      <c r="Q120" s="920"/>
      <c r="X120" s="921"/>
      <c r="Y120" s="921"/>
      <c r="Z120" s="921"/>
    </row>
    <row r="121" spans="15:26" ht="30" customHeight="1">
      <c r="O121" s="920"/>
      <c r="P121" s="920"/>
      <c r="Q121" s="920"/>
      <c r="X121" s="921"/>
      <c r="Y121" s="921"/>
      <c r="Z121" s="921"/>
    </row>
    <row r="122" spans="15:26" ht="30" customHeight="1">
      <c r="O122" s="920"/>
      <c r="P122" s="920"/>
      <c r="Q122" s="920"/>
      <c r="X122" s="921"/>
      <c r="Y122" s="921"/>
      <c r="Z122" s="921"/>
    </row>
    <row r="123" spans="15:26" ht="30" customHeight="1">
      <c r="O123" s="920"/>
      <c r="P123" s="920"/>
      <c r="Q123" s="920"/>
      <c r="X123" s="921"/>
      <c r="Y123" s="921"/>
      <c r="Z123" s="921"/>
    </row>
    <row r="124" spans="15:26" ht="30" customHeight="1">
      <c r="O124" s="920"/>
      <c r="P124" s="920"/>
      <c r="Q124" s="920"/>
      <c r="X124" s="921"/>
      <c r="Y124" s="921"/>
      <c r="Z124" s="921"/>
    </row>
    <row r="125" spans="15:26" ht="30" customHeight="1">
      <c r="O125" s="920"/>
      <c r="P125" s="920"/>
      <c r="Q125" s="920"/>
      <c r="X125" s="921"/>
      <c r="Y125" s="921"/>
      <c r="Z125" s="921"/>
    </row>
    <row r="126" spans="15:26" ht="30" customHeight="1">
      <c r="O126" s="920"/>
      <c r="P126" s="920"/>
      <c r="Q126" s="920"/>
      <c r="X126" s="921"/>
      <c r="Y126" s="921"/>
      <c r="Z126" s="921"/>
    </row>
    <row r="127" spans="15:26" ht="30" customHeight="1">
      <c r="O127" s="920"/>
      <c r="P127" s="920"/>
      <c r="Q127" s="920"/>
      <c r="X127" s="921"/>
      <c r="Y127" s="921"/>
      <c r="Z127" s="921"/>
    </row>
    <row r="128" spans="15:26" ht="30" customHeight="1">
      <c r="O128" s="920"/>
      <c r="P128" s="920"/>
      <c r="Q128" s="920"/>
      <c r="X128" s="921"/>
      <c r="Y128" s="921"/>
      <c r="Z128" s="921"/>
    </row>
    <row r="129" spans="15:26" ht="30" customHeight="1">
      <c r="O129" s="920"/>
      <c r="P129" s="920"/>
      <c r="Q129" s="920"/>
      <c r="X129" s="921"/>
      <c r="Y129" s="921"/>
      <c r="Z129" s="921"/>
    </row>
    <row r="130" spans="15:26" ht="30" customHeight="1">
      <c r="O130" s="920"/>
      <c r="P130" s="920"/>
      <c r="Q130" s="920"/>
      <c r="X130" s="921"/>
      <c r="Y130" s="921"/>
      <c r="Z130" s="921"/>
    </row>
    <row r="131" spans="15:26" ht="30" customHeight="1">
      <c r="O131" s="920"/>
      <c r="P131" s="920"/>
      <c r="Q131" s="920"/>
      <c r="X131" s="921"/>
      <c r="Y131" s="921"/>
      <c r="Z131" s="921"/>
    </row>
    <row r="132" spans="15:26" ht="30" customHeight="1">
      <c r="O132" s="920"/>
      <c r="P132" s="920"/>
      <c r="Q132" s="920"/>
      <c r="X132" s="921"/>
      <c r="Y132" s="921"/>
      <c r="Z132" s="921"/>
    </row>
    <row r="133" spans="15:26" ht="30" customHeight="1">
      <c r="O133" s="920"/>
      <c r="P133" s="920"/>
      <c r="Q133" s="920"/>
      <c r="X133" s="921"/>
      <c r="Y133" s="921"/>
      <c r="Z133" s="921"/>
    </row>
    <row r="134" spans="15:26" ht="30" customHeight="1">
      <c r="O134" s="920"/>
      <c r="P134" s="920"/>
      <c r="Q134" s="920"/>
      <c r="X134" s="921"/>
      <c r="Y134" s="921"/>
      <c r="Z134" s="921"/>
    </row>
    <row r="135" spans="15:26" ht="30" customHeight="1">
      <c r="O135" s="920"/>
      <c r="P135" s="920"/>
      <c r="Q135" s="920"/>
      <c r="X135" s="921"/>
      <c r="Y135" s="921"/>
      <c r="Z135" s="921"/>
    </row>
    <row r="136" spans="15:26" ht="30" customHeight="1">
      <c r="O136" s="920"/>
      <c r="P136" s="920"/>
      <c r="Q136" s="920"/>
      <c r="X136" s="921"/>
      <c r="Y136" s="921"/>
      <c r="Z136" s="921"/>
    </row>
    <row r="137" spans="15:26" ht="30" customHeight="1">
      <c r="O137" s="920"/>
      <c r="P137" s="920"/>
      <c r="Q137" s="920"/>
      <c r="X137" s="921"/>
      <c r="Y137" s="921"/>
      <c r="Z137" s="921"/>
    </row>
    <row r="138" spans="15:26" ht="30" customHeight="1">
      <c r="O138" s="920"/>
      <c r="P138" s="920"/>
      <c r="Q138" s="920"/>
      <c r="X138" s="921"/>
      <c r="Y138" s="921"/>
      <c r="Z138" s="921"/>
    </row>
    <row r="139" spans="15:26" ht="30" customHeight="1">
      <c r="O139" s="920"/>
      <c r="P139" s="920"/>
      <c r="Q139" s="920"/>
      <c r="X139" s="921"/>
      <c r="Y139" s="921"/>
      <c r="Z139" s="921"/>
    </row>
    <row r="140" spans="15:26" ht="30" customHeight="1">
      <c r="O140" s="920"/>
      <c r="P140" s="920"/>
      <c r="Q140" s="920"/>
      <c r="X140" s="921"/>
      <c r="Y140" s="921"/>
      <c r="Z140" s="921"/>
    </row>
    <row r="141" spans="15:26" ht="30" customHeight="1">
      <c r="O141" s="920"/>
      <c r="P141" s="920"/>
      <c r="Q141" s="920"/>
      <c r="X141" s="921"/>
      <c r="Y141" s="921"/>
      <c r="Z141" s="921"/>
    </row>
    <row r="142" spans="15:26" ht="30" customHeight="1">
      <c r="O142" s="920"/>
      <c r="P142" s="920"/>
      <c r="Q142" s="920"/>
      <c r="X142" s="921"/>
      <c r="Y142" s="921"/>
      <c r="Z142" s="921"/>
    </row>
    <row r="143" spans="15:26" ht="30" customHeight="1">
      <c r="O143" s="920"/>
      <c r="P143" s="920"/>
      <c r="Q143" s="920"/>
      <c r="X143" s="921"/>
      <c r="Y143" s="921"/>
      <c r="Z143" s="921"/>
    </row>
    <row r="144" spans="15:26" ht="30" customHeight="1">
      <c r="O144" s="920"/>
      <c r="P144" s="920"/>
      <c r="Q144" s="920"/>
      <c r="X144" s="921"/>
      <c r="Y144" s="921"/>
      <c r="Z144" s="921"/>
    </row>
    <row r="145" spans="15:26" ht="30" customHeight="1">
      <c r="O145" s="920"/>
      <c r="P145" s="920"/>
      <c r="Q145" s="920"/>
      <c r="X145" s="921"/>
      <c r="Y145" s="921"/>
      <c r="Z145" s="921"/>
    </row>
    <row r="146" spans="15:26" ht="30" customHeight="1">
      <c r="O146" s="920"/>
      <c r="P146" s="920"/>
      <c r="Q146" s="920"/>
      <c r="X146" s="921"/>
      <c r="Y146" s="921"/>
      <c r="Z146" s="921"/>
    </row>
    <row r="147" spans="15:26" ht="30" customHeight="1">
      <c r="O147" s="920"/>
      <c r="P147" s="920"/>
      <c r="Q147" s="920"/>
      <c r="X147" s="921"/>
      <c r="Y147" s="921"/>
      <c r="Z147" s="921"/>
    </row>
    <row r="148" spans="15:26" ht="30" customHeight="1">
      <c r="O148" s="920"/>
      <c r="P148" s="920"/>
      <c r="Q148" s="920"/>
      <c r="X148" s="921"/>
      <c r="Y148" s="921"/>
      <c r="Z148" s="921"/>
    </row>
    <row r="149" spans="15:26" ht="30" customHeight="1">
      <c r="O149" s="920"/>
      <c r="P149" s="920"/>
      <c r="Q149" s="920"/>
      <c r="X149" s="921"/>
      <c r="Y149" s="921"/>
      <c r="Z149" s="921"/>
    </row>
    <row r="150" spans="15:26" ht="30" customHeight="1">
      <c r="O150" s="920"/>
      <c r="P150" s="920"/>
      <c r="Q150" s="920"/>
      <c r="X150" s="921"/>
      <c r="Y150" s="921"/>
      <c r="Z150" s="921"/>
    </row>
    <row r="151" spans="15:26" ht="30" customHeight="1">
      <c r="O151" s="920"/>
      <c r="P151" s="920"/>
      <c r="Q151" s="920"/>
      <c r="X151" s="921"/>
      <c r="Y151" s="921"/>
      <c r="Z151" s="921"/>
    </row>
    <row r="152" spans="15:26" ht="30" customHeight="1">
      <c r="O152" s="920"/>
      <c r="P152" s="920"/>
      <c r="Q152" s="920"/>
      <c r="X152" s="921"/>
      <c r="Y152" s="921"/>
      <c r="Z152" s="921"/>
    </row>
    <row r="153" spans="15:26" ht="30" customHeight="1">
      <c r="O153" s="920"/>
      <c r="P153" s="920"/>
      <c r="Q153" s="920"/>
      <c r="X153" s="921"/>
      <c r="Y153" s="921"/>
      <c r="Z153" s="921"/>
    </row>
    <row r="154" spans="15:26" ht="30" customHeight="1">
      <c r="O154" s="920"/>
      <c r="P154" s="920"/>
      <c r="Q154" s="920"/>
      <c r="X154" s="921"/>
      <c r="Y154" s="921"/>
      <c r="Z154" s="921"/>
    </row>
    <row r="155" spans="15:26" ht="30" customHeight="1">
      <c r="O155" s="920"/>
      <c r="P155" s="920"/>
      <c r="Q155" s="920"/>
      <c r="X155" s="921"/>
      <c r="Y155" s="921"/>
      <c r="Z155" s="921"/>
    </row>
    <row r="156" spans="15:26" ht="30" customHeight="1">
      <c r="O156" s="920"/>
      <c r="P156" s="920"/>
      <c r="Q156" s="920"/>
      <c r="X156" s="921"/>
      <c r="Y156" s="921"/>
      <c r="Z156" s="921"/>
    </row>
    <row r="157" spans="15:26" ht="30" customHeight="1">
      <c r="O157" s="920"/>
      <c r="P157" s="920"/>
      <c r="Q157" s="920"/>
      <c r="X157" s="921"/>
      <c r="Y157" s="921"/>
      <c r="Z157" s="921"/>
    </row>
    <row r="158" spans="15:26" ht="30" customHeight="1">
      <c r="O158" s="920"/>
      <c r="P158" s="920"/>
      <c r="Q158" s="920"/>
      <c r="X158" s="921"/>
      <c r="Y158" s="921"/>
      <c r="Z158" s="921"/>
    </row>
    <row r="159" spans="15:26" ht="30" customHeight="1">
      <c r="O159" s="920"/>
      <c r="P159" s="920"/>
      <c r="Q159" s="920"/>
      <c r="X159" s="921"/>
      <c r="Y159" s="921"/>
      <c r="Z159" s="921"/>
    </row>
    <row r="160" spans="15:26" ht="30" customHeight="1">
      <c r="O160" s="920"/>
      <c r="P160" s="920"/>
      <c r="Q160" s="920"/>
      <c r="X160" s="921"/>
      <c r="Y160" s="921"/>
      <c r="Z160" s="921"/>
    </row>
    <row r="161" spans="15:26" ht="30" customHeight="1">
      <c r="O161" s="920"/>
      <c r="P161" s="920"/>
      <c r="Q161" s="920"/>
      <c r="X161" s="921"/>
      <c r="Y161" s="921"/>
      <c r="Z161" s="921"/>
    </row>
    <row r="162" spans="15:26" ht="30" customHeight="1">
      <c r="O162" s="920"/>
      <c r="P162" s="920"/>
      <c r="Q162" s="920"/>
      <c r="X162" s="921"/>
      <c r="Y162" s="921"/>
      <c r="Z162" s="921"/>
    </row>
    <row r="163" spans="15:26" ht="30" customHeight="1">
      <c r="O163" s="920"/>
      <c r="P163" s="920"/>
      <c r="Q163" s="920"/>
      <c r="X163" s="921"/>
      <c r="Y163" s="921"/>
      <c r="Z163" s="921"/>
    </row>
    <row r="164" spans="15:26" ht="30" customHeight="1">
      <c r="O164" s="920"/>
      <c r="P164" s="920"/>
      <c r="Q164" s="920"/>
      <c r="X164" s="921"/>
      <c r="Y164" s="921"/>
      <c r="Z164" s="921"/>
    </row>
    <row r="165" spans="15:26" ht="30" customHeight="1">
      <c r="O165" s="920"/>
      <c r="P165" s="920"/>
      <c r="Q165" s="920"/>
      <c r="X165" s="921"/>
      <c r="Y165" s="921"/>
      <c r="Z165" s="921"/>
    </row>
    <row r="166" spans="15:26" ht="30" customHeight="1">
      <c r="O166" s="920"/>
      <c r="P166" s="920"/>
      <c r="Q166" s="920"/>
      <c r="X166" s="921"/>
      <c r="Y166" s="921"/>
      <c r="Z166" s="921"/>
    </row>
    <row r="167" spans="15:26" ht="30" customHeight="1">
      <c r="O167" s="920"/>
      <c r="P167" s="920"/>
      <c r="Q167" s="920"/>
      <c r="X167" s="921"/>
      <c r="Y167" s="921"/>
      <c r="Z167" s="921"/>
    </row>
    <row r="168" spans="15:26" ht="30" customHeight="1">
      <c r="O168" s="920"/>
      <c r="P168" s="920"/>
      <c r="Q168" s="920"/>
      <c r="X168" s="921"/>
      <c r="Y168" s="921"/>
      <c r="Z168" s="921"/>
    </row>
    <row r="169" spans="15:26" ht="30" customHeight="1">
      <c r="O169" s="920"/>
      <c r="P169" s="920"/>
      <c r="Q169" s="920"/>
      <c r="X169" s="921"/>
      <c r="Y169" s="921"/>
      <c r="Z169" s="921"/>
    </row>
    <row r="170" spans="15:26" ht="30" customHeight="1">
      <c r="O170" s="920"/>
      <c r="P170" s="920"/>
      <c r="Q170" s="920"/>
      <c r="X170" s="921"/>
      <c r="Y170" s="921"/>
      <c r="Z170" s="921"/>
    </row>
    <row r="171" spans="15:26" ht="30" customHeight="1">
      <c r="O171" s="920"/>
      <c r="P171" s="920"/>
      <c r="Q171" s="920"/>
      <c r="X171" s="921"/>
      <c r="Y171" s="921"/>
      <c r="Z171" s="921"/>
    </row>
    <row r="172" spans="15:26" ht="30" customHeight="1">
      <c r="O172" s="920"/>
      <c r="P172" s="920"/>
      <c r="Q172" s="920"/>
      <c r="X172" s="921"/>
      <c r="Y172" s="921"/>
      <c r="Z172" s="921"/>
    </row>
    <row r="173" spans="15:26" ht="30" customHeight="1">
      <c r="O173" s="920"/>
      <c r="P173" s="920"/>
      <c r="Q173" s="920"/>
      <c r="X173" s="921"/>
      <c r="Y173" s="921"/>
      <c r="Z173" s="921"/>
    </row>
    <row r="174" spans="15:26" ht="30" customHeight="1">
      <c r="O174" s="920"/>
      <c r="P174" s="920"/>
      <c r="Q174" s="920"/>
      <c r="X174" s="921"/>
      <c r="Y174" s="921"/>
      <c r="Z174" s="921"/>
    </row>
    <row r="175" spans="15:26" ht="30" customHeight="1">
      <c r="O175" s="920"/>
      <c r="P175" s="920"/>
      <c r="Q175" s="920"/>
      <c r="X175" s="921"/>
      <c r="Y175" s="921"/>
      <c r="Z175" s="921"/>
    </row>
    <row r="176" spans="15:26" ht="30" customHeight="1">
      <c r="O176" s="920"/>
      <c r="P176" s="920"/>
      <c r="Q176" s="920"/>
      <c r="X176" s="921"/>
      <c r="Y176" s="921"/>
      <c r="Z176" s="921"/>
    </row>
    <row r="177" spans="15:26" ht="30" customHeight="1">
      <c r="O177" s="920"/>
      <c r="P177" s="920"/>
      <c r="Q177" s="920"/>
      <c r="X177" s="921"/>
      <c r="Y177" s="921"/>
      <c r="Z177" s="921"/>
    </row>
    <row r="178" spans="15:26" ht="30" customHeight="1">
      <c r="O178" s="920"/>
      <c r="P178" s="920"/>
      <c r="Q178" s="920"/>
      <c r="X178" s="921"/>
      <c r="Y178" s="921"/>
      <c r="Z178" s="921"/>
    </row>
    <row r="179" spans="15:26" ht="30" customHeight="1">
      <c r="O179" s="920"/>
      <c r="P179" s="920"/>
      <c r="Q179" s="920"/>
      <c r="X179" s="921"/>
      <c r="Y179" s="921"/>
      <c r="Z179" s="921"/>
    </row>
    <row r="180" spans="15:26" ht="30" customHeight="1">
      <c r="O180" s="920"/>
      <c r="P180" s="920"/>
      <c r="Q180" s="920"/>
      <c r="X180" s="921"/>
      <c r="Y180" s="921"/>
      <c r="Z180" s="921"/>
    </row>
    <row r="181" spans="15:26" ht="30" customHeight="1">
      <c r="O181" s="920"/>
      <c r="P181" s="920"/>
      <c r="Q181" s="920"/>
      <c r="X181" s="921"/>
      <c r="Y181" s="921"/>
      <c r="Z181" s="921"/>
    </row>
    <row r="182" spans="15:26" ht="30" customHeight="1">
      <c r="O182" s="920"/>
      <c r="P182" s="920"/>
      <c r="Q182" s="920"/>
      <c r="X182" s="921"/>
      <c r="Y182" s="921"/>
      <c r="Z182" s="921"/>
    </row>
    <row r="183" spans="15:26" ht="30" customHeight="1">
      <c r="O183" s="920"/>
      <c r="P183" s="920"/>
      <c r="Q183" s="920"/>
      <c r="X183" s="921"/>
      <c r="Y183" s="921"/>
      <c r="Z183" s="921"/>
    </row>
    <row r="184" spans="15:26" ht="30" customHeight="1">
      <c r="O184" s="920"/>
      <c r="P184" s="920"/>
      <c r="Q184" s="920"/>
      <c r="X184" s="921"/>
      <c r="Y184" s="921"/>
      <c r="Z184" s="921"/>
    </row>
    <row r="185" spans="15:26" ht="30" customHeight="1">
      <c r="O185" s="920"/>
      <c r="P185" s="920"/>
      <c r="Q185" s="920"/>
      <c r="X185" s="921"/>
      <c r="Y185" s="921"/>
      <c r="Z185" s="921"/>
    </row>
    <row r="186" spans="15:26" ht="30" customHeight="1">
      <c r="O186" s="920"/>
      <c r="P186" s="920"/>
      <c r="Q186" s="920"/>
      <c r="X186" s="921"/>
      <c r="Y186" s="921"/>
      <c r="Z186" s="921"/>
    </row>
    <row r="187" spans="15:26" ht="30" customHeight="1">
      <c r="O187" s="920"/>
      <c r="P187" s="920"/>
      <c r="Q187" s="920"/>
      <c r="X187" s="921"/>
      <c r="Y187" s="921"/>
      <c r="Z187" s="921"/>
    </row>
    <row r="188" spans="15:26" ht="30" customHeight="1">
      <c r="O188" s="920"/>
      <c r="X188" s="921"/>
    </row>
    <row r="189" spans="15:26" ht="30" customHeight="1">
      <c r="O189" s="920"/>
      <c r="X189" s="921"/>
    </row>
    <row r="190" spans="15:26" ht="30" customHeight="1">
      <c r="O190" s="920"/>
      <c r="X190" s="921"/>
    </row>
    <row r="191" spans="15:26" ht="30" customHeight="1">
      <c r="O191" s="920"/>
      <c r="X191" s="921"/>
    </row>
    <row r="192" spans="15:26"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27" customHeight="1"/>
    <row r="296" ht="27" customHeight="1"/>
  </sheetData>
  <sheetProtection algorithmName="SHA-512" hashValue="G1bvdA2p7gsS39RSTcyAxL9AMNUw9SaxG0cX1RwqL3I/hUSmgnEF/+OTU0nAf0bDkdY1+2E2W3TdOpKBmirgrA==" saltValue="PA8fVT9DydSb+1BAnet2Jg==" spinCount="100000" sheet="1" objects="1" scenarios="1"/>
  <phoneticPr fontId="4"/>
  <pageMargins left="0.23622047244094491" right="0.19685039370078741" top="0.98425196850393704" bottom="0.27559055118110237" header="0.51181102362204722" footer="0.19685039370078741"/>
  <pageSetup paperSize="8" scale="35" fitToHeight="0" orientation="landscape" verticalDpi="300" r:id="rId1"/>
  <headerFooter alignWithMargins="0"/>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C000"/>
  </sheetPr>
  <dimension ref="A1:W7"/>
  <sheetViews>
    <sheetView zoomScaleNormal="100" workbookViewId="0">
      <selection activeCell="B1" sqref="B1:I4"/>
    </sheetView>
  </sheetViews>
  <sheetFormatPr defaultRowHeight="13.5"/>
  <cols>
    <col min="3" max="3" width="18.75" bestFit="1" customWidth="1"/>
    <col min="4" max="4" width="19.5" bestFit="1" customWidth="1"/>
    <col min="5" max="5" width="11.125" bestFit="1" customWidth="1"/>
    <col min="6" max="6" width="17.5" bestFit="1" customWidth="1"/>
    <col min="7" max="7" width="15.25" bestFit="1" customWidth="1"/>
    <col min="8" max="8" width="11.125" bestFit="1" customWidth="1"/>
    <col min="9" max="9" width="28.875" customWidth="1"/>
    <col min="10" max="10" width="13.875" customWidth="1"/>
    <col min="11" max="11" width="16.5" bestFit="1" customWidth="1"/>
    <col min="12" max="12" width="19.5" customWidth="1"/>
    <col min="13" max="16" width="14.375" customWidth="1"/>
    <col min="18" max="18" width="0" hidden="1" customWidth="1"/>
  </cols>
  <sheetData>
    <row r="1" spans="1:23" s="1267" customFormat="1" ht="13.5" customHeight="1">
      <c r="A1" s="2599" t="s">
        <v>1533</v>
      </c>
      <c r="B1" s="2599" t="s">
        <v>1534</v>
      </c>
      <c r="C1" s="2600" t="s">
        <v>1535</v>
      </c>
      <c r="D1" s="2600" t="s">
        <v>1536</v>
      </c>
      <c r="E1" s="2601" t="s">
        <v>1537</v>
      </c>
      <c r="F1" s="2599" t="s">
        <v>1538</v>
      </c>
      <c r="G1" s="2608" t="s">
        <v>1539</v>
      </c>
      <c r="H1" s="2610" t="s">
        <v>1540</v>
      </c>
      <c r="I1" s="2599" t="s">
        <v>1541</v>
      </c>
      <c r="J1" s="2612" t="s">
        <v>1542</v>
      </c>
      <c r="K1" s="2612"/>
      <c r="L1" s="2613" t="s">
        <v>1543</v>
      </c>
      <c r="M1" s="2605"/>
      <c r="N1" s="2605"/>
      <c r="O1" s="2605"/>
      <c r="P1" s="2605"/>
      <c r="Q1" s="2602" t="s">
        <v>1544</v>
      </c>
      <c r="R1" s="2602"/>
      <c r="S1" s="2614" t="s">
        <v>1545</v>
      </c>
      <c r="T1" s="2614" t="s">
        <v>1546</v>
      </c>
      <c r="U1" s="2614" t="s">
        <v>1547</v>
      </c>
      <c r="V1" s="2616" t="s">
        <v>1548</v>
      </c>
      <c r="W1" s="2616" t="s">
        <v>1549</v>
      </c>
    </row>
    <row r="2" spans="1:23" s="1267" customFormat="1" ht="13.5" customHeight="1">
      <c r="A2" s="2599"/>
      <c r="B2" s="2599"/>
      <c r="C2" s="2600"/>
      <c r="D2" s="2600"/>
      <c r="E2" s="2600"/>
      <c r="F2" s="2599"/>
      <c r="G2" s="2609"/>
      <c r="H2" s="2611"/>
      <c r="I2" s="2599"/>
      <c r="J2" s="2612"/>
      <c r="K2" s="2612"/>
      <c r="L2" s="2605"/>
      <c r="M2" s="2605"/>
      <c r="N2" s="2605"/>
      <c r="O2" s="2605"/>
      <c r="P2" s="2605"/>
      <c r="Q2" s="2602"/>
      <c r="R2" s="2602"/>
      <c r="S2" s="2615"/>
      <c r="T2" s="2615"/>
      <c r="U2" s="2615"/>
      <c r="V2" s="2617"/>
      <c r="W2" s="2617"/>
    </row>
    <row r="3" spans="1:23" s="1267" customFormat="1" ht="13.5" customHeight="1">
      <c r="A3" s="2599"/>
      <c r="B3" s="2599"/>
      <c r="C3" s="2600"/>
      <c r="D3" s="2600"/>
      <c r="E3" s="2600"/>
      <c r="F3" s="2599"/>
      <c r="G3" s="2609"/>
      <c r="H3" s="2611"/>
      <c r="I3" s="2599"/>
      <c r="J3" s="2612" t="s">
        <v>1550</v>
      </c>
      <c r="K3" s="2612" t="s">
        <v>1551</v>
      </c>
      <c r="L3" s="2613" t="s">
        <v>1536</v>
      </c>
      <c r="M3" s="2603" t="s">
        <v>1552</v>
      </c>
      <c r="N3" s="2603" t="s">
        <v>1553</v>
      </c>
      <c r="O3" s="2603" t="s">
        <v>1554</v>
      </c>
      <c r="P3" s="2604" t="s">
        <v>1555</v>
      </c>
      <c r="Q3" s="2602" t="s">
        <v>1556</v>
      </c>
      <c r="R3" s="2606" t="s">
        <v>1555</v>
      </c>
      <c r="S3" s="2615"/>
      <c r="T3" s="2615"/>
      <c r="U3" s="2615"/>
      <c r="V3" s="2617"/>
      <c r="W3" s="2617"/>
    </row>
    <row r="4" spans="1:23" s="1267" customFormat="1">
      <c r="A4" s="2599"/>
      <c r="B4" s="2599"/>
      <c r="C4" s="2600"/>
      <c r="D4" s="2600"/>
      <c r="E4" s="2600"/>
      <c r="F4" s="2599"/>
      <c r="G4" s="2609"/>
      <c r="H4" s="2611"/>
      <c r="I4" s="2599"/>
      <c r="J4" s="2612"/>
      <c r="K4" s="2612"/>
      <c r="L4" s="2613"/>
      <c r="M4" s="2603"/>
      <c r="N4" s="2603"/>
      <c r="O4" s="2603"/>
      <c r="P4" s="2605"/>
      <c r="Q4" s="2602"/>
      <c r="R4" s="2607"/>
      <c r="S4" s="2615"/>
      <c r="T4" s="2615"/>
      <c r="U4" s="2615"/>
      <c r="V4" s="2617"/>
      <c r="W4" s="2617"/>
    </row>
    <row r="5" spans="1:23" s="74" customFormat="1" ht="12">
      <c r="A5" s="74" t="str">
        <f>チェック!C4&amp;MID(TEXT(E5,"ggge"),3,2)</f>
        <v>2年</v>
      </c>
      <c r="B5" s="1268" t="s">
        <v>1557</v>
      </c>
      <c r="C5" s="1269" t="str">
        <f>工事情報!G5</f>
        <v>4：農林水産省</v>
      </c>
      <c r="D5" s="1268">
        <f>工事情報!G6</f>
        <v>0</v>
      </c>
      <c r="E5" s="1270" t="str">
        <f>開始画面!B1</f>
        <v>令和2年度</v>
      </c>
      <c r="F5" s="1271">
        <f>工事情報!$G$13</f>
        <v>0</v>
      </c>
      <c r="G5" s="1271">
        <f>一般事項!F20</f>
        <v>0</v>
      </c>
      <c r="H5" s="1272">
        <f>工事情報!G9/1000</f>
        <v>0</v>
      </c>
      <c r="I5" s="1271">
        <f>工事情報!G4</f>
        <v>0</v>
      </c>
      <c r="J5" s="1854" t="e">
        <f>DATE(工事情報!G21,工事情報!G22,工事情報!G23)</f>
        <v>#NUM!</v>
      </c>
      <c r="K5" s="1854" t="e">
        <f>DATE(工事情報!G27,工事情報!G28,工事情報!G29)</f>
        <v>#NUM!</v>
      </c>
      <c r="L5" s="59">
        <f>工事情報!G6</f>
        <v>0</v>
      </c>
      <c r="M5" s="59">
        <f>一般事項!F13</f>
        <v>0</v>
      </c>
      <c r="N5" s="59">
        <f>一般事項!F14</f>
        <v>0</v>
      </c>
      <c r="O5" s="74">
        <f>一般事項!F12</f>
        <v>0</v>
      </c>
      <c r="P5" s="74">
        <f>一般事項!F11</f>
        <v>0</v>
      </c>
      <c r="Q5" s="74">
        <f>工事情報!$G$8</f>
        <v>0</v>
      </c>
      <c r="S5" s="74">
        <f>確認!$B$1</f>
        <v>322</v>
      </c>
      <c r="T5" s="74">
        <f>確認!$D$1</f>
        <v>0</v>
      </c>
      <c r="U5" s="74">
        <f>チェック!$R$2</f>
        <v>0</v>
      </c>
      <c r="V5" s="74">
        <f>チェック!$D$45</f>
        <v>0</v>
      </c>
      <c r="W5" s="74">
        <f>チェック!$D$46</f>
        <v>0</v>
      </c>
    </row>
    <row r="6" spans="1:23">
      <c r="E6" s="1273"/>
    </row>
    <row r="7" spans="1:23">
      <c r="A7" t="str">
        <f>MID(A6,3,2)</f>
        <v/>
      </c>
    </row>
  </sheetData>
  <sheetProtection algorithmName="SHA-512" hashValue="v8n8xWzOERIpIdXA6/3L4h8jLvL2VKyEDI4KDzvT9YAptXeDiZ2cr4Nq1f1MsNT1RIjvrxX1O+IRr2Aib7r6dQ==" saltValue="ZFBiExPMYpkFRAbY8aqxvA==" spinCount="100000" sheet="1" objects="1" scenarios="1"/>
  <mergeCells count="26">
    <mergeCell ref="S1:S4"/>
    <mergeCell ref="T1:T4"/>
    <mergeCell ref="U1:U4"/>
    <mergeCell ref="V1:V4"/>
    <mergeCell ref="W1:W4"/>
    <mergeCell ref="G1:G4"/>
    <mergeCell ref="H1:H4"/>
    <mergeCell ref="I1:I4"/>
    <mergeCell ref="J1:K2"/>
    <mergeCell ref="L1:P2"/>
    <mergeCell ref="J3:J4"/>
    <mergeCell ref="K3:K4"/>
    <mergeCell ref="L3:L4"/>
    <mergeCell ref="M3:M4"/>
    <mergeCell ref="N3:N4"/>
    <mergeCell ref="Q1:R2"/>
    <mergeCell ref="O3:O4"/>
    <mergeCell ref="P3:P4"/>
    <mergeCell ref="Q3:Q4"/>
    <mergeCell ref="R3:R4"/>
    <mergeCell ref="F1:F4"/>
    <mergeCell ref="A1:A4"/>
    <mergeCell ref="B1:B4"/>
    <mergeCell ref="C1:C4"/>
    <mergeCell ref="D1:D4"/>
    <mergeCell ref="E1:E4"/>
  </mergeCells>
  <phoneticPr fontId="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9CCFF"/>
  </sheetPr>
  <dimension ref="A1:AN1905"/>
  <sheetViews>
    <sheetView showGridLines="0" topLeftCell="A2" zoomScaleNormal="100" zoomScaleSheetLayoutView="100" workbookViewId="0"/>
  </sheetViews>
  <sheetFormatPr defaultRowHeight="13.5"/>
  <cols>
    <col min="1" max="1" width="2.625" style="3" customWidth="1"/>
    <col min="2" max="2" width="3.625" style="3" customWidth="1"/>
    <col min="3" max="3" width="2.5" style="3" customWidth="1"/>
    <col min="4" max="4" width="29.25" style="3" customWidth="1"/>
    <col min="5" max="5" width="3.375" style="153" customWidth="1"/>
    <col min="6" max="6" width="44.625" customWidth="1"/>
    <col min="7" max="7" width="35.625" customWidth="1"/>
    <col min="8" max="8" width="16.5" style="1347" hidden="1" customWidth="1"/>
    <col min="9" max="10" width="40.375" style="1452" hidden="1" customWidth="1"/>
    <col min="11" max="15" width="0" hidden="1" customWidth="1"/>
  </cols>
  <sheetData>
    <row r="1" spans="1:10" s="19" customFormat="1" ht="18" hidden="1" customHeight="1">
      <c r="A1" s="722" t="s">
        <v>585</v>
      </c>
      <c r="B1" s="722">
        <f>COUNTIF($E$5:$E$99,"※")</f>
        <v>36</v>
      </c>
      <c r="C1" s="723" t="s">
        <v>586</v>
      </c>
      <c r="D1" s="722">
        <f>COUNTIF($E$10:$E$99,"E")</f>
        <v>0</v>
      </c>
      <c r="E1" s="153"/>
      <c r="F1" s="3"/>
      <c r="G1" s="3"/>
      <c r="H1" s="1347"/>
      <c r="I1" s="1451"/>
      <c r="J1" s="1451"/>
    </row>
    <row r="2" spans="1:10" s="3" customFormat="1" ht="27" customHeight="1">
      <c r="A2" s="19"/>
      <c r="B2" s="24"/>
      <c r="C2" s="19"/>
      <c r="D2" s="4"/>
      <c r="E2" s="153"/>
      <c r="H2" s="1347"/>
      <c r="I2" s="2031"/>
      <c r="J2" s="2031"/>
    </row>
    <row r="3" spans="1:10" s="19" customFormat="1" ht="24" customHeight="1">
      <c r="B3" s="2124" t="s">
        <v>646</v>
      </c>
      <c r="C3" s="2125"/>
      <c r="D3" s="2126"/>
      <c r="E3" s="2113" t="str">
        <f>IF(工事情報!G4="","",工事情報!G4)</f>
        <v/>
      </c>
      <c r="F3" s="2114"/>
      <c r="G3" s="3"/>
      <c r="H3" s="1347"/>
      <c r="I3" s="1451"/>
      <c r="J3" s="1451"/>
    </row>
    <row r="4" spans="1:10" s="3" customFormat="1" ht="12.75" customHeight="1">
      <c r="A4" s="19"/>
      <c r="B4" s="24"/>
      <c r="C4" s="4"/>
      <c r="D4" s="4"/>
      <c r="E4" s="153"/>
      <c r="H4" s="1347"/>
      <c r="I4" s="877"/>
      <c r="J4" s="877"/>
    </row>
    <row r="5" spans="1:10" s="3" customFormat="1" ht="30" customHeight="1">
      <c r="A5" s="19"/>
      <c r="B5" s="24"/>
      <c r="C5" s="2127" t="s">
        <v>1837</v>
      </c>
      <c r="D5" s="2128"/>
      <c r="E5" s="152" t="str">
        <f t="shared" ref="E5" si="0">IF(F5="","※","")</f>
        <v>※</v>
      </c>
      <c r="F5" s="652"/>
      <c r="G5" s="1509" t="str">
        <f>IF(F5="","*整理番号を入力して下さい。","")</f>
        <v>*整理番号を入力して下さい。</v>
      </c>
      <c r="H5" s="1347"/>
      <c r="I5" s="877"/>
      <c r="J5" s="877"/>
    </row>
    <row r="6" spans="1:10" s="3" customFormat="1" ht="12" customHeight="1">
      <c r="A6" s="19"/>
      <c r="B6" s="24"/>
      <c r="C6" s="4"/>
      <c r="D6" s="4"/>
      <c r="E6" s="153"/>
      <c r="H6" s="1347"/>
      <c r="I6" s="877"/>
      <c r="J6" s="877"/>
    </row>
    <row r="7" spans="1:10" s="3" customFormat="1" ht="13.5" customHeight="1">
      <c r="A7" s="19"/>
      <c r="B7" s="24"/>
      <c r="C7" s="4" t="s">
        <v>357</v>
      </c>
      <c r="D7" s="4"/>
      <c r="E7" s="153"/>
      <c r="H7" s="1348"/>
      <c r="I7" s="877"/>
      <c r="J7" s="877"/>
    </row>
    <row r="8" spans="1:10" s="3" customFormat="1" ht="13.5" customHeight="1">
      <c r="B8" s="24"/>
      <c r="C8" s="24"/>
      <c r="D8" s="72"/>
      <c r="E8" s="153"/>
      <c r="H8" s="1348"/>
      <c r="I8" s="877"/>
      <c r="J8" s="877"/>
    </row>
    <row r="9" spans="1:10" s="3" customFormat="1" ht="13.5" customHeight="1">
      <c r="A9" s="19"/>
      <c r="B9" s="76" t="s">
        <v>355</v>
      </c>
      <c r="C9" s="75" t="s">
        <v>245</v>
      </c>
      <c r="D9" s="14"/>
      <c r="E9" s="153"/>
      <c r="H9" s="1348"/>
      <c r="I9" s="877"/>
      <c r="J9" s="877"/>
    </row>
    <row r="10" spans="1:10" s="3" customFormat="1" ht="26.25" customHeight="1">
      <c r="C10" s="240"/>
      <c r="D10" s="241" t="s">
        <v>614</v>
      </c>
      <c r="E10" s="152" t="str">
        <f t="shared" ref="E10:E16" si="1">IF(F10="","※","")</f>
        <v>※</v>
      </c>
      <c r="F10" s="652"/>
      <c r="G10" s="15"/>
      <c r="H10" s="1348"/>
      <c r="I10" s="877"/>
      <c r="J10" s="877"/>
    </row>
    <row r="11" spans="1:10" s="3" customFormat="1" ht="26.25" customHeight="1">
      <c r="B11" s="24"/>
      <c r="C11" s="16"/>
      <c r="D11" s="40" t="s">
        <v>134</v>
      </c>
      <c r="E11" s="152" t="str">
        <f t="shared" si="1"/>
        <v>※</v>
      </c>
      <c r="F11" s="652"/>
      <c r="G11" s="15"/>
      <c r="H11" s="1348"/>
      <c r="I11" s="877"/>
      <c r="J11" s="877"/>
    </row>
    <row r="12" spans="1:10" s="3" customFormat="1" ht="26.25" customHeight="1">
      <c r="B12" s="24"/>
      <c r="C12" s="16"/>
      <c r="D12" s="40" t="s">
        <v>135</v>
      </c>
      <c r="E12" s="152" t="str">
        <f t="shared" si="1"/>
        <v>※</v>
      </c>
      <c r="F12" s="652"/>
      <c r="G12" s="15"/>
      <c r="H12" s="1348"/>
      <c r="I12" s="877"/>
      <c r="J12" s="877"/>
    </row>
    <row r="13" spans="1:10" s="3" customFormat="1" ht="26.25" customHeight="1">
      <c r="B13" s="24"/>
      <c r="C13" s="16"/>
      <c r="D13" s="40" t="s">
        <v>236</v>
      </c>
      <c r="E13" s="152" t="str">
        <f t="shared" si="1"/>
        <v>※</v>
      </c>
      <c r="F13" s="652"/>
      <c r="G13" s="15"/>
      <c r="H13" s="1349"/>
      <c r="I13" s="877"/>
      <c r="J13" s="877"/>
    </row>
    <row r="14" spans="1:10" s="3" customFormat="1" ht="26.25" customHeight="1">
      <c r="B14" s="24"/>
      <c r="C14" s="16"/>
      <c r="D14" s="259" t="s">
        <v>373</v>
      </c>
      <c r="E14" s="152" t="str">
        <f t="shared" si="1"/>
        <v>※</v>
      </c>
      <c r="F14" s="652"/>
      <c r="H14" s="1348"/>
      <c r="I14" s="877"/>
      <c r="J14" s="877"/>
    </row>
    <row r="15" spans="1:10" s="3" customFormat="1" ht="26.25" customHeight="1">
      <c r="B15" s="24"/>
      <c r="C15" s="16"/>
      <c r="D15" s="40" t="s">
        <v>268</v>
      </c>
      <c r="E15" s="152" t="str">
        <f t="shared" si="1"/>
        <v>※</v>
      </c>
      <c r="F15" s="652"/>
      <c r="G15" s="64" t="s">
        <v>246</v>
      </c>
      <c r="H15" s="1347"/>
      <c r="I15" s="877"/>
      <c r="J15" s="877"/>
    </row>
    <row r="16" spans="1:10" ht="26.25" customHeight="1">
      <c r="B16" s="19"/>
      <c r="C16" s="16"/>
      <c r="D16" s="40" t="s">
        <v>484</v>
      </c>
      <c r="E16" s="152" t="str">
        <f t="shared" si="1"/>
        <v>※</v>
      </c>
      <c r="F16" s="652"/>
      <c r="G16" s="64" t="s">
        <v>247</v>
      </c>
    </row>
    <row r="17" spans="1:10" s="3" customFormat="1">
      <c r="B17" s="19"/>
      <c r="C17" s="19"/>
      <c r="D17" s="19"/>
      <c r="E17" s="153"/>
      <c r="F17" s="19"/>
      <c r="G17" s="24"/>
      <c r="H17" s="1347"/>
      <c r="I17" s="877"/>
      <c r="J17" s="877"/>
    </row>
    <row r="18" spans="1:10" s="3" customFormat="1" ht="13.5" customHeight="1">
      <c r="B18" s="23" t="s">
        <v>356</v>
      </c>
      <c r="C18" s="11" t="s">
        <v>618</v>
      </c>
      <c r="D18" s="745"/>
      <c r="E18" s="154"/>
      <c r="F18" s="2"/>
      <c r="G18" s="4"/>
      <c r="H18" s="1347"/>
      <c r="I18" s="877"/>
      <c r="J18" s="877"/>
    </row>
    <row r="19" spans="1:10" ht="26.25" hidden="1" customHeight="1">
      <c r="A19" s="2031"/>
      <c r="B19" s="2031"/>
      <c r="C19" s="2053"/>
      <c r="D19" s="2054"/>
      <c r="E19" s="2055"/>
      <c r="F19" s="2056"/>
      <c r="G19" s="194" t="str">
        <f>IF(E19="E","所管名を確認して下さい。","")</f>
        <v/>
      </c>
    </row>
    <row r="20" spans="1:10" ht="26.25" customHeight="1">
      <c r="C20" s="16"/>
      <c r="D20" s="14" t="s">
        <v>617</v>
      </c>
      <c r="E20" s="152" t="str">
        <f t="shared" ref="E20:E27" si="2">IF(F20="","※","")</f>
        <v>※</v>
      </c>
      <c r="F20" s="210"/>
      <c r="G20" s="194"/>
      <c r="H20" s="2063" t="str">
        <f>MID(F20,5,100)</f>
        <v/>
      </c>
    </row>
    <row r="21" spans="1:10" ht="26.25" customHeight="1">
      <c r="C21" s="16"/>
      <c r="D21" s="40" t="s">
        <v>893</v>
      </c>
      <c r="E21" s="152" t="str">
        <f t="shared" si="2"/>
        <v>※</v>
      </c>
      <c r="F21" s="813"/>
      <c r="G21" s="194" t="str">
        <f>IF(E21="E","もう１度選択して下さい。","")</f>
        <v/>
      </c>
    </row>
    <row r="22" spans="1:10" ht="26.25" customHeight="1">
      <c r="C22" s="16"/>
      <c r="D22" s="1295" t="s">
        <v>1617</v>
      </c>
      <c r="E22" s="152" t="str">
        <f t="shared" si="2"/>
        <v>※</v>
      </c>
      <c r="F22" s="1447"/>
      <c r="G22" s="4"/>
    </row>
    <row r="23" spans="1:10" ht="26.25" customHeight="1">
      <c r="C23" s="11"/>
      <c r="D23" s="535" t="s">
        <v>266</v>
      </c>
      <c r="E23" s="152" t="str">
        <f t="shared" si="2"/>
        <v>※</v>
      </c>
      <c r="F23" s="935"/>
      <c r="G23" s="4"/>
    </row>
    <row r="24" spans="1:10" ht="26.25" customHeight="1">
      <c r="C24" s="16"/>
      <c r="D24" s="1295" t="s">
        <v>1618</v>
      </c>
      <c r="E24" s="152" t="str">
        <f t="shared" ref="E24" si="3">IF(F24="","※","")</f>
        <v>※</v>
      </c>
      <c r="F24" s="934"/>
      <c r="H24" s="1350"/>
    </row>
    <row r="25" spans="1:10" ht="26.25" customHeight="1">
      <c r="C25" s="16"/>
      <c r="D25" s="1295" t="s">
        <v>1854</v>
      </c>
      <c r="E25" s="152" t="str">
        <f>IF(OR(H20="舗装工事(農)",H20="道路改良工事(農)")*(F25=""),"※","")</f>
        <v/>
      </c>
      <c r="F25" s="934"/>
      <c r="G25" s="1571" t="s">
        <v>10462</v>
      </c>
      <c r="H25" s="1350"/>
    </row>
    <row r="26" spans="1:10" ht="26.25" customHeight="1">
      <c r="C26" s="16"/>
      <c r="D26" s="1648" t="s">
        <v>1861</v>
      </c>
      <c r="E26" s="152" t="str">
        <f t="shared" ref="E26" si="4">IF(F26="","※","")</f>
        <v>※</v>
      </c>
      <c r="F26" s="934"/>
      <c r="G26" s="1571" t="s">
        <v>2035</v>
      </c>
      <c r="H26" s="1350"/>
    </row>
    <row r="27" spans="1:10" ht="30" customHeight="1">
      <c r="C27" s="589"/>
      <c r="D27" s="2115" t="s">
        <v>907</v>
      </c>
      <c r="E27" s="2118" t="str">
        <f t="shared" si="2"/>
        <v>※</v>
      </c>
      <c r="F27" s="2121"/>
      <c r="G27" s="2112" t="s">
        <v>1855</v>
      </c>
    </row>
    <row r="28" spans="1:10" ht="30" customHeight="1">
      <c r="C28" s="590"/>
      <c r="D28" s="2116"/>
      <c r="E28" s="2119"/>
      <c r="F28" s="2122"/>
      <c r="G28" s="2112"/>
    </row>
    <row r="29" spans="1:10">
      <c r="C29" s="556"/>
      <c r="D29" s="2117"/>
      <c r="E29" s="2120"/>
      <c r="F29" s="2123"/>
      <c r="G29" s="2112"/>
    </row>
    <row r="30" spans="1:10">
      <c r="F30" s="559"/>
      <c r="G30" s="4"/>
    </row>
    <row r="31" spans="1:10">
      <c r="B31" s="222" t="s">
        <v>150</v>
      </c>
      <c r="C31" s="264" t="s">
        <v>160</v>
      </c>
      <c r="D31" s="602"/>
      <c r="E31" s="555"/>
      <c r="F31" s="86"/>
      <c r="G31" s="4"/>
    </row>
    <row r="32" spans="1:10" ht="29.25" customHeight="1">
      <c r="B32" s="242"/>
      <c r="C32" s="1333"/>
      <c r="D32" s="1864" t="s">
        <v>10270</v>
      </c>
      <c r="E32" s="1335" t="str">
        <f>IF(F32="","※","")</f>
        <v>※</v>
      </c>
      <c r="F32" s="1336"/>
      <c r="G32" s="243"/>
    </row>
    <row r="33" spans="2:10" ht="29.25" customHeight="1">
      <c r="B33" s="242"/>
      <c r="C33" s="1865"/>
      <c r="D33" s="1863" t="s">
        <v>10271</v>
      </c>
      <c r="E33" s="157" t="str">
        <f>IF(F33="","※","")</f>
        <v>※</v>
      </c>
      <c r="F33" s="1866"/>
      <c r="G33" s="600"/>
    </row>
    <row r="34" spans="2:10">
      <c r="B34" s="242"/>
      <c r="C34" s="535"/>
      <c r="D34" s="633"/>
      <c r="E34" s="445"/>
      <c r="F34" s="571"/>
      <c r="G34" s="4"/>
      <c r="H34" s="1356"/>
    </row>
    <row r="35" spans="2:10">
      <c r="B35" s="1328" t="s">
        <v>61</v>
      </c>
      <c r="C35" s="1084" t="s">
        <v>1479</v>
      </c>
      <c r="D35" s="1329"/>
      <c r="E35" s="555"/>
      <c r="F35" s="1332"/>
      <c r="G35" s="1344"/>
      <c r="H35" s="1357"/>
    </row>
    <row r="36" spans="2:10" ht="26.25" customHeight="1">
      <c r="B36" s="1141"/>
      <c r="C36" s="497"/>
      <c r="D36" s="1337" t="s">
        <v>1480</v>
      </c>
      <c r="E36" s="1335" t="str">
        <f>IF(F36="","※",IF(OR(I36="E",J36="E"),"E",""))</f>
        <v>※</v>
      </c>
      <c r="F36" s="1336"/>
      <c r="G36" s="1234"/>
      <c r="H36" s="2064" t="e">
        <f>VALUE(LEFT(F36,1))</f>
        <v>#VALUE!</v>
      </c>
      <c r="I36" s="1097" t="e">
        <f>IF(AND(H20&lt;&gt;"舗装工事(農)",H36&lt;=3),"E","")</f>
        <v>#VALUE!</v>
      </c>
      <c r="J36" s="1097" t="e">
        <f>IF(AND(H20="舗装工事(農)",H36&gt;=4,H36&lt;=6),"E","")</f>
        <v>#VALUE!</v>
      </c>
    </row>
    <row r="37" spans="2:10" ht="30.75" customHeight="1">
      <c r="B37" s="250"/>
      <c r="C37" s="321"/>
      <c r="D37" s="1340" t="s">
        <v>1626</v>
      </c>
      <c r="E37" s="818" t="str">
        <f>IF(AND(H37="要確認",F37=""),"※",IF(AND(H37="",F37&lt;&gt;""),"E",""))</f>
        <v/>
      </c>
      <c r="F37" s="1338"/>
      <c r="G37" s="1234"/>
      <c r="H37" s="2062" t="str">
        <f>IF(MID(F36,3,4)="一般交通","要確認","")</f>
        <v/>
      </c>
    </row>
    <row r="38" spans="2:10" ht="37.5" customHeight="1">
      <c r="B38" s="250"/>
      <c r="C38" s="1333"/>
      <c r="D38" s="1334" t="s">
        <v>1625</v>
      </c>
      <c r="E38" s="156" t="str">
        <f>IF(F38="","※","")</f>
        <v>※</v>
      </c>
      <c r="F38" s="1336"/>
      <c r="G38" s="1234"/>
      <c r="H38" s="1352"/>
    </row>
    <row r="39" spans="2:10" ht="26.25" customHeight="1">
      <c r="B39" s="250"/>
      <c r="C39" s="1333"/>
      <c r="D39" s="1334" t="s">
        <v>1623</v>
      </c>
      <c r="E39" s="156" t="str">
        <f>IF(F39="","※","")</f>
        <v>※</v>
      </c>
      <c r="F39" s="1336"/>
      <c r="G39" s="1234"/>
      <c r="H39" s="1352"/>
    </row>
    <row r="40" spans="2:10" ht="26.25" customHeight="1">
      <c r="B40" s="250"/>
      <c r="C40" s="1333"/>
      <c r="D40" s="1649" t="s">
        <v>1783</v>
      </c>
      <c r="E40" s="156" t="str">
        <f>IF(F40="","※","")</f>
        <v>※</v>
      </c>
      <c r="F40" s="1336"/>
      <c r="G40" s="1234"/>
      <c r="H40" s="1352"/>
    </row>
    <row r="41" spans="2:10" ht="26.25" customHeight="1">
      <c r="B41" s="250"/>
      <c r="C41" s="1333"/>
      <c r="D41" s="1334" t="s">
        <v>1624</v>
      </c>
      <c r="E41" s="156" t="str">
        <f>IF(F41="","※","")</f>
        <v>※</v>
      </c>
      <c r="F41" s="1336"/>
      <c r="G41" s="1234"/>
      <c r="H41" s="1352"/>
      <c r="I41" s="2057"/>
    </row>
    <row r="42" spans="2:10" ht="26.25" customHeight="1">
      <c r="B42" s="250"/>
      <c r="C42" s="1563"/>
      <c r="D42" s="1538" t="s">
        <v>1856</v>
      </c>
      <c r="E42" s="163" t="str">
        <f>IF(AND(F20="265：海岸工事(農)",F42=""),"※",IF(AND(F20&lt;&gt;"265：海岸工事(農)",F42&lt;&gt;""),"E",""))</f>
        <v/>
      </c>
      <c r="F42" s="649"/>
      <c r="G42" s="1234"/>
      <c r="H42" s="1352"/>
    </row>
    <row r="43" spans="2:10" ht="26.25" customHeight="1">
      <c r="B43" s="1142"/>
      <c r="C43" s="1230"/>
      <c r="D43" s="1981" t="s">
        <v>10330</v>
      </c>
      <c r="E43" s="152" t="str">
        <f>IF(F43="","※","")</f>
        <v>※</v>
      </c>
      <c r="F43" s="1871"/>
      <c r="G43" s="601"/>
      <c r="H43" s="1351"/>
    </row>
    <row r="44" spans="2:10" ht="26.25" hidden="1" customHeight="1">
      <c r="B44" s="604"/>
      <c r="C44" s="1978"/>
      <c r="D44" s="1979"/>
      <c r="E44" s="492"/>
      <c r="F44" s="1980"/>
      <c r="G44" s="197" t="str">
        <f>IF(AND(OR(F43="2：補正なし",F43=""),F44&lt;&gt;""),"除雪工事補正の有無欄で「補正有り」を選択してください。",IF(F43="2：補正なし","←入力不要",""))</f>
        <v/>
      </c>
      <c r="H44" s="1353"/>
    </row>
    <row r="45" spans="2:10" ht="26.25" hidden="1" customHeight="1">
      <c r="B45" s="604"/>
      <c r="C45" s="1333"/>
      <c r="D45" s="1341"/>
      <c r="E45" s="1441"/>
      <c r="F45" s="572"/>
      <c r="G45" s="197"/>
      <c r="H45" s="1353"/>
    </row>
    <row r="46" spans="2:10" ht="26.25" hidden="1" customHeight="1">
      <c r="B46" s="604"/>
      <c r="C46" s="1439"/>
      <c r="D46" s="1340"/>
      <c r="E46" s="2129"/>
      <c r="F46" s="1440"/>
      <c r="G46" s="197"/>
      <c r="H46" s="1353"/>
    </row>
    <row r="47" spans="2:10" ht="26.25" hidden="1" customHeight="1">
      <c r="B47" s="604"/>
      <c r="C47" s="536"/>
      <c r="D47" s="1342"/>
      <c r="E47" s="2130"/>
      <c r="F47" s="1442"/>
      <c r="G47" s="197"/>
      <c r="H47" s="1353"/>
    </row>
    <row r="48" spans="2:10" ht="26.25" hidden="1" customHeight="1">
      <c r="B48" s="604"/>
      <c r="C48" s="1333"/>
      <c r="D48" s="1341"/>
      <c r="E48" s="1441"/>
      <c r="F48" s="572"/>
      <c r="G48" s="197"/>
      <c r="H48" s="1353"/>
    </row>
    <row r="49" spans="1:10" ht="26.25" hidden="1" customHeight="1">
      <c r="B49" s="604"/>
      <c r="C49" s="1439"/>
      <c r="D49" s="1340"/>
      <c r="E49" s="2129"/>
      <c r="F49" s="1440"/>
      <c r="G49" s="197"/>
      <c r="H49" s="1353"/>
    </row>
    <row r="50" spans="1:10" ht="26.25" hidden="1" customHeight="1">
      <c r="B50" s="604"/>
      <c r="C50" s="536"/>
      <c r="D50" s="1342"/>
      <c r="E50" s="2130"/>
      <c r="F50" s="1442"/>
      <c r="G50" s="197"/>
      <c r="H50" s="1353"/>
    </row>
    <row r="51" spans="1:10" ht="26.25" hidden="1" customHeight="1">
      <c r="B51" s="604"/>
      <c r="C51" s="1333"/>
      <c r="D51" s="1341"/>
      <c r="E51" s="1441"/>
      <c r="F51" s="572"/>
      <c r="G51" s="197"/>
      <c r="H51" s="1353"/>
    </row>
    <row r="52" spans="1:10" ht="26.25" hidden="1" customHeight="1">
      <c r="B52" s="604"/>
      <c r="C52" s="1439"/>
      <c r="D52" s="1340"/>
      <c r="E52" s="2129"/>
      <c r="F52" s="1440"/>
      <c r="G52" s="197"/>
      <c r="H52" s="1353"/>
    </row>
    <row r="53" spans="1:10" ht="26.25" hidden="1" customHeight="1">
      <c r="B53" s="604"/>
      <c r="C53" s="536"/>
      <c r="D53" s="1342"/>
      <c r="E53" s="2130"/>
      <c r="F53" s="1442"/>
      <c r="G53" s="197"/>
      <c r="H53" s="1353"/>
    </row>
    <row r="54" spans="1:10">
      <c r="A54" s="4"/>
      <c r="B54" s="243"/>
      <c r="C54" s="243"/>
      <c r="D54" s="717"/>
      <c r="E54" s="154"/>
      <c r="F54" s="742"/>
      <c r="G54" s="243"/>
      <c r="H54" s="1354"/>
    </row>
    <row r="55" spans="1:10">
      <c r="B55" s="1087" t="s">
        <v>1504</v>
      </c>
      <c r="C55" s="1084" t="s">
        <v>1505</v>
      </c>
      <c r="D55" s="1140"/>
      <c r="E55" s="555"/>
      <c r="F55" s="86"/>
      <c r="G55" s="4"/>
      <c r="H55" s="1351"/>
    </row>
    <row r="56" spans="1:10" ht="26.25" customHeight="1">
      <c r="B56" s="1141"/>
      <c r="C56" s="497"/>
      <c r="D56" s="1085" t="s">
        <v>1480</v>
      </c>
      <c r="E56" s="1335"/>
      <c r="F56" s="1266" t="str">
        <f>IF(F36="","",IF(H56=0,"",VLOOKUP(VALUE(MID(F36,1,1)),I56:J64,2)))</f>
        <v/>
      </c>
      <c r="H56" s="2058">
        <f>F24</f>
        <v>0</v>
      </c>
      <c r="I56" s="1862" t="str">
        <f>IF(ISERROR(VALUE(MID(J56,1,1))),"",VALUE(MID(J56,1,1)))</f>
        <v/>
      </c>
      <c r="J56" s="1862" t="e">
        <f>IF(HLOOKUP(H$56,Table!$A$403:$F$413,2,FALSE)=0,"",HLOOKUP(H$56,Table!$A$403:$F$413,2,FALSE))</f>
        <v>#N/A</v>
      </c>
    </row>
    <row r="57" spans="1:10" ht="33" customHeight="1">
      <c r="B57" s="250"/>
      <c r="C57" s="1333"/>
      <c r="D57" s="1334" t="s">
        <v>1625</v>
      </c>
      <c r="E57" s="1335"/>
      <c r="F57" s="1345" t="str">
        <f>IF(F38="","",IF(LEFT(F38,1)="2",Table!A429,Table!A428))</f>
        <v/>
      </c>
      <c r="G57" s="4"/>
      <c r="H57" s="1355"/>
      <c r="I57" s="1862" t="str">
        <f t="shared" ref="I57:I64" si="5">IF(ISERROR(VALUE(MID(J57,1,1))),"",VALUE(MID(J57,1,1)))</f>
        <v/>
      </c>
      <c r="J57" s="1862" t="e">
        <f>IF(HLOOKUP(H$56,Table!$A$403:$F$413,3,FALSE)=0,"",HLOOKUP(H$56,Table!$A$403:$F$413,3,FALSE))</f>
        <v>#N/A</v>
      </c>
    </row>
    <row r="58" spans="1:10" ht="26.25" customHeight="1">
      <c r="B58" s="250"/>
      <c r="C58" s="1333"/>
      <c r="D58" s="1334" t="s">
        <v>1623</v>
      </c>
      <c r="E58" s="1335"/>
      <c r="F58" s="1345" t="str">
        <f>IF(F39="","",IF(OR(LEFT(F39,1)="1",LEFT(F39,1)="2"),"1：補正有り（×1.1）","2：補正無し"))</f>
        <v/>
      </c>
      <c r="G58" s="4"/>
      <c r="H58" s="1355"/>
      <c r="I58" s="1862" t="str">
        <f t="shared" si="5"/>
        <v/>
      </c>
      <c r="J58" s="1862" t="e">
        <f>IF(HLOOKUP(H$56,Table!$A$403:$F$413,4,FALSE)=0,"",HLOOKUP(H$56,Table!$A$403:$F$413,4,FALSE))</f>
        <v>#N/A</v>
      </c>
    </row>
    <row r="59" spans="1:10" ht="26.25" customHeight="1">
      <c r="B59" s="250"/>
      <c r="C59" s="1333"/>
      <c r="D59" s="1334" t="s">
        <v>1783</v>
      </c>
      <c r="E59" s="1335"/>
      <c r="F59" s="1345" t="str">
        <f>IF(F40="","",IF(LEFT(F40,1)="1","1：補正有り（×1.1）","2：補正無し"))</f>
        <v/>
      </c>
      <c r="G59" s="4"/>
      <c r="H59" s="1355"/>
      <c r="I59" s="1862" t="str">
        <f t="shared" si="5"/>
        <v/>
      </c>
      <c r="J59" s="1862" t="e">
        <f>IF(HLOOKUP(H$56,Table!$A$403:$F$413,5,FALSE)=0,"",HLOOKUP(H$56,Table!$A$403:$F$413,5,FALSE))</f>
        <v>#N/A</v>
      </c>
    </row>
    <row r="60" spans="1:10" ht="26.25" customHeight="1">
      <c r="B60" s="250"/>
      <c r="C60" s="1333"/>
      <c r="D60" s="1334" t="s">
        <v>1624</v>
      </c>
      <c r="E60" s="1335"/>
      <c r="F60" s="1345" t="str">
        <f>IF(F41="","",VLOOKUP(F41,Table!A433:B436,2,FALSE))</f>
        <v/>
      </c>
      <c r="G60" s="4"/>
      <c r="H60" s="1355"/>
      <c r="I60" s="1862" t="str">
        <f t="shared" si="5"/>
        <v/>
      </c>
      <c r="J60" s="1862" t="e">
        <f>IF(HLOOKUP(H$56,Table!$A$403:$F$413,6,FALSE)=0,"",HLOOKUP(H$56,Table!$A$403:$F$413,6,FALSE))</f>
        <v>#N/A</v>
      </c>
    </row>
    <row r="61" spans="1:10" ht="33" customHeight="1">
      <c r="B61" s="1142"/>
      <c r="C61" s="497"/>
      <c r="D61" s="1650" t="s">
        <v>1857</v>
      </c>
      <c r="E61" s="703" t="str">
        <f>IF(F61="","※","")</f>
        <v>※</v>
      </c>
      <c r="F61" s="1572"/>
      <c r="G61" s="601"/>
      <c r="H61" s="1351"/>
      <c r="I61" s="1862" t="str">
        <f t="shared" si="5"/>
        <v/>
      </c>
      <c r="J61" s="1862" t="e">
        <f>IF(HLOOKUP(H$56,Table!$A$403:$F$413,7,FALSE)=0,"",HLOOKUP(H$56,Table!$A$403:$F$413,7,FALSE))</f>
        <v>#N/A</v>
      </c>
    </row>
    <row r="62" spans="1:10" ht="33" customHeight="1">
      <c r="B62" s="604"/>
      <c r="C62" s="536"/>
      <c r="D62" s="1651" t="s">
        <v>1858</v>
      </c>
      <c r="E62" s="157" t="str">
        <f>IF(($F$61="1：補正有り")*($F62=""),"※","")</f>
        <v/>
      </c>
      <c r="F62" s="1339"/>
      <c r="G62" s="601"/>
      <c r="H62" s="1351"/>
      <c r="I62" s="1862" t="str">
        <f t="shared" si="5"/>
        <v/>
      </c>
      <c r="J62" s="1862" t="e">
        <f>IF(HLOOKUP(H$56,Table!$A$403:$F$413,8,FALSE)=0,"",HLOOKUP(H$56,Table!$A$403:$F$413,8,FALSE))</f>
        <v>#N/A</v>
      </c>
    </row>
    <row r="63" spans="1:10" ht="26.25" customHeight="1">
      <c r="B63" s="604"/>
      <c r="C63" s="1230"/>
      <c r="D63" s="1231" t="s">
        <v>1506</v>
      </c>
      <c r="E63" s="152" t="str">
        <f>IF(F63="","※","")</f>
        <v>※</v>
      </c>
      <c r="F63" s="572"/>
      <c r="G63" s="601"/>
      <c r="H63" s="1351"/>
      <c r="I63" s="1862" t="str">
        <f t="shared" si="5"/>
        <v/>
      </c>
      <c r="J63" s="1862" t="e">
        <f>IF(HLOOKUP(H$56,Table!$A$403:$F$413,9,FALSE)=0,"",HLOOKUP(H$56,Table!$A$403:$F$413,9,FALSE))</f>
        <v>#N/A</v>
      </c>
    </row>
    <row r="64" spans="1:10" ht="35.25" customHeight="1">
      <c r="B64" s="604"/>
      <c r="C64" s="1230"/>
      <c r="D64" s="1652" t="s">
        <v>2011</v>
      </c>
      <c r="E64" s="152" t="str">
        <f>IF(F64="","※","")</f>
        <v>※</v>
      </c>
      <c r="F64" s="1643"/>
      <c r="G64" s="601"/>
      <c r="H64" s="1351"/>
      <c r="I64" s="1862" t="str">
        <f t="shared" si="5"/>
        <v/>
      </c>
      <c r="J64" s="1862" t="e">
        <f>IF(HLOOKUP(H$56,Table!$A$403:$F$413,10,FALSE)=0,"",HLOOKUP(H$56,Table!$A$403:$F$413,10,FALSE))</f>
        <v>#N/A</v>
      </c>
    </row>
    <row r="65" spans="1:40" ht="33" customHeight="1">
      <c r="B65" s="604"/>
      <c r="C65" s="264"/>
      <c r="D65" s="982" t="s">
        <v>1507</v>
      </c>
      <c r="E65" s="152" t="str">
        <f>IF(F65="","※","")</f>
        <v>※</v>
      </c>
      <c r="F65" s="572"/>
      <c r="G65" s="197"/>
      <c r="H65" s="1353"/>
    </row>
    <row r="66" spans="1:40" ht="26.25" customHeight="1">
      <c r="B66" s="604"/>
      <c r="C66" s="1333"/>
      <c r="D66" s="1341" t="s">
        <v>1666</v>
      </c>
      <c r="E66" s="1441" t="str">
        <f>IF(AND(F66="",OR(F67&lt;&gt;"",F68&lt;&gt;"")),"※","")</f>
        <v/>
      </c>
      <c r="F66" s="572"/>
      <c r="G66" s="197"/>
      <c r="H66" s="1353"/>
    </row>
    <row r="67" spans="1:40" ht="26.25" customHeight="1">
      <c r="B67" s="604"/>
      <c r="C67" s="1439"/>
      <c r="D67" s="1340" t="s">
        <v>1724</v>
      </c>
      <c r="E67" s="2129" t="str">
        <f>IF(F66&lt;&gt;"",IF(AND(F67="",F68=""),"※",IF(AND(F67&lt;&gt;"",F68&lt;&gt;""),"E","")),"")</f>
        <v/>
      </c>
      <c r="F67" s="1440"/>
      <c r="G67" s="197"/>
      <c r="H67" s="1353"/>
    </row>
    <row r="68" spans="1:40" ht="26.25" customHeight="1">
      <c r="B68" s="604"/>
      <c r="C68" s="536"/>
      <c r="D68" s="1342" t="s">
        <v>1667</v>
      </c>
      <c r="E68" s="2130"/>
      <c r="F68" s="1442"/>
      <c r="G68" s="197"/>
      <c r="H68" s="1353"/>
    </row>
    <row r="69" spans="1:40" ht="26.25" customHeight="1">
      <c r="B69" s="604"/>
      <c r="C69" s="1333"/>
      <c r="D69" s="1341" t="s">
        <v>1666</v>
      </c>
      <c r="E69" s="1441" t="str">
        <f>IF(AND(F69="",OR(F70&lt;&gt;"",F71&lt;&gt;"")),"※","")</f>
        <v/>
      </c>
      <c r="F69" s="572"/>
      <c r="G69" s="197"/>
      <c r="H69" s="1353"/>
    </row>
    <row r="70" spans="1:40" ht="26.25" customHeight="1">
      <c r="B70" s="604"/>
      <c r="C70" s="1439"/>
      <c r="D70" s="1340" t="s">
        <v>1724</v>
      </c>
      <c r="E70" s="2129" t="str">
        <f>IF(F69&lt;&gt;"",IF(AND(F70="",F71=""),"※",IF(AND(F70&lt;&gt;"",F71&lt;&gt;""),"E","")),"")</f>
        <v/>
      </c>
      <c r="F70" s="1440"/>
      <c r="G70" s="197"/>
      <c r="H70" s="1353"/>
    </row>
    <row r="71" spans="1:40" ht="26.25" customHeight="1">
      <c r="B71" s="604"/>
      <c r="C71" s="536"/>
      <c r="D71" s="1342" t="s">
        <v>1667</v>
      </c>
      <c r="E71" s="2130"/>
      <c r="F71" s="1442"/>
      <c r="G71" s="197"/>
      <c r="H71" s="1353"/>
    </row>
    <row r="72" spans="1:40" ht="26.25" customHeight="1">
      <c r="B72" s="604"/>
      <c r="C72" s="1333"/>
      <c r="D72" s="1341" t="s">
        <v>1666</v>
      </c>
      <c r="E72" s="1441" t="str">
        <f>IF(AND(F72="",OR(F73&lt;&gt;"",F74&lt;&gt;"")),"※","")</f>
        <v/>
      </c>
      <c r="F72" s="572"/>
      <c r="G72" s="197"/>
      <c r="H72" s="1353"/>
    </row>
    <row r="73" spans="1:40" ht="26.25" customHeight="1">
      <c r="B73" s="604"/>
      <c r="C73" s="1439"/>
      <c r="D73" s="1340" t="s">
        <v>1724</v>
      </c>
      <c r="E73" s="2129" t="str">
        <f>IF(F72&lt;&gt;"",IF(AND(F73="",F74=""),"※",IF(AND(F73&lt;&gt;"",F74&lt;&gt;""),"E","")),"")</f>
        <v/>
      </c>
      <c r="F73" s="1440"/>
      <c r="G73" s="197"/>
      <c r="H73" s="1353"/>
    </row>
    <row r="74" spans="1:40" ht="26.25" customHeight="1">
      <c r="B74" s="604"/>
      <c r="C74" s="536"/>
      <c r="D74" s="1342" t="s">
        <v>1667</v>
      </c>
      <c r="E74" s="2130"/>
      <c r="F74" s="1442"/>
      <c r="G74" s="197"/>
      <c r="H74" s="1353"/>
    </row>
    <row r="75" spans="1:40">
      <c r="A75" s="4"/>
      <c r="B75" s="604"/>
      <c r="C75" s="243"/>
      <c r="D75" s="717"/>
      <c r="E75" s="154"/>
      <c r="F75" s="743"/>
      <c r="G75" s="243"/>
      <c r="H75" s="1354"/>
    </row>
    <row r="76" spans="1:40">
      <c r="B76" s="23" t="s">
        <v>1115</v>
      </c>
      <c r="C76" s="1856" t="s">
        <v>8098</v>
      </c>
      <c r="D76" s="1857"/>
      <c r="E76" s="555"/>
      <c r="G76" s="601"/>
      <c r="H76" s="1353"/>
    </row>
    <row r="77" spans="1:40" ht="20.25" customHeight="1">
      <c r="B77" s="603"/>
      <c r="C77" s="1858"/>
      <c r="D77" s="1855" t="s">
        <v>8099</v>
      </c>
      <c r="E77" s="152" t="str">
        <f>IF(F77="","※","")</f>
        <v>※</v>
      </c>
      <c r="F77" s="1643"/>
      <c r="G77" s="243"/>
      <c r="H77" s="1354"/>
    </row>
    <row r="78" spans="1:40">
      <c r="B78" s="604"/>
      <c r="C78" s="243"/>
      <c r="D78" s="717"/>
      <c r="E78" s="154"/>
      <c r="F78" s="1346"/>
      <c r="G78" s="243"/>
      <c r="H78" s="1354"/>
    </row>
    <row r="79" spans="1:40">
      <c r="B79" s="1087" t="s">
        <v>1659</v>
      </c>
      <c r="C79" s="1084" t="s">
        <v>1859</v>
      </c>
      <c r="D79" s="937"/>
      <c r="E79" s="969"/>
      <c r="F79" s="968"/>
      <c r="H79" s="1343"/>
      <c r="I79" s="1453"/>
      <c r="J79" s="1453"/>
      <c r="K79" s="21"/>
      <c r="L79" s="21"/>
      <c r="M79" s="938"/>
      <c r="N79" s="921"/>
      <c r="O79" s="921"/>
      <c r="P79" s="21"/>
      <c r="Q79" s="21"/>
      <c r="R79" s="21"/>
      <c r="S79" s="941"/>
      <c r="T79" s="942"/>
      <c r="U79" s="943"/>
      <c r="V79" s="3"/>
      <c r="W79" s="3"/>
      <c r="X79" s="3"/>
      <c r="Y79" s="3"/>
      <c r="Z79" s="936"/>
      <c r="AB79" s="31"/>
      <c r="AC79" s="31"/>
      <c r="AD79" s="31"/>
      <c r="AE79" s="31"/>
      <c r="AF79" s="21"/>
      <c r="AG79" s="3"/>
      <c r="AH79" s="21"/>
      <c r="AI79" s="21"/>
      <c r="AJ79" s="21"/>
      <c r="AK79" s="21"/>
      <c r="AL79" s="21"/>
      <c r="AM79" s="21"/>
      <c r="AN79" s="21"/>
    </row>
    <row r="80" spans="1:40" ht="20.25" customHeight="1">
      <c r="B80" s="939"/>
      <c r="C80" s="16"/>
      <c r="D80" s="982" t="s">
        <v>1860</v>
      </c>
      <c r="E80" s="967" t="str">
        <f>IF(F80="","※","")</f>
        <v>※</v>
      </c>
      <c r="F80" s="649"/>
      <c r="G80" s="970" t="str">
        <f>IF(F80="○","←「ICT」シートへの記入をお願いします。","")</f>
        <v/>
      </c>
      <c r="H80" s="1343"/>
      <c r="I80" s="877"/>
      <c r="J80" s="1453"/>
      <c r="K80" s="21"/>
      <c r="L80" s="21"/>
      <c r="M80" s="22"/>
      <c r="N80" s="21"/>
      <c r="O80" s="21"/>
      <c r="P80" s="21"/>
      <c r="Q80" s="21"/>
      <c r="R80" s="21"/>
      <c r="S80" s="941"/>
      <c r="T80" s="942"/>
      <c r="U80" s="943"/>
      <c r="V80" s="3"/>
      <c r="W80" s="3"/>
      <c r="X80" s="3"/>
      <c r="Y80" s="3"/>
      <c r="AB80" s="31"/>
      <c r="AC80" s="31"/>
      <c r="AD80" s="31"/>
      <c r="AE80" s="31"/>
      <c r="AF80" s="21"/>
      <c r="AG80" s="3"/>
      <c r="AH80" s="21"/>
      <c r="AI80" s="21"/>
      <c r="AJ80" s="21"/>
      <c r="AK80" s="21"/>
      <c r="AL80" s="21"/>
      <c r="AM80" s="21"/>
      <c r="AN80" s="21"/>
    </row>
    <row r="81" spans="2:40">
      <c r="E81" s="940"/>
      <c r="F81" s="153"/>
      <c r="H81" s="1343"/>
      <c r="I81" s="1453"/>
      <c r="J81" s="1453"/>
      <c r="K81" s="21"/>
      <c r="L81" s="21"/>
      <c r="M81" s="22"/>
      <c r="N81" s="21"/>
      <c r="O81" s="21"/>
      <c r="P81" s="21"/>
      <c r="Q81" s="21"/>
      <c r="R81" s="21"/>
      <c r="S81" s="941"/>
      <c r="T81" s="942"/>
      <c r="U81" s="943"/>
      <c r="V81" s="3"/>
      <c r="W81" s="3"/>
      <c r="X81" s="3"/>
      <c r="Y81" s="3"/>
      <c r="AB81" s="31"/>
      <c r="AC81" s="31"/>
      <c r="AD81" s="31"/>
      <c r="AE81" s="31"/>
      <c r="AF81" s="21"/>
      <c r="AG81" s="3"/>
      <c r="AH81" s="21"/>
      <c r="AI81" s="21"/>
      <c r="AJ81" s="21"/>
      <c r="AK81" s="21"/>
      <c r="AL81" s="21"/>
      <c r="AM81" s="21"/>
      <c r="AN81" s="21"/>
    </row>
    <row r="82" spans="2:40">
      <c r="B82" s="1087" t="s">
        <v>1660</v>
      </c>
      <c r="C82" s="1084" t="s">
        <v>1634</v>
      </c>
      <c r="D82" s="937"/>
      <c r="E82" s="969"/>
      <c r="F82" s="968"/>
      <c r="H82" s="1343"/>
      <c r="K82" s="21"/>
      <c r="L82" s="21"/>
      <c r="M82" s="22"/>
      <c r="N82" s="21"/>
      <c r="O82" s="21"/>
      <c r="P82" s="21"/>
      <c r="Q82" s="21"/>
      <c r="R82" s="21"/>
      <c r="S82" s="941"/>
      <c r="T82" s="942"/>
      <c r="U82" s="943"/>
      <c r="V82" s="3"/>
      <c r="W82" s="3"/>
      <c r="X82" s="3"/>
      <c r="Y82" s="3"/>
      <c r="AB82" s="31"/>
      <c r="AC82" s="31"/>
      <c r="AD82" s="31"/>
      <c r="AE82" s="31"/>
      <c r="AF82" s="21"/>
      <c r="AG82" s="3"/>
      <c r="AH82" s="21"/>
      <c r="AI82" s="21"/>
      <c r="AJ82" s="21"/>
      <c r="AK82" s="21"/>
      <c r="AL82" s="21"/>
      <c r="AM82" s="21"/>
      <c r="AN82" s="21"/>
    </row>
    <row r="83" spans="2:40" ht="20.25" customHeight="1">
      <c r="B83" s="939"/>
      <c r="C83" s="16"/>
      <c r="D83" s="982" t="s">
        <v>1635</v>
      </c>
      <c r="E83" s="967" t="str">
        <f>IF(F83="","※","")</f>
        <v>※</v>
      </c>
      <c r="F83" s="649"/>
      <c r="H83" s="1343"/>
      <c r="K83" s="21"/>
      <c r="L83" s="21"/>
      <c r="M83" s="22"/>
      <c r="N83" s="21"/>
      <c r="O83" s="21"/>
      <c r="P83" s="21"/>
      <c r="Q83" s="21"/>
      <c r="R83" s="21"/>
      <c r="S83" s="941"/>
      <c r="T83" s="942"/>
      <c r="U83" s="943"/>
      <c r="V83" s="3"/>
      <c r="W83" s="3"/>
      <c r="X83" s="3"/>
      <c r="Y83" s="3"/>
      <c r="AB83" s="31"/>
      <c r="AC83" s="31"/>
      <c r="AD83" s="31"/>
      <c r="AE83" s="31"/>
      <c r="AF83" s="21"/>
      <c r="AG83" s="3"/>
      <c r="AH83" s="21"/>
      <c r="AI83" s="21"/>
      <c r="AJ83" s="21"/>
      <c r="AK83" s="21"/>
      <c r="AL83" s="21"/>
      <c r="AM83" s="21"/>
      <c r="AN83" s="21"/>
    </row>
    <row r="84" spans="2:40">
      <c r="E84" s="940"/>
      <c r="F84" s="153"/>
      <c r="H84" s="1343"/>
      <c r="K84" s="21"/>
      <c r="L84" s="21"/>
      <c r="M84" s="22"/>
      <c r="N84" s="21"/>
      <c r="O84" s="21"/>
      <c r="P84" s="21"/>
      <c r="Q84" s="21"/>
      <c r="R84" s="21"/>
      <c r="S84" s="941"/>
      <c r="T84" s="942"/>
      <c r="U84" s="943"/>
      <c r="V84" s="3"/>
      <c r="W84" s="3"/>
      <c r="X84" s="3"/>
      <c r="Y84" s="3"/>
      <c r="AB84" s="31"/>
      <c r="AC84" s="31"/>
      <c r="AD84" s="31"/>
      <c r="AE84" s="31"/>
      <c r="AF84" s="21"/>
      <c r="AG84" s="3"/>
      <c r="AH84" s="21"/>
      <c r="AI84" s="21"/>
      <c r="AJ84" s="21"/>
      <c r="AK84" s="21"/>
      <c r="AL84" s="21"/>
      <c r="AM84" s="21"/>
      <c r="AN84" s="21"/>
    </row>
    <row r="85" spans="2:40">
      <c r="B85" s="1087" t="s">
        <v>1661</v>
      </c>
      <c r="C85" s="377" t="s">
        <v>1116</v>
      </c>
      <c r="D85" s="937"/>
      <c r="E85" s="969"/>
      <c r="F85" s="1281"/>
      <c r="H85" s="1343"/>
      <c r="K85" s="21"/>
      <c r="L85" s="21"/>
      <c r="M85" s="22"/>
      <c r="N85" s="21"/>
      <c r="O85" s="21"/>
      <c r="P85" s="21"/>
      <c r="Q85" s="21"/>
      <c r="R85" s="21"/>
      <c r="S85" s="941"/>
      <c r="T85" s="942"/>
      <c r="U85" s="943"/>
      <c r="V85" s="3"/>
      <c r="W85" s="3"/>
      <c r="X85" s="3"/>
      <c r="Y85" s="3"/>
      <c r="AB85" s="31"/>
      <c r="AC85" s="31"/>
      <c r="AD85" s="31"/>
      <c r="AE85" s="31"/>
      <c r="AF85" s="21"/>
      <c r="AG85" s="3"/>
      <c r="AH85" s="21"/>
      <c r="AI85" s="21"/>
      <c r="AJ85" s="21"/>
      <c r="AK85" s="21"/>
      <c r="AL85" s="21"/>
      <c r="AM85" s="21"/>
      <c r="AN85" s="21"/>
    </row>
    <row r="86" spans="2:40" ht="27" hidden="1" customHeight="1">
      <c r="B86" s="939"/>
      <c r="C86" s="16"/>
      <c r="D86" s="937"/>
      <c r="E86" s="152"/>
      <c r="F86" s="649"/>
      <c r="H86" s="1343"/>
      <c r="I86" s="1452" t="s">
        <v>2099</v>
      </c>
      <c r="J86" s="1452" t="s">
        <v>2099</v>
      </c>
      <c r="K86" s="21"/>
      <c r="L86" s="21"/>
      <c r="M86" s="22"/>
      <c r="N86" s="21"/>
      <c r="O86" s="21"/>
      <c r="P86" s="21"/>
      <c r="Q86" s="21"/>
      <c r="R86" s="21"/>
      <c r="S86" s="941"/>
      <c r="T86" s="942"/>
      <c r="U86" s="943"/>
      <c r="V86" s="3"/>
      <c r="W86" s="3"/>
      <c r="X86" s="3"/>
      <c r="Y86" s="3"/>
      <c r="AB86" s="31"/>
      <c r="AC86" s="31"/>
      <c r="AD86" s="31"/>
      <c r="AE86" s="31"/>
      <c r="AF86" s="21"/>
      <c r="AG86" s="3"/>
      <c r="AH86" s="21"/>
      <c r="AI86" s="21"/>
      <c r="AJ86" s="21"/>
      <c r="AK86" s="21"/>
      <c r="AL86" s="21"/>
      <c r="AM86" s="21"/>
      <c r="AN86" s="21"/>
    </row>
    <row r="87" spans="2:40" ht="27" hidden="1" customHeight="1">
      <c r="C87" s="16"/>
      <c r="D87" s="937"/>
      <c r="E87" s="152"/>
      <c r="F87" s="649"/>
      <c r="H87" s="1343"/>
      <c r="I87" s="1453"/>
      <c r="J87" s="1453"/>
      <c r="K87" s="21"/>
      <c r="L87" s="21"/>
      <c r="M87" s="22"/>
      <c r="N87" s="21"/>
      <c r="O87" s="21"/>
      <c r="P87" s="21"/>
      <c r="Q87" s="21"/>
      <c r="R87" s="21"/>
      <c r="S87" s="941"/>
      <c r="T87" s="942"/>
      <c r="U87" s="943"/>
      <c r="V87" s="3"/>
      <c r="W87" s="3"/>
      <c r="X87" s="3"/>
      <c r="Y87" s="3"/>
      <c r="AB87" s="31"/>
      <c r="AC87" s="31"/>
      <c r="AD87" s="31"/>
      <c r="AE87" s="31"/>
      <c r="AF87" s="21"/>
      <c r="AG87" s="3"/>
      <c r="AH87" s="21"/>
      <c r="AI87" s="21"/>
      <c r="AJ87" s="21"/>
      <c r="AK87" s="21"/>
      <c r="AL87" s="21"/>
      <c r="AM87" s="21"/>
      <c r="AN87" s="21"/>
    </row>
    <row r="88" spans="2:40" ht="27" customHeight="1">
      <c r="C88" s="16"/>
      <c r="D88" s="937" t="s">
        <v>1117</v>
      </c>
      <c r="E88" s="152" t="str">
        <f t="shared" ref="E88:E92" si="6">IF(F88="","※","")</f>
        <v>※</v>
      </c>
      <c r="F88" s="649"/>
      <c r="H88" s="1343"/>
      <c r="I88" s="1453"/>
      <c r="J88" s="1453"/>
      <c r="K88" s="21"/>
      <c r="L88" s="21"/>
      <c r="M88" s="22"/>
      <c r="N88" s="21"/>
      <c r="O88" s="21"/>
      <c r="P88" s="21"/>
      <c r="Q88" s="21"/>
      <c r="R88" s="21"/>
      <c r="S88" s="941"/>
      <c r="T88" s="942"/>
      <c r="U88" s="943"/>
      <c r="V88" s="3"/>
      <c r="W88" s="3"/>
      <c r="X88" s="3"/>
      <c r="Y88" s="3"/>
      <c r="AB88" s="31"/>
      <c r="AC88" s="31"/>
      <c r="AD88" s="31"/>
      <c r="AE88" s="31"/>
      <c r="AF88" s="21"/>
      <c r="AG88" s="3"/>
      <c r="AH88" s="21"/>
      <c r="AI88" s="21"/>
      <c r="AJ88" s="21"/>
      <c r="AK88" s="21"/>
      <c r="AL88" s="21"/>
      <c r="AM88" s="21"/>
      <c r="AN88" s="21"/>
    </row>
    <row r="89" spans="2:40" ht="27" customHeight="1">
      <c r="C89" s="16"/>
      <c r="D89" s="937" t="s">
        <v>1118</v>
      </c>
      <c r="E89" s="152" t="str">
        <f t="shared" si="6"/>
        <v>※</v>
      </c>
      <c r="F89" s="649"/>
      <c r="H89" s="1343"/>
      <c r="I89" s="1453"/>
      <c r="J89" s="1453"/>
      <c r="K89" s="21"/>
      <c r="L89" s="21"/>
      <c r="M89" s="22"/>
      <c r="N89" s="21"/>
      <c r="O89" s="21"/>
      <c r="P89" s="21"/>
      <c r="Q89" s="21"/>
      <c r="R89" s="21"/>
      <c r="S89" s="941"/>
      <c r="T89" s="942"/>
      <c r="U89" s="943"/>
      <c r="V89" s="3"/>
      <c r="W89" s="3"/>
      <c r="X89" s="3"/>
      <c r="Y89" s="3"/>
      <c r="AB89" s="31"/>
      <c r="AC89" s="31"/>
      <c r="AD89" s="31"/>
      <c r="AE89" s="31"/>
      <c r="AF89" s="21"/>
      <c r="AG89" s="3"/>
      <c r="AH89" s="21"/>
      <c r="AI89" s="21"/>
      <c r="AJ89" s="21"/>
      <c r="AK89" s="21"/>
      <c r="AL89" s="21"/>
      <c r="AM89" s="21"/>
      <c r="AN89" s="21"/>
    </row>
    <row r="90" spans="2:40" ht="27" customHeight="1">
      <c r="C90" s="16"/>
      <c r="D90" s="937" t="s">
        <v>1119</v>
      </c>
      <c r="E90" s="152" t="str">
        <f t="shared" si="6"/>
        <v>※</v>
      </c>
      <c r="F90" s="649"/>
      <c r="H90" s="1343"/>
      <c r="I90" s="1453"/>
      <c r="J90" s="1453"/>
      <c r="K90" s="21"/>
      <c r="L90" s="21"/>
      <c r="M90" s="22"/>
      <c r="N90" s="21"/>
      <c r="O90" s="21"/>
      <c r="P90" s="21"/>
      <c r="Q90" s="21"/>
      <c r="R90" s="21"/>
      <c r="S90" s="941"/>
      <c r="T90" s="942"/>
      <c r="U90" s="943"/>
      <c r="V90" s="3"/>
      <c r="W90" s="3"/>
      <c r="X90" s="3"/>
      <c r="Y90" s="3"/>
      <c r="AB90" s="31"/>
      <c r="AC90" s="31"/>
      <c r="AD90" s="31"/>
      <c r="AE90" s="31"/>
      <c r="AF90" s="21"/>
      <c r="AG90" s="3"/>
      <c r="AH90" s="21"/>
      <c r="AI90" s="21"/>
      <c r="AJ90" s="21"/>
      <c r="AK90" s="21"/>
      <c r="AL90" s="21"/>
      <c r="AM90" s="21"/>
      <c r="AN90" s="21"/>
    </row>
    <row r="91" spans="2:40" ht="27" customHeight="1">
      <c r="C91" s="16"/>
      <c r="D91" s="937" t="s">
        <v>1120</v>
      </c>
      <c r="E91" s="152" t="str">
        <f t="shared" ref="E91" si="7">IF(F91="","※","")</f>
        <v>※</v>
      </c>
      <c r="F91" s="649"/>
      <c r="H91" s="1343"/>
      <c r="I91" s="877"/>
      <c r="J91" s="1453"/>
      <c r="K91" s="21"/>
      <c r="L91" s="21"/>
      <c r="M91" s="22"/>
      <c r="N91" s="21"/>
      <c r="O91" s="21"/>
      <c r="P91" s="21"/>
      <c r="Q91" s="21"/>
      <c r="R91" s="21"/>
      <c r="S91" s="941"/>
      <c r="T91" s="942"/>
      <c r="U91" s="943"/>
      <c r="V91" s="3"/>
      <c r="W91" s="3"/>
      <c r="X91" s="3"/>
      <c r="Y91" s="3"/>
      <c r="AB91" s="31"/>
      <c r="AC91" s="31"/>
      <c r="AD91" s="31"/>
      <c r="AE91" s="31"/>
      <c r="AF91" s="21"/>
      <c r="AG91" s="3"/>
      <c r="AH91" s="21"/>
      <c r="AI91" s="21"/>
      <c r="AJ91" s="21"/>
      <c r="AK91" s="21"/>
      <c r="AL91" s="21"/>
      <c r="AM91" s="21"/>
      <c r="AN91" s="21"/>
    </row>
    <row r="92" spans="2:40" ht="27" customHeight="1">
      <c r="C92" s="16"/>
      <c r="D92" s="982" t="s">
        <v>1384</v>
      </c>
      <c r="E92" s="152" t="str">
        <f t="shared" si="6"/>
        <v>※</v>
      </c>
      <c r="F92" s="649"/>
      <c r="H92" s="1343"/>
      <c r="I92" s="877"/>
      <c r="J92" s="1453"/>
      <c r="K92" s="21"/>
      <c r="L92" s="21"/>
      <c r="M92" s="22"/>
      <c r="N92" s="21"/>
      <c r="O92" s="21"/>
      <c r="P92" s="21"/>
      <c r="Q92" s="21"/>
      <c r="R92" s="21"/>
      <c r="S92" s="941"/>
      <c r="T92" s="942"/>
      <c r="U92" s="943"/>
      <c r="V92" s="3"/>
      <c r="W92" s="3"/>
      <c r="X92" s="3"/>
      <c r="Y92" s="3"/>
      <c r="AB92" s="31"/>
      <c r="AC92" s="31"/>
      <c r="AD92" s="31"/>
      <c r="AE92" s="31"/>
      <c r="AF92" s="21"/>
      <c r="AG92" s="3"/>
      <c r="AH92" s="21"/>
      <c r="AI92" s="21"/>
      <c r="AJ92" s="21"/>
      <c r="AK92" s="21"/>
      <c r="AL92" s="21"/>
      <c r="AM92" s="21"/>
      <c r="AN92" s="21"/>
    </row>
    <row r="93" spans="2:40">
      <c r="G93" s="601"/>
      <c r="H93" s="1354"/>
    </row>
    <row r="94" spans="2:40" hidden="1">
      <c r="B94" s="1087" t="s">
        <v>1661</v>
      </c>
      <c r="C94" s="377" t="s">
        <v>1563</v>
      </c>
      <c r="D94" s="937"/>
      <c r="E94" s="969"/>
      <c r="F94" s="1281"/>
      <c r="G94" s="601"/>
      <c r="H94" s="1354"/>
    </row>
    <row r="95" spans="2:40" ht="27" hidden="1" customHeight="1">
      <c r="B95" s="939"/>
      <c r="C95" s="16"/>
      <c r="D95" s="982" t="s">
        <v>1562</v>
      </c>
      <c r="E95" s="152"/>
      <c r="F95" s="649"/>
      <c r="G95" s="601"/>
      <c r="H95" s="1354"/>
    </row>
    <row r="96" spans="2:40" ht="27" hidden="1" customHeight="1">
      <c r="C96" s="16"/>
      <c r="D96" s="982" t="s">
        <v>1564</v>
      </c>
      <c r="E96" s="152"/>
      <c r="F96" s="1279"/>
      <c r="G96" s="601"/>
      <c r="H96" s="1354"/>
    </row>
    <row r="97" spans="1:10" ht="27" hidden="1" customHeight="1">
      <c r="C97" s="1278"/>
      <c r="D97" s="982" t="s">
        <v>1565</v>
      </c>
      <c r="E97" s="152"/>
      <c r="F97" s="1279"/>
      <c r="G97" s="601"/>
      <c r="H97" s="1354"/>
    </row>
    <row r="98" spans="1:10">
      <c r="B98" s="1867" t="s">
        <v>10395</v>
      </c>
      <c r="C98" s="1868" t="s">
        <v>10277</v>
      </c>
      <c r="D98" s="1860"/>
      <c r="E98" s="1869"/>
      <c r="F98" s="1870"/>
      <c r="G98" s="601"/>
      <c r="H98" s="1354"/>
    </row>
    <row r="99" spans="1:10" ht="27">
      <c r="B99" s="1859"/>
      <c r="C99" s="1856"/>
      <c r="D99" s="1860" t="s">
        <v>10278</v>
      </c>
      <c r="E99" s="163" t="str">
        <f t="shared" ref="E99" si="8">IF(F99="","※","")</f>
        <v>※</v>
      </c>
      <c r="F99" s="1871"/>
      <c r="G99" s="601"/>
      <c r="H99" s="1354"/>
    </row>
    <row r="100" spans="1:10">
      <c r="G100" s="601"/>
      <c r="H100" s="1353"/>
    </row>
    <row r="101" spans="1:10" hidden="1">
      <c r="G101" s="601"/>
      <c r="H101" s="1354"/>
    </row>
    <row r="102" spans="1:10" hidden="1">
      <c r="G102" s="601"/>
      <c r="H102" s="1354"/>
    </row>
    <row r="103" spans="1:10" hidden="1">
      <c r="G103" s="601"/>
      <c r="H103" s="1354"/>
    </row>
    <row r="104" spans="1:10" hidden="1">
      <c r="G104" s="601"/>
      <c r="H104" s="1354"/>
    </row>
    <row r="105" spans="1:10" hidden="1">
      <c r="G105" s="601"/>
    </row>
    <row r="106" spans="1:10" hidden="1">
      <c r="G106" s="601"/>
    </row>
    <row r="107" spans="1:10" hidden="1">
      <c r="G107" s="601"/>
    </row>
    <row r="108" spans="1:10" hidden="1">
      <c r="G108" s="601"/>
    </row>
    <row r="109" spans="1:10" hidden="1">
      <c r="G109" s="601"/>
    </row>
    <row r="110" spans="1:10" s="5" customFormat="1">
      <c r="A110" s="3"/>
      <c r="B110" s="3"/>
      <c r="C110" s="3"/>
      <c r="D110" s="3"/>
      <c r="E110" s="153"/>
      <c r="F110"/>
      <c r="G110" s="601"/>
      <c r="H110" s="1347"/>
      <c r="I110" s="928"/>
      <c r="J110" s="928"/>
    </row>
    <row r="111" spans="1:10">
      <c r="C111" s="427" t="s">
        <v>624</v>
      </c>
      <c r="D111" s="75"/>
      <c r="E111" s="445"/>
      <c r="F111" s="303"/>
      <c r="G111" s="197"/>
    </row>
    <row r="112" spans="1:10">
      <c r="C112" s="431" t="s">
        <v>625</v>
      </c>
      <c r="D112" s="4"/>
      <c r="E112" s="185"/>
      <c r="F112" s="134"/>
      <c r="G112" s="4"/>
    </row>
    <row r="113" spans="1:15">
      <c r="C113" s="431" t="s">
        <v>626</v>
      </c>
      <c r="D113" s="101"/>
      <c r="E113" s="200"/>
      <c r="F113" s="421"/>
      <c r="G113" s="4"/>
    </row>
    <row r="114" spans="1:15">
      <c r="C114" s="431" t="s">
        <v>627</v>
      </c>
      <c r="D114" s="201"/>
      <c r="E114" s="202"/>
      <c r="F114" s="422"/>
      <c r="G114" s="59"/>
    </row>
    <row r="115" spans="1:15">
      <c r="C115" s="441" t="s">
        <v>628</v>
      </c>
      <c r="D115" s="423"/>
      <c r="E115" s="425"/>
      <c r="F115" s="426"/>
      <c r="G115" s="59"/>
    </row>
    <row r="116" spans="1:15">
      <c r="G116" s="59"/>
      <c r="K116" s="1452"/>
      <c r="L116" s="1452"/>
      <c r="M116" s="1452"/>
      <c r="N116" s="1452"/>
      <c r="O116" s="1862" t="e">
        <f>VLOOKUP(F32,$N$119:$O$165,2,0)</f>
        <v>#N/A</v>
      </c>
    </row>
    <row r="117" spans="1:15">
      <c r="H117" s="1347" t="s">
        <v>8119</v>
      </c>
      <c r="I117" s="1452" t="s">
        <v>8120</v>
      </c>
      <c r="J117" s="1452" t="s">
        <v>8121</v>
      </c>
      <c r="K117" s="1452"/>
      <c r="L117" s="1452"/>
      <c r="M117" s="1452"/>
      <c r="N117" s="1452" t="s">
        <v>8122</v>
      </c>
      <c r="O117" s="1452" t="s">
        <v>8123</v>
      </c>
    </row>
    <row r="118" spans="1:15">
      <c r="G118" s="5"/>
      <c r="H118" s="1347" t="s">
        <v>8124</v>
      </c>
      <c r="I118" s="1452" t="s">
        <v>533</v>
      </c>
      <c r="K118" s="1452">
        <f>ROW()</f>
        <v>118</v>
      </c>
      <c r="L118" s="1452">
        <f>K118+COUNTIF($I$118:$I$1905,I118)-1</f>
        <v>297</v>
      </c>
      <c r="M118" s="1452"/>
      <c r="N118" s="1452"/>
      <c r="O118" s="1452"/>
    </row>
    <row r="119" spans="1:15" hidden="1">
      <c r="H119" s="1347" t="s">
        <v>1163</v>
      </c>
      <c r="I119" s="1452" t="s">
        <v>533</v>
      </c>
      <c r="J119" s="1452" t="s">
        <v>1284</v>
      </c>
      <c r="K119" s="1452"/>
      <c r="L119" s="1452"/>
      <c r="M119" s="1452" t="s">
        <v>8125</v>
      </c>
      <c r="N119" s="1452" t="s">
        <v>179</v>
      </c>
      <c r="O119" s="1452" t="str">
        <f>"J"&amp;VLOOKUP(M119,$I$118:$L$1905,3,0)&amp;":"&amp;"J"&amp;VLOOKUP(M119,$I$118:$L$1905,4,0)</f>
        <v>J118:J297</v>
      </c>
    </row>
    <row r="120" spans="1:15" hidden="1">
      <c r="D120" s="74"/>
      <c r="H120" s="1347" t="s">
        <v>1183</v>
      </c>
      <c r="I120" s="1452" t="s">
        <v>533</v>
      </c>
      <c r="J120" s="1452" t="s">
        <v>1304</v>
      </c>
      <c r="K120" s="1452"/>
      <c r="L120" s="1452"/>
      <c r="M120" s="1452" t="s">
        <v>534</v>
      </c>
      <c r="N120" s="1452" t="s">
        <v>180</v>
      </c>
      <c r="O120" s="1452" t="str">
        <f t="shared" ref="O120:O165" si="9">"J"&amp;VLOOKUP(M120,$I$118:$L$1905,3,0)&amp;":"&amp;"J"&amp;VLOOKUP(M120,$I$118:$L$1905,4,0)</f>
        <v>J298:J338</v>
      </c>
    </row>
    <row r="121" spans="1:15" hidden="1">
      <c r="A121" s="877"/>
      <c r="B121" s="877"/>
      <c r="C121" s="928" t="s">
        <v>1106</v>
      </c>
      <c r="D121" s="877"/>
      <c r="H121" s="1347" t="s">
        <v>8126</v>
      </c>
      <c r="I121" s="1452" t="s">
        <v>533</v>
      </c>
      <c r="J121" s="1452" t="s">
        <v>2133</v>
      </c>
      <c r="K121" s="1452"/>
      <c r="L121" s="1452"/>
      <c r="M121" s="1452" t="s">
        <v>535</v>
      </c>
      <c r="N121" s="1452" t="s">
        <v>181</v>
      </c>
      <c r="O121" s="1452" t="str">
        <f t="shared" si="9"/>
        <v>J339:J372</v>
      </c>
    </row>
    <row r="122" spans="1:15" hidden="1">
      <c r="A122" s="877"/>
      <c r="B122" s="877"/>
      <c r="C122" s="929" t="s">
        <v>1063</v>
      </c>
      <c r="D122" s="929"/>
      <c r="E122" s="695"/>
      <c r="F122" s="880"/>
      <c r="H122" s="1347" t="s">
        <v>1184</v>
      </c>
      <c r="I122" s="1452" t="s">
        <v>533</v>
      </c>
      <c r="J122" s="1452" t="s">
        <v>1305</v>
      </c>
      <c r="K122" s="1452"/>
      <c r="L122" s="1452"/>
      <c r="M122" s="1452" t="s">
        <v>8127</v>
      </c>
      <c r="N122" s="1452" t="s">
        <v>182</v>
      </c>
      <c r="O122" s="1452" t="str">
        <f t="shared" si="9"/>
        <v>J373:J408</v>
      </c>
    </row>
    <row r="123" spans="1:15" hidden="1">
      <c r="A123" s="877"/>
      <c r="B123" s="877"/>
      <c r="C123" s="930" t="s">
        <v>1107</v>
      </c>
      <c r="D123" s="931"/>
      <c r="E123" s="932"/>
      <c r="F123" s="933"/>
      <c r="H123" s="1347" t="s">
        <v>8128</v>
      </c>
      <c r="I123" s="1452" t="s">
        <v>533</v>
      </c>
      <c r="J123" s="1452" t="s">
        <v>8129</v>
      </c>
      <c r="K123" s="1452"/>
      <c r="L123" s="1452"/>
      <c r="M123" s="1452" t="s">
        <v>536</v>
      </c>
      <c r="N123" s="1452" t="s">
        <v>183</v>
      </c>
      <c r="O123" s="1452" t="str">
        <f t="shared" si="9"/>
        <v>J409:J434</v>
      </c>
    </row>
    <row r="124" spans="1:15" hidden="1">
      <c r="A124" s="877"/>
      <c r="B124" s="877"/>
      <c r="C124" s="931" t="s">
        <v>1064</v>
      </c>
      <c r="D124" s="931"/>
      <c r="E124" s="932"/>
      <c r="F124" s="933"/>
      <c r="H124" s="1347" t="s">
        <v>8130</v>
      </c>
      <c r="I124" s="1452" t="s">
        <v>533</v>
      </c>
      <c r="J124" s="1452" t="s">
        <v>2139</v>
      </c>
      <c r="K124" s="1452"/>
      <c r="L124" s="1452"/>
      <c r="M124" s="1452" t="s">
        <v>565</v>
      </c>
      <c r="N124" s="1452" t="s">
        <v>184</v>
      </c>
      <c r="O124" s="1452" t="str">
        <f t="shared" si="9"/>
        <v>J435:J470</v>
      </c>
    </row>
    <row r="125" spans="1:15">
      <c r="H125" s="1347" t="s">
        <v>8131</v>
      </c>
      <c r="I125" s="1452" t="s">
        <v>533</v>
      </c>
      <c r="J125" s="1452" t="s">
        <v>8132</v>
      </c>
      <c r="K125" s="1452"/>
      <c r="L125" s="1452"/>
      <c r="M125" s="1452" t="s">
        <v>537</v>
      </c>
      <c r="N125" s="1452" t="s">
        <v>185</v>
      </c>
      <c r="O125" s="1452" t="str">
        <f t="shared" si="9"/>
        <v>J471:J530</v>
      </c>
    </row>
    <row r="126" spans="1:15">
      <c r="H126" s="1347" t="s">
        <v>8133</v>
      </c>
      <c r="I126" s="1452" t="s">
        <v>533</v>
      </c>
      <c r="J126" s="1452" t="s">
        <v>2146</v>
      </c>
      <c r="K126" s="1452"/>
      <c r="L126" s="1452"/>
      <c r="M126" s="1452" t="s">
        <v>566</v>
      </c>
      <c r="N126" s="1452" t="s">
        <v>186</v>
      </c>
      <c r="O126" s="1452" t="str">
        <f t="shared" si="9"/>
        <v>J531:J575</v>
      </c>
    </row>
    <row r="127" spans="1:15">
      <c r="H127" s="1347" t="s">
        <v>8134</v>
      </c>
      <c r="I127" s="1452" t="s">
        <v>533</v>
      </c>
      <c r="J127" s="1452" t="s">
        <v>2151</v>
      </c>
      <c r="K127" s="1452"/>
      <c r="L127" s="1452"/>
      <c r="M127" s="1452" t="s">
        <v>538</v>
      </c>
      <c r="N127" s="1452" t="s">
        <v>187</v>
      </c>
      <c r="O127" s="1452" t="str">
        <f t="shared" si="9"/>
        <v>J576:J601</v>
      </c>
    </row>
    <row r="128" spans="1:15">
      <c r="H128" s="1347" t="s">
        <v>8135</v>
      </c>
      <c r="I128" s="1452" t="s">
        <v>533</v>
      </c>
      <c r="J128" s="1452" t="s">
        <v>8136</v>
      </c>
      <c r="K128" s="1452"/>
      <c r="L128" s="1452"/>
      <c r="M128" s="1452" t="s">
        <v>539</v>
      </c>
      <c r="N128" s="1452" t="s">
        <v>188</v>
      </c>
      <c r="O128" s="1452" t="str">
        <f t="shared" si="9"/>
        <v>J602:J637</v>
      </c>
    </row>
    <row r="129" spans="8:15">
      <c r="H129" s="1347" t="s">
        <v>8137</v>
      </c>
      <c r="I129" s="1452" t="s">
        <v>533</v>
      </c>
      <c r="J129" s="1452" t="s">
        <v>8138</v>
      </c>
      <c r="K129" s="1452"/>
      <c r="L129" s="1452"/>
      <c r="M129" s="1452" t="s">
        <v>540</v>
      </c>
      <c r="N129" s="1452" t="s">
        <v>189</v>
      </c>
      <c r="O129" s="1452" t="str">
        <f t="shared" si="9"/>
        <v>J638:J701</v>
      </c>
    </row>
    <row r="130" spans="8:15">
      <c r="H130" s="1347" t="s">
        <v>8139</v>
      </c>
      <c r="I130" s="1452" t="s">
        <v>533</v>
      </c>
      <c r="J130" s="1452" t="s">
        <v>2156</v>
      </c>
      <c r="K130" s="1452"/>
      <c r="L130" s="1452"/>
      <c r="M130" s="1452" t="s">
        <v>541</v>
      </c>
      <c r="N130" s="1452" t="s">
        <v>190</v>
      </c>
      <c r="O130" s="1452" t="str">
        <f t="shared" si="9"/>
        <v>J702:J756</v>
      </c>
    </row>
    <row r="131" spans="8:15">
      <c r="H131" s="1347" t="s">
        <v>8140</v>
      </c>
      <c r="I131" s="1452" t="s">
        <v>533</v>
      </c>
      <c r="J131" s="1452" t="s">
        <v>8141</v>
      </c>
      <c r="K131" s="1452"/>
      <c r="L131" s="1452"/>
      <c r="M131" s="1452" t="s">
        <v>8142</v>
      </c>
      <c r="N131" s="1452" t="s">
        <v>191</v>
      </c>
      <c r="O131" s="1452" t="str">
        <f t="shared" si="9"/>
        <v>J757:J819</v>
      </c>
    </row>
    <row r="132" spans="8:15">
      <c r="H132" s="1347" t="s">
        <v>8143</v>
      </c>
      <c r="I132" s="1452" t="s">
        <v>533</v>
      </c>
      <c r="J132" s="1452" t="s">
        <v>2159</v>
      </c>
      <c r="K132" s="1452"/>
      <c r="L132" s="1452"/>
      <c r="M132" s="1452" t="s">
        <v>542</v>
      </c>
      <c r="N132" s="1452" t="s">
        <v>192</v>
      </c>
      <c r="O132" s="1452" t="str">
        <f t="shared" si="9"/>
        <v>J820:J853</v>
      </c>
    </row>
    <row r="133" spans="8:15">
      <c r="H133" s="1347" t="s">
        <v>8144</v>
      </c>
      <c r="I133" s="1452" t="s">
        <v>533</v>
      </c>
      <c r="J133" s="1452" t="s">
        <v>8145</v>
      </c>
      <c r="K133" s="1452"/>
      <c r="L133" s="1452"/>
      <c r="M133" s="1452" t="s">
        <v>567</v>
      </c>
      <c r="N133" s="1452" t="s">
        <v>193</v>
      </c>
      <c r="O133" s="1452" t="str">
        <f t="shared" si="9"/>
        <v>J854:J884</v>
      </c>
    </row>
    <row r="134" spans="8:15">
      <c r="H134" s="1347" t="s">
        <v>8146</v>
      </c>
      <c r="I134" s="1452" t="s">
        <v>533</v>
      </c>
      <c r="J134" s="1452" t="s">
        <v>2163</v>
      </c>
      <c r="K134" s="1452"/>
      <c r="L134" s="1452"/>
      <c r="M134" s="1452" t="s">
        <v>543</v>
      </c>
      <c r="N134" s="1452" t="s">
        <v>194</v>
      </c>
      <c r="O134" s="1452" t="str">
        <f t="shared" si="9"/>
        <v>J885:J900</v>
      </c>
    </row>
    <row r="135" spans="8:15">
      <c r="H135" s="1347" t="s">
        <v>8147</v>
      </c>
      <c r="I135" s="1452" t="s">
        <v>533</v>
      </c>
      <c r="J135" s="1452" t="s">
        <v>8148</v>
      </c>
      <c r="K135" s="1452"/>
      <c r="L135" s="1452"/>
      <c r="M135" s="1452" t="s">
        <v>544</v>
      </c>
      <c r="N135" s="1452" t="s">
        <v>195</v>
      </c>
      <c r="O135" s="1452" t="str">
        <f t="shared" si="9"/>
        <v>J901:J920</v>
      </c>
    </row>
    <row r="136" spans="8:15">
      <c r="H136" s="1347" t="s">
        <v>8149</v>
      </c>
      <c r="I136" s="1452" t="s">
        <v>533</v>
      </c>
      <c r="J136" s="1452" t="s">
        <v>2166</v>
      </c>
      <c r="K136" s="1452"/>
      <c r="L136" s="1452"/>
      <c r="M136" s="1452" t="s">
        <v>568</v>
      </c>
      <c r="N136" s="1452" t="s">
        <v>196</v>
      </c>
      <c r="O136" s="1452" t="str">
        <f t="shared" si="9"/>
        <v>J921:J938</v>
      </c>
    </row>
    <row r="137" spans="8:15">
      <c r="H137" s="1347" t="s">
        <v>8150</v>
      </c>
      <c r="I137" s="1452" t="s">
        <v>533</v>
      </c>
      <c r="J137" s="1452" t="s">
        <v>2168</v>
      </c>
      <c r="K137" s="1452"/>
      <c r="L137" s="1452"/>
      <c r="M137" s="1452" t="s">
        <v>569</v>
      </c>
      <c r="N137" s="1452" t="s">
        <v>197</v>
      </c>
      <c r="O137" s="1452" t="str">
        <f t="shared" si="9"/>
        <v>J939:J966</v>
      </c>
    </row>
    <row r="138" spans="8:15">
      <c r="H138" s="1347" t="s">
        <v>8151</v>
      </c>
      <c r="I138" s="1452" t="s">
        <v>533</v>
      </c>
      <c r="J138" s="1452" t="s">
        <v>2173</v>
      </c>
      <c r="K138" s="1452"/>
      <c r="L138" s="1452"/>
      <c r="M138" s="1452" t="s">
        <v>545</v>
      </c>
      <c r="N138" s="1452" t="s">
        <v>198</v>
      </c>
      <c r="O138" s="1452" t="str">
        <f t="shared" si="9"/>
        <v>J967:J1044</v>
      </c>
    </row>
    <row r="139" spans="8:15">
      <c r="H139" s="1347" t="s">
        <v>8152</v>
      </c>
      <c r="I139" s="1452" t="s">
        <v>533</v>
      </c>
      <c r="J139" s="1452" t="s">
        <v>2178</v>
      </c>
      <c r="K139" s="1452"/>
      <c r="L139" s="1452"/>
      <c r="M139" s="1452" t="s">
        <v>546</v>
      </c>
      <c r="N139" s="1452" t="s">
        <v>199</v>
      </c>
      <c r="O139" s="1452" t="str">
        <f t="shared" si="9"/>
        <v>J1045:J1087</v>
      </c>
    </row>
    <row r="140" spans="8:15">
      <c r="H140" s="1347" t="s">
        <v>8153</v>
      </c>
      <c r="I140" s="1452" t="s">
        <v>533</v>
      </c>
      <c r="J140" s="1452" t="s">
        <v>2182</v>
      </c>
      <c r="K140" s="1452"/>
      <c r="L140" s="1452"/>
      <c r="M140" s="1452" t="s">
        <v>653</v>
      </c>
      <c r="N140" s="1452" t="s">
        <v>200</v>
      </c>
      <c r="O140" s="1452" t="str">
        <f t="shared" si="9"/>
        <v>J1088:J1123</v>
      </c>
    </row>
    <row r="141" spans="8:15">
      <c r="H141" s="1347" t="s">
        <v>8154</v>
      </c>
      <c r="I141" s="1452" t="s">
        <v>533</v>
      </c>
      <c r="J141" s="1452" t="s">
        <v>8155</v>
      </c>
      <c r="K141" s="1452"/>
      <c r="L141" s="1452"/>
      <c r="M141" s="1452" t="s">
        <v>547</v>
      </c>
      <c r="N141" s="1452" t="s">
        <v>201</v>
      </c>
      <c r="O141" s="1452" t="str">
        <f t="shared" si="9"/>
        <v>J1124:J1178</v>
      </c>
    </row>
    <row r="142" spans="8:15">
      <c r="H142" s="1347" t="s">
        <v>8156</v>
      </c>
      <c r="I142" s="1452" t="s">
        <v>533</v>
      </c>
      <c r="J142" s="1452" t="s">
        <v>8157</v>
      </c>
      <c r="K142" s="1452"/>
      <c r="L142" s="1452"/>
      <c r="M142" s="1452" t="s">
        <v>654</v>
      </c>
      <c r="N142" s="1452" t="s">
        <v>202</v>
      </c>
      <c r="O142" s="1452" t="str">
        <f t="shared" si="9"/>
        <v>J1179:J1208</v>
      </c>
    </row>
    <row r="143" spans="8:15">
      <c r="H143" s="1347" t="s">
        <v>8158</v>
      </c>
      <c r="I143" s="1452" t="s">
        <v>533</v>
      </c>
      <c r="J143" s="1452" t="s">
        <v>8159</v>
      </c>
      <c r="K143" s="1452"/>
      <c r="L143" s="1452"/>
      <c r="M143" s="1452" t="s">
        <v>548</v>
      </c>
      <c r="N143" s="1452" t="s">
        <v>203</v>
      </c>
      <c r="O143" s="1452" t="str">
        <f t="shared" si="9"/>
        <v>J1209:J1228</v>
      </c>
    </row>
    <row r="144" spans="8:15">
      <c r="H144" s="1347" t="s">
        <v>8160</v>
      </c>
      <c r="I144" s="1452" t="s">
        <v>533</v>
      </c>
      <c r="J144" s="1452" t="s">
        <v>2188</v>
      </c>
      <c r="K144" s="1452"/>
      <c r="L144" s="1452"/>
      <c r="M144" s="1452" t="s">
        <v>8161</v>
      </c>
      <c r="N144" s="1452" t="s">
        <v>204</v>
      </c>
      <c r="O144" s="1452" t="str">
        <f t="shared" si="9"/>
        <v>J1229:J1255</v>
      </c>
    </row>
    <row r="145" spans="8:15">
      <c r="H145" s="1347" t="s">
        <v>8162</v>
      </c>
      <c r="I145" s="1452" t="s">
        <v>533</v>
      </c>
      <c r="J145" s="1452" t="s">
        <v>2190</v>
      </c>
      <c r="K145" s="1452"/>
      <c r="L145" s="1452"/>
      <c r="M145" s="1452" t="s">
        <v>549</v>
      </c>
      <c r="N145" s="1452" t="s">
        <v>205</v>
      </c>
      <c r="O145" s="1452" t="str">
        <f t="shared" si="9"/>
        <v>J1256:J1299</v>
      </c>
    </row>
    <row r="146" spans="8:15">
      <c r="H146" s="1347" t="s">
        <v>8163</v>
      </c>
      <c r="I146" s="1452" t="s">
        <v>533</v>
      </c>
      <c r="J146" s="1452" t="s">
        <v>2192</v>
      </c>
      <c r="K146" s="1452"/>
      <c r="L146" s="1452"/>
      <c r="M146" s="1452" t="s">
        <v>550</v>
      </c>
      <c r="N146" s="1452" t="s">
        <v>206</v>
      </c>
      <c r="O146" s="1452" t="str">
        <f t="shared" si="9"/>
        <v>J1300:J1341</v>
      </c>
    </row>
    <row r="147" spans="8:15">
      <c r="H147" s="1347" t="s">
        <v>8164</v>
      </c>
      <c r="I147" s="1452" t="s">
        <v>533</v>
      </c>
      <c r="J147" s="1452" t="s">
        <v>2197</v>
      </c>
      <c r="K147" s="1452"/>
      <c r="L147" s="1452"/>
      <c r="M147" s="1452" t="s">
        <v>551</v>
      </c>
      <c r="N147" s="1452" t="s">
        <v>207</v>
      </c>
      <c r="O147" s="1452" t="str">
        <f t="shared" si="9"/>
        <v>J1342:J1381</v>
      </c>
    </row>
    <row r="148" spans="8:15">
      <c r="H148" s="1347" t="s">
        <v>8165</v>
      </c>
      <c r="I148" s="1452" t="s">
        <v>533</v>
      </c>
      <c r="J148" s="1452" t="s">
        <v>8166</v>
      </c>
      <c r="K148" s="1452"/>
      <c r="L148" s="1452"/>
      <c r="M148" s="1452" t="s">
        <v>552</v>
      </c>
      <c r="N148" s="1452" t="s">
        <v>208</v>
      </c>
      <c r="O148" s="1452" t="str">
        <f t="shared" si="9"/>
        <v>J1382:J1412</v>
      </c>
    </row>
    <row r="149" spans="8:15">
      <c r="H149" s="1347" t="s">
        <v>8167</v>
      </c>
      <c r="I149" s="1452" t="s">
        <v>533</v>
      </c>
      <c r="J149" s="1452" t="s">
        <v>8168</v>
      </c>
      <c r="K149" s="1452"/>
      <c r="L149" s="1452"/>
      <c r="M149" s="1452" t="s">
        <v>8169</v>
      </c>
      <c r="N149" s="1452" t="s">
        <v>209</v>
      </c>
      <c r="O149" s="1452" t="str">
        <f t="shared" si="9"/>
        <v>J1413:J1432</v>
      </c>
    </row>
    <row r="150" spans="8:15">
      <c r="H150" s="1347" t="s">
        <v>8170</v>
      </c>
      <c r="I150" s="1452" t="s">
        <v>533</v>
      </c>
      <c r="J150" s="1452" t="s">
        <v>2204</v>
      </c>
      <c r="K150" s="1452"/>
      <c r="L150" s="1452"/>
      <c r="M150" s="1452" t="s">
        <v>8171</v>
      </c>
      <c r="N150" s="1452" t="s">
        <v>210</v>
      </c>
      <c r="O150" s="1452" t="str">
        <f t="shared" si="9"/>
        <v>J1433:J1452</v>
      </c>
    </row>
    <row r="151" spans="8:15">
      <c r="H151" s="1347" t="s">
        <v>8172</v>
      </c>
      <c r="I151" s="1452" t="s">
        <v>533</v>
      </c>
      <c r="J151" s="1452" t="s">
        <v>8173</v>
      </c>
      <c r="K151" s="1452"/>
      <c r="L151" s="1452"/>
      <c r="M151" s="1452" t="s">
        <v>553</v>
      </c>
      <c r="N151" s="1452" t="s">
        <v>211</v>
      </c>
      <c r="O151" s="1452" t="str">
        <f t="shared" si="9"/>
        <v>J1453:J1480</v>
      </c>
    </row>
    <row r="152" spans="8:15">
      <c r="H152" s="1347" t="s">
        <v>8174</v>
      </c>
      <c r="I152" s="1452" t="s">
        <v>533</v>
      </c>
      <c r="J152" s="1452" t="s">
        <v>2208</v>
      </c>
      <c r="K152" s="1452"/>
      <c r="L152" s="1452"/>
      <c r="M152" s="1452" t="s">
        <v>554</v>
      </c>
      <c r="N152" s="1452" t="s">
        <v>212</v>
      </c>
      <c r="O152" s="1452" t="str">
        <f t="shared" si="9"/>
        <v>J1481:J1504</v>
      </c>
    </row>
    <row r="153" spans="8:15">
      <c r="H153" s="1347" t="s">
        <v>8175</v>
      </c>
      <c r="I153" s="1452" t="s">
        <v>533</v>
      </c>
      <c r="J153" s="1452" t="s">
        <v>2212</v>
      </c>
      <c r="K153" s="1452"/>
      <c r="L153" s="1452"/>
      <c r="M153" s="1452" t="s">
        <v>555</v>
      </c>
      <c r="N153" s="1452" t="s">
        <v>213</v>
      </c>
      <c r="O153" s="1452" t="str">
        <f t="shared" si="9"/>
        <v>J1505:J1524</v>
      </c>
    </row>
    <row r="154" spans="8:15">
      <c r="H154" s="1347" t="s">
        <v>8176</v>
      </c>
      <c r="I154" s="1452" t="s">
        <v>533</v>
      </c>
      <c r="J154" s="1452" t="s">
        <v>8177</v>
      </c>
      <c r="K154" s="1452"/>
      <c r="L154" s="1452"/>
      <c r="M154" s="1452" t="s">
        <v>8178</v>
      </c>
      <c r="N154" s="1452" t="s">
        <v>214</v>
      </c>
      <c r="O154" s="1452" t="str">
        <f t="shared" si="9"/>
        <v>J1525:J1549</v>
      </c>
    </row>
    <row r="155" spans="8:15">
      <c r="H155" s="1347" t="s">
        <v>8179</v>
      </c>
      <c r="I155" s="1452" t="s">
        <v>533</v>
      </c>
      <c r="J155" s="1452" t="s">
        <v>8180</v>
      </c>
      <c r="K155" s="1452"/>
      <c r="L155" s="1452"/>
      <c r="M155" s="1452" t="s">
        <v>556</v>
      </c>
      <c r="N155" s="1452" t="s">
        <v>215</v>
      </c>
      <c r="O155" s="1452" t="str">
        <f t="shared" si="9"/>
        <v>J1550:J1567</v>
      </c>
    </row>
    <row r="156" spans="8:15">
      <c r="H156" s="1347" t="s">
        <v>8181</v>
      </c>
      <c r="I156" s="1452" t="s">
        <v>533</v>
      </c>
      <c r="J156" s="1452" t="s">
        <v>2218</v>
      </c>
      <c r="K156" s="1452"/>
      <c r="L156" s="1452"/>
      <c r="M156" s="1452" t="s">
        <v>557</v>
      </c>
      <c r="N156" s="1452" t="s">
        <v>216</v>
      </c>
      <c r="O156" s="1452" t="str">
        <f t="shared" si="9"/>
        <v>J1568:J1588</v>
      </c>
    </row>
    <row r="157" spans="8:15">
      <c r="H157" s="1347" t="s">
        <v>8182</v>
      </c>
      <c r="I157" s="1452" t="s">
        <v>533</v>
      </c>
      <c r="J157" s="1452" t="s">
        <v>2223</v>
      </c>
      <c r="K157" s="1452"/>
      <c r="L157" s="1452"/>
      <c r="M157" s="1452" t="s">
        <v>558</v>
      </c>
      <c r="N157" s="1452" t="s">
        <v>217</v>
      </c>
      <c r="O157" s="1452" t="str">
        <f t="shared" si="9"/>
        <v>J1589:J1623</v>
      </c>
    </row>
    <row r="158" spans="8:15">
      <c r="H158" s="1347" t="s">
        <v>8183</v>
      </c>
      <c r="I158" s="1452" t="s">
        <v>533</v>
      </c>
      <c r="J158" s="1452" t="s">
        <v>2226</v>
      </c>
      <c r="K158" s="1452"/>
      <c r="L158" s="1452"/>
      <c r="M158" s="1452" t="s">
        <v>559</v>
      </c>
      <c r="N158" s="1452" t="s">
        <v>218</v>
      </c>
      <c r="O158" s="1452" t="str">
        <f t="shared" si="9"/>
        <v>J1624:J1684</v>
      </c>
    </row>
    <row r="159" spans="8:15">
      <c r="H159" s="1347" t="s">
        <v>8184</v>
      </c>
      <c r="I159" s="1452" t="s">
        <v>533</v>
      </c>
      <c r="J159" s="1452" t="s">
        <v>2228</v>
      </c>
      <c r="K159" s="1452"/>
      <c r="L159" s="1452"/>
      <c r="M159" s="1452" t="s">
        <v>8185</v>
      </c>
      <c r="N159" s="1452" t="s">
        <v>219</v>
      </c>
      <c r="O159" s="1452" t="str">
        <f t="shared" si="9"/>
        <v>J1685:J1705</v>
      </c>
    </row>
    <row r="160" spans="8:15">
      <c r="H160" s="1347" t="s">
        <v>8186</v>
      </c>
      <c r="I160" s="1452" t="s">
        <v>533</v>
      </c>
      <c r="J160" s="1452" t="s">
        <v>2230</v>
      </c>
      <c r="K160" s="1452"/>
      <c r="L160" s="1452"/>
      <c r="M160" s="1452" t="s">
        <v>560</v>
      </c>
      <c r="N160" s="1452" t="s">
        <v>220</v>
      </c>
      <c r="O160" s="1452" t="str">
        <f t="shared" si="9"/>
        <v>J1706:J1727</v>
      </c>
    </row>
    <row r="161" spans="8:15">
      <c r="H161" s="1347" t="s">
        <v>8187</v>
      </c>
      <c r="I161" s="1452" t="s">
        <v>533</v>
      </c>
      <c r="J161" s="1452" t="s">
        <v>2232</v>
      </c>
      <c r="K161" s="1452"/>
      <c r="L161" s="1452"/>
      <c r="M161" s="1452" t="s">
        <v>561</v>
      </c>
      <c r="N161" s="1452" t="s">
        <v>221</v>
      </c>
      <c r="O161" s="1452" t="str">
        <f t="shared" si="9"/>
        <v>J1728:J1773</v>
      </c>
    </row>
    <row r="162" spans="8:15">
      <c r="H162" s="1347" t="s">
        <v>8188</v>
      </c>
      <c r="I162" s="1452" t="s">
        <v>533</v>
      </c>
      <c r="J162" s="1452" t="s">
        <v>2234</v>
      </c>
      <c r="K162" s="1452"/>
      <c r="L162" s="1452"/>
      <c r="M162" s="1452" t="s">
        <v>562</v>
      </c>
      <c r="N162" s="1452" t="s">
        <v>222</v>
      </c>
      <c r="O162" s="1452" t="str">
        <f t="shared" si="9"/>
        <v>J1774:J1792</v>
      </c>
    </row>
    <row r="163" spans="8:15">
      <c r="H163" s="1347" t="s">
        <v>8189</v>
      </c>
      <c r="I163" s="1452" t="s">
        <v>533</v>
      </c>
      <c r="J163" s="1452" t="s">
        <v>2237</v>
      </c>
      <c r="K163" s="1452"/>
      <c r="L163" s="1452"/>
      <c r="M163" s="1452" t="s">
        <v>563</v>
      </c>
      <c r="N163" s="1452" t="s">
        <v>223</v>
      </c>
      <c r="O163" s="1452" t="str">
        <f t="shared" si="9"/>
        <v>J1793:J1819</v>
      </c>
    </row>
    <row r="164" spans="8:15">
      <c r="H164" s="1347" t="s">
        <v>8190</v>
      </c>
      <c r="I164" s="1452" t="s">
        <v>533</v>
      </c>
      <c r="J164" s="1452" t="s">
        <v>2241</v>
      </c>
      <c r="K164" s="1452"/>
      <c r="L164" s="1452"/>
      <c r="M164" s="1452" t="s">
        <v>564</v>
      </c>
      <c r="N164" s="1452" t="s">
        <v>224</v>
      </c>
      <c r="O164" s="1452" t="str">
        <f t="shared" si="9"/>
        <v>J1820:J1863</v>
      </c>
    </row>
    <row r="165" spans="8:15">
      <c r="H165" s="1347" t="s">
        <v>8191</v>
      </c>
      <c r="I165" s="1452" t="s">
        <v>533</v>
      </c>
      <c r="J165" s="1452" t="s">
        <v>2243</v>
      </c>
      <c r="K165" s="1452"/>
      <c r="L165" s="1452"/>
      <c r="M165" s="1452" t="s">
        <v>8192</v>
      </c>
      <c r="N165" s="1452" t="s">
        <v>225</v>
      </c>
      <c r="O165" s="1452" t="str">
        <f t="shared" si="9"/>
        <v>J1864:J1905</v>
      </c>
    </row>
    <row r="166" spans="8:15">
      <c r="H166" s="1347" t="s">
        <v>8193</v>
      </c>
      <c r="I166" s="1452" t="s">
        <v>533</v>
      </c>
      <c r="J166" s="1452" t="s">
        <v>2246</v>
      </c>
      <c r="K166" s="1452"/>
      <c r="L166" s="1452"/>
      <c r="M166" s="1452"/>
      <c r="N166" s="1452"/>
      <c r="O166" s="1452"/>
    </row>
    <row r="167" spans="8:15">
      <c r="H167" s="1347" t="s">
        <v>8194</v>
      </c>
      <c r="I167" s="1452" t="s">
        <v>533</v>
      </c>
      <c r="J167" s="1452" t="s">
        <v>2248</v>
      </c>
      <c r="K167" s="1452"/>
      <c r="L167" s="1452"/>
      <c r="M167" s="1452"/>
      <c r="N167" s="1452"/>
      <c r="O167" s="1452"/>
    </row>
    <row r="168" spans="8:15">
      <c r="H168" s="1347" t="s">
        <v>8195</v>
      </c>
      <c r="I168" s="1452" t="s">
        <v>533</v>
      </c>
      <c r="J168" s="1452" t="s">
        <v>2250</v>
      </c>
      <c r="K168" s="1452"/>
      <c r="L168" s="1452"/>
      <c r="M168" s="1452"/>
      <c r="N168" s="1452"/>
      <c r="O168" s="1452"/>
    </row>
    <row r="169" spans="8:15">
      <c r="H169" s="1347" t="s">
        <v>8196</v>
      </c>
      <c r="I169" s="1452" t="s">
        <v>533</v>
      </c>
      <c r="J169" s="1452" t="s">
        <v>2252</v>
      </c>
      <c r="K169" s="1452"/>
      <c r="L169" s="1452"/>
      <c r="M169" s="1452"/>
      <c r="N169" s="1452"/>
      <c r="O169" s="1452"/>
    </row>
    <row r="170" spans="8:15">
      <c r="H170" s="1347" t="s">
        <v>8197</v>
      </c>
      <c r="I170" s="1452" t="s">
        <v>533</v>
      </c>
      <c r="J170" s="1452" t="s">
        <v>2254</v>
      </c>
      <c r="K170" s="1452"/>
      <c r="L170" s="1452"/>
      <c r="M170" s="1452"/>
      <c r="N170" s="1452"/>
      <c r="O170" s="1452"/>
    </row>
    <row r="171" spans="8:15">
      <c r="H171" s="1347" t="s">
        <v>8198</v>
      </c>
      <c r="I171" s="1452" t="s">
        <v>533</v>
      </c>
      <c r="J171" s="1452" t="s">
        <v>2256</v>
      </c>
      <c r="K171" s="1452"/>
      <c r="L171" s="1452"/>
      <c r="M171" s="1452"/>
      <c r="N171" s="1452"/>
      <c r="O171" s="1452"/>
    </row>
    <row r="172" spans="8:15">
      <c r="H172" s="1347" t="s">
        <v>8199</v>
      </c>
      <c r="I172" s="1452" t="s">
        <v>533</v>
      </c>
      <c r="J172" s="1452" t="s">
        <v>2263</v>
      </c>
      <c r="K172" s="1452"/>
      <c r="L172" s="1452"/>
      <c r="M172" s="1452"/>
      <c r="N172" s="1452"/>
      <c r="O172" s="1452"/>
    </row>
    <row r="173" spans="8:15">
      <c r="H173" s="1347" t="s">
        <v>8200</v>
      </c>
      <c r="I173" s="1452" t="s">
        <v>533</v>
      </c>
      <c r="J173" s="1452" t="s">
        <v>2267</v>
      </c>
      <c r="K173" s="1452"/>
      <c r="L173" s="1452"/>
      <c r="M173" s="1452"/>
      <c r="N173" s="1452"/>
      <c r="O173" s="1452"/>
    </row>
    <row r="174" spans="8:15">
      <c r="H174" s="1347" t="s">
        <v>8201</v>
      </c>
      <c r="I174" s="1452" t="s">
        <v>533</v>
      </c>
      <c r="J174" s="1452" t="s">
        <v>2272</v>
      </c>
      <c r="K174" s="1452"/>
      <c r="L174" s="1452"/>
      <c r="M174" s="1452"/>
      <c r="N174" s="1452"/>
      <c r="O174" s="1452"/>
    </row>
    <row r="175" spans="8:15">
      <c r="H175" s="1347" t="s">
        <v>8202</v>
      </c>
      <c r="I175" s="1452" t="s">
        <v>533</v>
      </c>
      <c r="J175" s="1452" t="s">
        <v>2277</v>
      </c>
      <c r="K175" s="1452"/>
      <c r="L175" s="1452"/>
      <c r="M175" s="1452"/>
      <c r="N175" s="1452"/>
      <c r="O175" s="1452"/>
    </row>
    <row r="176" spans="8:15">
      <c r="H176" s="1347" t="s">
        <v>8203</v>
      </c>
      <c r="I176" s="1452" t="s">
        <v>533</v>
      </c>
      <c r="J176" s="1452" t="s">
        <v>2281</v>
      </c>
      <c r="K176" s="1452"/>
      <c r="L176" s="1452"/>
      <c r="M176" s="1452"/>
      <c r="N176" s="1452"/>
      <c r="O176" s="1452"/>
    </row>
    <row r="177" spans="8:15">
      <c r="H177" s="1347" t="s">
        <v>8204</v>
      </c>
      <c r="I177" s="1452" t="s">
        <v>533</v>
      </c>
      <c r="J177" s="1452" t="s">
        <v>8205</v>
      </c>
      <c r="K177" s="1452"/>
      <c r="L177" s="1452"/>
      <c r="M177" s="1452"/>
      <c r="N177" s="1452"/>
      <c r="O177" s="1452"/>
    </row>
    <row r="178" spans="8:15">
      <c r="H178" s="1347" t="s">
        <v>8206</v>
      </c>
      <c r="I178" s="1452" t="s">
        <v>533</v>
      </c>
      <c r="J178" s="1452" t="s">
        <v>2283</v>
      </c>
      <c r="K178" s="1452"/>
      <c r="L178" s="1452"/>
      <c r="M178" s="1452"/>
      <c r="N178" s="1452"/>
      <c r="O178" s="1452"/>
    </row>
    <row r="179" spans="8:15">
      <c r="H179" s="1347" t="s">
        <v>8207</v>
      </c>
      <c r="I179" s="1452" t="s">
        <v>533</v>
      </c>
      <c r="J179" s="1452" t="s">
        <v>2285</v>
      </c>
      <c r="K179" s="1452"/>
      <c r="L179" s="1452"/>
      <c r="M179" s="1452"/>
      <c r="N179" s="1452"/>
      <c r="O179" s="1452"/>
    </row>
    <row r="180" spans="8:15">
      <c r="H180" s="1347" t="s">
        <v>8208</v>
      </c>
      <c r="I180" s="1452" t="s">
        <v>533</v>
      </c>
      <c r="J180" s="1452" t="s">
        <v>2287</v>
      </c>
      <c r="K180" s="1452"/>
      <c r="L180" s="1452"/>
      <c r="M180" s="1452"/>
      <c r="N180" s="1452"/>
      <c r="O180" s="1452"/>
    </row>
    <row r="181" spans="8:15">
      <c r="H181" s="1347" t="s">
        <v>8209</v>
      </c>
      <c r="I181" s="1452" t="s">
        <v>533</v>
      </c>
      <c r="J181" s="1452" t="s">
        <v>2289</v>
      </c>
      <c r="K181" s="1452"/>
      <c r="L181" s="1452"/>
      <c r="M181" s="1452"/>
      <c r="N181" s="1452"/>
      <c r="O181" s="1452"/>
    </row>
    <row r="182" spans="8:15">
      <c r="H182" s="1347" t="s">
        <v>8210</v>
      </c>
      <c r="I182" s="1452" t="s">
        <v>533</v>
      </c>
      <c r="J182" s="1452" t="s">
        <v>2291</v>
      </c>
      <c r="K182" s="1452"/>
      <c r="L182" s="1452"/>
      <c r="M182" s="1452"/>
      <c r="N182" s="1452"/>
      <c r="O182" s="1452"/>
    </row>
    <row r="183" spans="8:15">
      <c r="H183" s="1347" t="s">
        <v>8211</v>
      </c>
      <c r="I183" s="1452" t="s">
        <v>533</v>
      </c>
      <c r="J183" s="1452" t="s">
        <v>2295</v>
      </c>
      <c r="K183" s="1452"/>
      <c r="L183" s="1452"/>
      <c r="M183" s="1452"/>
      <c r="N183" s="1452"/>
      <c r="O183" s="1452"/>
    </row>
    <row r="184" spans="8:15">
      <c r="H184" s="1347" t="s">
        <v>8212</v>
      </c>
      <c r="I184" s="1452" t="s">
        <v>533</v>
      </c>
      <c r="J184" s="1452" t="s">
        <v>2244</v>
      </c>
      <c r="K184" s="1452"/>
      <c r="L184" s="1452"/>
      <c r="M184" s="1452"/>
      <c r="N184" s="1452"/>
      <c r="O184" s="1452"/>
    </row>
    <row r="185" spans="8:15">
      <c r="H185" s="1347" t="s">
        <v>8213</v>
      </c>
      <c r="I185" s="1452" t="s">
        <v>533</v>
      </c>
      <c r="J185" s="1452" t="s">
        <v>2299</v>
      </c>
      <c r="K185" s="1452"/>
      <c r="L185" s="1452"/>
      <c r="M185" s="1452"/>
      <c r="N185" s="1452"/>
      <c r="O185" s="1452"/>
    </row>
    <row r="186" spans="8:15">
      <c r="H186" s="1347" t="s">
        <v>8214</v>
      </c>
      <c r="I186" s="1452" t="s">
        <v>533</v>
      </c>
      <c r="J186" s="1452" t="s">
        <v>2301</v>
      </c>
      <c r="K186" s="1452"/>
      <c r="L186" s="1452"/>
      <c r="M186" s="1452"/>
      <c r="N186" s="1452"/>
      <c r="O186" s="1452"/>
    </row>
    <row r="187" spans="8:15">
      <c r="H187" s="1347" t="s">
        <v>8215</v>
      </c>
      <c r="I187" s="1452" t="s">
        <v>533</v>
      </c>
      <c r="J187" s="1452" t="s">
        <v>2306</v>
      </c>
      <c r="K187" s="1452"/>
      <c r="L187" s="1452"/>
      <c r="M187" s="1452"/>
      <c r="N187" s="1452"/>
      <c r="O187" s="1452"/>
    </row>
    <row r="188" spans="8:15">
      <c r="H188" s="1347" t="s">
        <v>8216</v>
      </c>
      <c r="I188" s="1452" t="s">
        <v>533</v>
      </c>
      <c r="J188" s="1452" t="s">
        <v>2308</v>
      </c>
      <c r="K188" s="1452"/>
      <c r="L188" s="1452"/>
      <c r="M188" s="1452"/>
      <c r="N188" s="1452"/>
      <c r="O188" s="1452"/>
    </row>
    <row r="189" spans="8:15">
      <c r="H189" s="1347" t="s">
        <v>8217</v>
      </c>
      <c r="I189" s="1452" t="s">
        <v>533</v>
      </c>
      <c r="J189" s="1452" t="s">
        <v>2310</v>
      </c>
      <c r="K189" s="1452"/>
      <c r="L189" s="1452"/>
      <c r="M189" s="1452"/>
      <c r="N189" s="1452"/>
      <c r="O189" s="1452"/>
    </row>
    <row r="190" spans="8:15">
      <c r="H190" s="1347" t="s">
        <v>8218</v>
      </c>
      <c r="I190" s="1452" t="s">
        <v>533</v>
      </c>
      <c r="J190" s="1452" t="s">
        <v>2312</v>
      </c>
      <c r="K190" s="1452"/>
      <c r="L190" s="1452"/>
      <c r="M190" s="1452"/>
      <c r="N190" s="1452"/>
      <c r="O190" s="1452"/>
    </row>
    <row r="191" spans="8:15">
      <c r="H191" s="1347" t="s">
        <v>8219</v>
      </c>
      <c r="I191" s="1452" t="s">
        <v>533</v>
      </c>
      <c r="J191" s="1452" t="s">
        <v>8220</v>
      </c>
      <c r="K191" s="1452"/>
      <c r="L191" s="1452"/>
      <c r="M191" s="1452"/>
      <c r="N191" s="1452"/>
      <c r="O191" s="1452"/>
    </row>
    <row r="192" spans="8:15">
      <c r="H192" s="1347" t="s">
        <v>8221</v>
      </c>
      <c r="I192" s="1452" t="s">
        <v>533</v>
      </c>
      <c r="J192" s="1452" t="s">
        <v>8222</v>
      </c>
      <c r="K192" s="1452"/>
      <c r="L192" s="1452"/>
      <c r="M192" s="1452"/>
      <c r="N192" s="1452"/>
      <c r="O192" s="1452"/>
    </row>
    <row r="193" spans="8:15">
      <c r="H193" s="1347" t="s">
        <v>8223</v>
      </c>
      <c r="I193" s="1452" t="s">
        <v>533</v>
      </c>
      <c r="J193" s="1452" t="s">
        <v>2316</v>
      </c>
      <c r="K193" s="1452"/>
      <c r="L193" s="1452"/>
      <c r="M193" s="1452"/>
      <c r="N193" s="1452"/>
      <c r="O193" s="1452"/>
    </row>
    <row r="194" spans="8:15">
      <c r="H194" s="1347" t="s">
        <v>8224</v>
      </c>
      <c r="I194" s="1452" t="s">
        <v>533</v>
      </c>
      <c r="J194" s="1452" t="s">
        <v>8225</v>
      </c>
      <c r="K194" s="1452"/>
      <c r="L194" s="1452"/>
      <c r="M194" s="1452"/>
      <c r="N194" s="1452"/>
      <c r="O194" s="1452"/>
    </row>
    <row r="195" spans="8:15">
      <c r="H195" s="1347" t="s">
        <v>8226</v>
      </c>
      <c r="I195" s="1452" t="s">
        <v>533</v>
      </c>
      <c r="J195" s="1452" t="s">
        <v>2319</v>
      </c>
      <c r="K195" s="1452"/>
      <c r="L195" s="1452"/>
      <c r="M195" s="1452"/>
      <c r="N195" s="1452"/>
      <c r="O195" s="1452"/>
    </row>
    <row r="196" spans="8:15">
      <c r="H196" s="1347" t="s">
        <v>8227</v>
      </c>
      <c r="I196" s="1452" t="s">
        <v>533</v>
      </c>
      <c r="J196" s="1452" t="s">
        <v>2321</v>
      </c>
      <c r="K196" s="1452"/>
      <c r="L196" s="1452"/>
      <c r="M196" s="1452"/>
      <c r="N196" s="1452"/>
      <c r="O196" s="1452"/>
    </row>
    <row r="197" spans="8:15">
      <c r="H197" s="1347" t="s">
        <v>8228</v>
      </c>
      <c r="I197" s="1452" t="s">
        <v>533</v>
      </c>
      <c r="J197" s="1452" t="s">
        <v>8229</v>
      </c>
      <c r="K197" s="1452"/>
      <c r="L197" s="1452"/>
      <c r="M197" s="1452"/>
      <c r="N197" s="1452"/>
      <c r="O197" s="1452"/>
    </row>
    <row r="198" spans="8:15">
      <c r="H198" s="1347" t="s">
        <v>8230</v>
      </c>
      <c r="I198" s="1452" t="s">
        <v>533</v>
      </c>
      <c r="J198" s="1452" t="s">
        <v>8231</v>
      </c>
      <c r="K198" s="1452"/>
      <c r="L198" s="1452"/>
      <c r="M198" s="1452"/>
      <c r="N198" s="1452"/>
      <c r="O198" s="1452"/>
    </row>
    <row r="199" spans="8:15">
      <c r="H199" s="1347" t="s">
        <v>8232</v>
      </c>
      <c r="I199" s="1452" t="s">
        <v>533</v>
      </c>
      <c r="J199" s="1452" t="s">
        <v>2325</v>
      </c>
      <c r="K199" s="1452"/>
      <c r="L199" s="1452"/>
      <c r="M199" s="1452"/>
      <c r="N199" s="1452"/>
      <c r="O199" s="1452"/>
    </row>
    <row r="200" spans="8:15">
      <c r="H200" s="1347" t="s">
        <v>8233</v>
      </c>
      <c r="I200" s="1452" t="s">
        <v>533</v>
      </c>
      <c r="J200" s="1452" t="s">
        <v>8234</v>
      </c>
      <c r="K200" s="1452"/>
      <c r="L200" s="1452"/>
      <c r="M200" s="1452"/>
      <c r="N200" s="1452"/>
      <c r="O200" s="1452"/>
    </row>
    <row r="201" spans="8:15">
      <c r="H201" s="1347" t="s">
        <v>8235</v>
      </c>
      <c r="I201" s="1452" t="s">
        <v>533</v>
      </c>
      <c r="J201" s="1452" t="s">
        <v>8236</v>
      </c>
      <c r="K201" s="1452"/>
      <c r="L201" s="1452"/>
      <c r="M201" s="1452"/>
      <c r="N201" s="1452"/>
      <c r="O201" s="1452"/>
    </row>
    <row r="202" spans="8:15">
      <c r="H202" s="1347" t="s">
        <v>8237</v>
      </c>
      <c r="I202" s="1452" t="s">
        <v>533</v>
      </c>
      <c r="J202" s="1452" t="s">
        <v>2328</v>
      </c>
      <c r="K202" s="1452"/>
      <c r="L202" s="1452"/>
      <c r="M202" s="1452"/>
      <c r="N202" s="1452"/>
      <c r="O202" s="1452"/>
    </row>
    <row r="203" spans="8:15">
      <c r="H203" s="1347" t="s">
        <v>8238</v>
      </c>
      <c r="I203" s="1452" t="s">
        <v>533</v>
      </c>
      <c r="J203" s="1452" t="s">
        <v>8239</v>
      </c>
      <c r="K203" s="1452"/>
      <c r="L203" s="1452"/>
      <c r="M203" s="1452"/>
      <c r="N203" s="1452"/>
      <c r="O203" s="1452"/>
    </row>
    <row r="204" spans="8:15">
      <c r="H204" s="1347" t="s">
        <v>8240</v>
      </c>
      <c r="I204" s="1452" t="s">
        <v>533</v>
      </c>
      <c r="J204" s="1452" t="s">
        <v>2330</v>
      </c>
      <c r="K204" s="1452"/>
      <c r="L204" s="1452"/>
      <c r="M204" s="1452"/>
      <c r="N204" s="1452"/>
      <c r="O204" s="1452"/>
    </row>
    <row r="205" spans="8:15">
      <c r="H205" s="1347" t="s">
        <v>8241</v>
      </c>
      <c r="I205" s="1452" t="s">
        <v>533</v>
      </c>
      <c r="J205" s="1452" t="s">
        <v>8242</v>
      </c>
      <c r="K205" s="1452"/>
      <c r="L205" s="1452"/>
      <c r="M205" s="1452"/>
      <c r="N205" s="1452"/>
      <c r="O205" s="1452"/>
    </row>
    <row r="206" spans="8:15">
      <c r="H206" s="1347" t="s">
        <v>8243</v>
      </c>
      <c r="I206" s="1452" t="s">
        <v>533</v>
      </c>
      <c r="J206" s="1452" t="s">
        <v>8244</v>
      </c>
      <c r="K206" s="1452"/>
      <c r="L206" s="1452"/>
      <c r="M206" s="1452"/>
      <c r="N206" s="1452"/>
      <c r="O206" s="1452"/>
    </row>
    <row r="207" spans="8:15">
      <c r="H207" s="1347" t="s">
        <v>8245</v>
      </c>
      <c r="I207" s="1452" t="s">
        <v>533</v>
      </c>
      <c r="J207" s="1452" t="s">
        <v>2334</v>
      </c>
      <c r="K207" s="1452"/>
      <c r="L207" s="1452"/>
      <c r="M207" s="1452"/>
      <c r="N207" s="1452"/>
      <c r="O207" s="1452"/>
    </row>
    <row r="208" spans="8:15">
      <c r="H208" s="1347" t="s">
        <v>8246</v>
      </c>
      <c r="I208" s="1452" t="s">
        <v>533</v>
      </c>
      <c r="J208" s="1452" t="s">
        <v>8247</v>
      </c>
      <c r="K208" s="1452"/>
      <c r="L208" s="1452"/>
      <c r="M208" s="1452"/>
      <c r="N208" s="1452"/>
      <c r="O208" s="1452"/>
    </row>
    <row r="209" spans="8:15">
      <c r="H209" s="1347" t="s">
        <v>8248</v>
      </c>
      <c r="I209" s="1452" t="s">
        <v>533</v>
      </c>
      <c r="J209" s="1452" t="s">
        <v>2336</v>
      </c>
      <c r="K209" s="1452"/>
      <c r="L209" s="1452"/>
      <c r="M209" s="1452"/>
      <c r="N209" s="1452"/>
      <c r="O209" s="1452"/>
    </row>
    <row r="210" spans="8:15">
      <c r="H210" s="1347" t="s">
        <v>8249</v>
      </c>
      <c r="I210" s="1452" t="s">
        <v>533</v>
      </c>
      <c r="J210" s="1452" t="s">
        <v>2338</v>
      </c>
      <c r="K210" s="1452"/>
      <c r="L210" s="1452"/>
      <c r="M210" s="1452"/>
      <c r="N210" s="1452"/>
      <c r="O210" s="1452"/>
    </row>
    <row r="211" spans="8:15">
      <c r="H211" s="1347" t="s">
        <v>8250</v>
      </c>
      <c r="I211" s="1452" t="s">
        <v>533</v>
      </c>
      <c r="J211" s="1452" t="s">
        <v>2340</v>
      </c>
      <c r="K211" s="1452"/>
      <c r="L211" s="1452"/>
      <c r="M211" s="1452"/>
      <c r="N211" s="1452"/>
      <c r="O211" s="1452"/>
    </row>
    <row r="212" spans="8:15">
      <c r="H212" s="1347" t="s">
        <v>8251</v>
      </c>
      <c r="I212" s="1452" t="s">
        <v>533</v>
      </c>
      <c r="J212" s="1452" t="s">
        <v>2342</v>
      </c>
      <c r="K212" s="1452"/>
      <c r="L212" s="1452"/>
      <c r="M212" s="1452"/>
      <c r="N212" s="1452"/>
      <c r="O212" s="1452"/>
    </row>
    <row r="213" spans="8:15">
      <c r="H213" s="1347" t="s">
        <v>8252</v>
      </c>
      <c r="I213" s="1452" t="s">
        <v>533</v>
      </c>
      <c r="J213" s="1452" t="s">
        <v>8253</v>
      </c>
      <c r="K213" s="1452"/>
      <c r="L213" s="1452"/>
      <c r="M213" s="1452"/>
      <c r="N213" s="1452"/>
      <c r="O213" s="1452"/>
    </row>
    <row r="214" spans="8:15">
      <c r="H214" s="1347" t="s">
        <v>8254</v>
      </c>
      <c r="I214" s="1452" t="s">
        <v>533</v>
      </c>
      <c r="J214" s="1452" t="s">
        <v>8255</v>
      </c>
      <c r="K214" s="1452"/>
      <c r="L214" s="1452"/>
      <c r="M214" s="1452"/>
      <c r="N214" s="1452"/>
      <c r="O214" s="1452"/>
    </row>
    <row r="215" spans="8:15">
      <c r="H215" s="1347" t="s">
        <v>8256</v>
      </c>
      <c r="I215" s="1452" t="s">
        <v>533</v>
      </c>
      <c r="J215" s="1452" t="s">
        <v>2345</v>
      </c>
      <c r="K215" s="1452"/>
      <c r="L215" s="1452"/>
      <c r="M215" s="1452"/>
      <c r="N215" s="1452"/>
      <c r="O215" s="1452"/>
    </row>
    <row r="216" spans="8:15">
      <c r="H216" s="1347" t="s">
        <v>8257</v>
      </c>
      <c r="I216" s="1452" t="s">
        <v>533</v>
      </c>
      <c r="J216" s="1452" t="s">
        <v>2347</v>
      </c>
      <c r="K216" s="1452"/>
      <c r="L216" s="1452"/>
      <c r="M216" s="1452"/>
      <c r="N216" s="1452"/>
      <c r="O216" s="1452"/>
    </row>
    <row r="217" spans="8:15">
      <c r="H217" s="1347" t="s">
        <v>8258</v>
      </c>
      <c r="I217" s="1452" t="s">
        <v>533</v>
      </c>
      <c r="J217" s="1452" t="s">
        <v>2349</v>
      </c>
      <c r="K217" s="1452"/>
      <c r="L217" s="1452"/>
      <c r="M217" s="1452"/>
      <c r="N217" s="1452"/>
      <c r="O217" s="1452"/>
    </row>
    <row r="218" spans="8:15">
      <c r="H218" s="1347" t="s">
        <v>8259</v>
      </c>
      <c r="I218" s="1452" t="s">
        <v>533</v>
      </c>
      <c r="J218" s="1452" t="s">
        <v>8260</v>
      </c>
      <c r="K218" s="1452"/>
      <c r="L218" s="1452"/>
      <c r="M218" s="1452"/>
      <c r="N218" s="1452"/>
      <c r="O218" s="1452"/>
    </row>
    <row r="219" spans="8:15">
      <c r="H219" s="1347" t="s">
        <v>8261</v>
      </c>
      <c r="I219" s="1452" t="s">
        <v>533</v>
      </c>
      <c r="J219" s="1452" t="s">
        <v>2352</v>
      </c>
      <c r="K219" s="1452"/>
      <c r="L219" s="1452"/>
      <c r="M219" s="1452"/>
      <c r="N219" s="1452"/>
      <c r="O219" s="1452"/>
    </row>
    <row r="220" spans="8:15">
      <c r="H220" s="1347" t="s">
        <v>8262</v>
      </c>
      <c r="I220" s="1452" t="s">
        <v>533</v>
      </c>
      <c r="J220" s="1452" t="s">
        <v>2354</v>
      </c>
      <c r="K220" s="1452"/>
      <c r="L220" s="1452"/>
      <c r="M220" s="1452"/>
      <c r="N220" s="1452"/>
      <c r="O220" s="1452"/>
    </row>
    <row r="221" spans="8:15">
      <c r="H221" s="1347" t="s">
        <v>8263</v>
      </c>
      <c r="I221" s="1452" t="s">
        <v>533</v>
      </c>
      <c r="J221" s="1452" t="s">
        <v>2356</v>
      </c>
      <c r="K221" s="1452"/>
      <c r="L221" s="1452"/>
      <c r="M221" s="1452"/>
      <c r="N221" s="1452"/>
      <c r="O221" s="1452"/>
    </row>
    <row r="222" spans="8:15">
      <c r="H222" s="1347" t="s">
        <v>8264</v>
      </c>
      <c r="I222" s="1452" t="s">
        <v>533</v>
      </c>
      <c r="J222" s="1452" t="s">
        <v>2358</v>
      </c>
      <c r="K222" s="1452"/>
      <c r="L222" s="1452"/>
      <c r="M222" s="1452"/>
      <c r="N222" s="1452"/>
      <c r="O222" s="1452"/>
    </row>
    <row r="223" spans="8:15">
      <c r="H223" s="1347" t="s">
        <v>8265</v>
      </c>
      <c r="I223" s="1452" t="s">
        <v>533</v>
      </c>
      <c r="J223" s="1452" t="s">
        <v>2360</v>
      </c>
      <c r="K223" s="1452"/>
      <c r="L223" s="1452"/>
      <c r="M223" s="1452"/>
      <c r="N223" s="1452"/>
      <c r="O223" s="1452"/>
    </row>
    <row r="224" spans="8:15">
      <c r="H224" s="1347" t="s">
        <v>8266</v>
      </c>
      <c r="I224" s="1452" t="s">
        <v>533</v>
      </c>
      <c r="J224" s="1452" t="s">
        <v>2362</v>
      </c>
      <c r="K224" s="1452"/>
      <c r="L224" s="1452"/>
      <c r="M224" s="1452"/>
      <c r="N224" s="1452"/>
      <c r="O224" s="1452"/>
    </row>
    <row r="225" spans="8:15">
      <c r="H225" s="1347" t="s">
        <v>8267</v>
      </c>
      <c r="I225" s="1452" t="s">
        <v>533</v>
      </c>
      <c r="J225" s="1452" t="s">
        <v>2364</v>
      </c>
      <c r="K225" s="1452"/>
      <c r="L225" s="1452"/>
      <c r="M225" s="1452"/>
      <c r="N225" s="1452"/>
      <c r="O225" s="1452"/>
    </row>
    <row r="226" spans="8:15">
      <c r="H226" s="1347" t="s">
        <v>8268</v>
      </c>
      <c r="I226" s="1452" t="s">
        <v>533</v>
      </c>
      <c r="J226" s="1452" t="s">
        <v>2368</v>
      </c>
      <c r="K226" s="1452"/>
      <c r="L226" s="1452"/>
      <c r="M226" s="1452"/>
      <c r="N226" s="1452"/>
      <c r="O226" s="1452"/>
    </row>
    <row r="227" spans="8:15">
      <c r="H227" s="1347" t="s">
        <v>8269</v>
      </c>
      <c r="I227" s="1452" t="s">
        <v>533</v>
      </c>
      <c r="J227" s="1452" t="s">
        <v>2370</v>
      </c>
      <c r="K227" s="1452"/>
      <c r="L227" s="1452"/>
      <c r="M227" s="1452"/>
      <c r="N227" s="1452"/>
      <c r="O227" s="1452"/>
    </row>
    <row r="228" spans="8:15">
      <c r="H228" s="1347" t="s">
        <v>8270</v>
      </c>
      <c r="I228" s="1452" t="s">
        <v>533</v>
      </c>
      <c r="J228" s="1452" t="s">
        <v>2374</v>
      </c>
      <c r="K228" s="1452"/>
      <c r="L228" s="1452"/>
      <c r="M228" s="1452"/>
      <c r="N228" s="1452"/>
      <c r="O228" s="1452"/>
    </row>
    <row r="229" spans="8:15">
      <c r="H229" s="1347" t="s">
        <v>8271</v>
      </c>
      <c r="I229" s="1452" t="s">
        <v>533</v>
      </c>
      <c r="J229" s="1452" t="s">
        <v>2376</v>
      </c>
      <c r="K229" s="1452"/>
      <c r="L229" s="1452"/>
      <c r="M229" s="1452"/>
      <c r="N229" s="1452"/>
      <c r="O229" s="1452"/>
    </row>
    <row r="230" spans="8:15">
      <c r="H230" s="1347" t="s">
        <v>8272</v>
      </c>
      <c r="I230" s="1452" t="s">
        <v>533</v>
      </c>
      <c r="J230" s="1452" t="s">
        <v>8273</v>
      </c>
      <c r="K230" s="1452"/>
      <c r="L230" s="1452"/>
      <c r="M230" s="1452"/>
      <c r="N230" s="1452"/>
      <c r="O230" s="1452"/>
    </row>
    <row r="231" spans="8:15">
      <c r="H231" s="1347" t="s">
        <v>8274</v>
      </c>
      <c r="I231" s="1452" t="s">
        <v>533</v>
      </c>
      <c r="J231" s="1452" t="s">
        <v>2378</v>
      </c>
      <c r="K231" s="1452"/>
      <c r="L231" s="1452"/>
      <c r="M231" s="1452"/>
      <c r="N231" s="1452"/>
      <c r="O231" s="1452"/>
    </row>
    <row r="232" spans="8:15">
      <c r="H232" s="1347" t="s">
        <v>8275</v>
      </c>
      <c r="I232" s="1452" t="s">
        <v>533</v>
      </c>
      <c r="J232" s="1452" t="s">
        <v>2380</v>
      </c>
      <c r="K232" s="1452"/>
      <c r="L232" s="1452"/>
      <c r="M232" s="1452"/>
      <c r="N232" s="1452"/>
      <c r="O232" s="1452"/>
    </row>
    <row r="233" spans="8:15">
      <c r="H233" s="1347" t="s">
        <v>8276</v>
      </c>
      <c r="I233" s="1452" t="s">
        <v>533</v>
      </c>
      <c r="J233" s="1452" t="s">
        <v>2382</v>
      </c>
      <c r="K233" s="1452"/>
      <c r="L233" s="1452"/>
      <c r="M233" s="1452"/>
      <c r="N233" s="1452"/>
      <c r="O233" s="1452"/>
    </row>
    <row r="234" spans="8:15">
      <c r="H234" s="1347" t="s">
        <v>8277</v>
      </c>
      <c r="I234" s="1452" t="s">
        <v>533</v>
      </c>
      <c r="J234" s="1452" t="s">
        <v>2384</v>
      </c>
      <c r="K234" s="1452"/>
      <c r="L234" s="1452"/>
      <c r="M234" s="1452"/>
      <c r="N234" s="1452"/>
      <c r="O234" s="1452"/>
    </row>
    <row r="235" spans="8:15">
      <c r="H235" s="1347" t="s">
        <v>8278</v>
      </c>
      <c r="I235" s="1452" t="s">
        <v>533</v>
      </c>
      <c r="J235" s="1452" t="s">
        <v>8279</v>
      </c>
      <c r="K235" s="1452"/>
      <c r="L235" s="1452"/>
      <c r="M235" s="1452"/>
      <c r="N235" s="1452"/>
      <c r="O235" s="1452"/>
    </row>
    <row r="236" spans="8:15">
      <c r="H236" s="1347" t="s">
        <v>8280</v>
      </c>
      <c r="I236" s="1452" t="s">
        <v>533</v>
      </c>
      <c r="J236" s="1452" t="s">
        <v>2387</v>
      </c>
      <c r="K236" s="1452"/>
      <c r="L236" s="1452"/>
      <c r="M236" s="1452"/>
      <c r="N236" s="1452"/>
      <c r="O236" s="1452"/>
    </row>
    <row r="237" spans="8:15">
      <c r="H237" s="1347" t="s">
        <v>8281</v>
      </c>
      <c r="I237" s="1452" t="s">
        <v>533</v>
      </c>
      <c r="J237" s="1452" t="s">
        <v>2391</v>
      </c>
      <c r="K237" s="1452"/>
      <c r="L237" s="1452"/>
      <c r="M237" s="1452"/>
      <c r="N237" s="1452"/>
      <c r="O237" s="1452"/>
    </row>
    <row r="238" spans="8:15">
      <c r="H238" s="1347" t="s">
        <v>8282</v>
      </c>
      <c r="I238" s="1452" t="s">
        <v>533</v>
      </c>
      <c r="J238" s="1452" t="s">
        <v>2395</v>
      </c>
      <c r="K238" s="1452"/>
      <c r="L238" s="1452"/>
      <c r="M238" s="1452"/>
      <c r="N238" s="1452"/>
      <c r="O238" s="1452"/>
    </row>
    <row r="239" spans="8:15">
      <c r="H239" s="1347" t="s">
        <v>8283</v>
      </c>
      <c r="I239" s="1452" t="s">
        <v>533</v>
      </c>
      <c r="J239" s="1452" t="s">
        <v>2399</v>
      </c>
      <c r="K239" s="1452"/>
      <c r="L239" s="1452"/>
      <c r="M239" s="1452"/>
      <c r="N239" s="1452"/>
      <c r="O239" s="1452"/>
    </row>
    <row r="240" spans="8:15">
      <c r="H240" s="1347" t="s">
        <v>8284</v>
      </c>
      <c r="I240" s="1452" t="s">
        <v>533</v>
      </c>
      <c r="J240" s="1452" t="s">
        <v>8285</v>
      </c>
      <c r="K240" s="1452"/>
      <c r="L240" s="1452"/>
      <c r="M240" s="1452"/>
      <c r="N240" s="1452"/>
      <c r="O240" s="1452"/>
    </row>
    <row r="241" spans="8:15">
      <c r="H241" s="1347" t="s">
        <v>8286</v>
      </c>
      <c r="I241" s="1452" t="s">
        <v>533</v>
      </c>
      <c r="J241" s="1452" t="s">
        <v>2402</v>
      </c>
      <c r="K241" s="1452"/>
      <c r="L241" s="1452"/>
      <c r="M241" s="1452"/>
      <c r="N241" s="1452"/>
      <c r="O241" s="1452"/>
    </row>
    <row r="242" spans="8:15">
      <c r="H242" s="1347" t="s">
        <v>8287</v>
      </c>
      <c r="I242" s="1452" t="s">
        <v>533</v>
      </c>
      <c r="J242" s="1452" t="s">
        <v>2404</v>
      </c>
      <c r="K242" s="1452"/>
      <c r="L242" s="1452"/>
      <c r="M242" s="1452"/>
      <c r="N242" s="1452"/>
      <c r="O242" s="1452"/>
    </row>
    <row r="243" spans="8:15">
      <c r="H243" s="1347" t="s">
        <v>8288</v>
      </c>
      <c r="I243" s="1452" t="s">
        <v>533</v>
      </c>
      <c r="J243" s="1452" t="s">
        <v>8289</v>
      </c>
      <c r="K243" s="1452"/>
      <c r="L243" s="1452"/>
      <c r="M243" s="1452"/>
      <c r="N243" s="1452"/>
      <c r="O243" s="1452"/>
    </row>
    <row r="244" spans="8:15">
      <c r="H244" s="1347" t="s">
        <v>8290</v>
      </c>
      <c r="I244" s="1452" t="s">
        <v>533</v>
      </c>
      <c r="J244" s="1452" t="s">
        <v>8291</v>
      </c>
      <c r="K244" s="1452"/>
      <c r="L244" s="1452"/>
      <c r="M244" s="1452"/>
      <c r="N244" s="1452"/>
      <c r="O244" s="1452"/>
    </row>
    <row r="245" spans="8:15">
      <c r="H245" s="1347" t="s">
        <v>8292</v>
      </c>
      <c r="I245" s="1452" t="s">
        <v>533</v>
      </c>
      <c r="J245" s="1452" t="s">
        <v>8293</v>
      </c>
      <c r="K245" s="1452"/>
      <c r="L245" s="1452"/>
      <c r="M245" s="1452"/>
      <c r="N245" s="1452"/>
      <c r="O245" s="1452"/>
    </row>
    <row r="246" spans="8:15">
      <c r="H246" s="1347" t="s">
        <v>8294</v>
      </c>
      <c r="I246" s="1452" t="s">
        <v>533</v>
      </c>
      <c r="J246" s="1452" t="s">
        <v>2408</v>
      </c>
      <c r="K246" s="1452"/>
      <c r="L246" s="1452"/>
      <c r="M246" s="1452"/>
      <c r="N246" s="1452"/>
      <c r="O246" s="1452"/>
    </row>
    <row r="247" spans="8:15">
      <c r="H247" s="1347" t="s">
        <v>8295</v>
      </c>
      <c r="I247" s="1452" t="s">
        <v>533</v>
      </c>
      <c r="J247" s="1452" t="s">
        <v>2410</v>
      </c>
      <c r="K247" s="1452"/>
      <c r="L247" s="1452"/>
      <c r="M247" s="1452"/>
      <c r="N247" s="1452"/>
      <c r="O247" s="1452"/>
    </row>
    <row r="248" spans="8:15">
      <c r="H248" s="1347" t="s">
        <v>8296</v>
      </c>
      <c r="I248" s="1452" t="s">
        <v>533</v>
      </c>
      <c r="J248" s="1452" t="s">
        <v>2414</v>
      </c>
      <c r="K248" s="1452"/>
      <c r="L248" s="1452"/>
      <c r="M248" s="1452"/>
      <c r="N248" s="1452"/>
      <c r="O248" s="1452"/>
    </row>
    <row r="249" spans="8:15">
      <c r="H249" s="1347" t="s">
        <v>8297</v>
      </c>
      <c r="I249" s="1452" t="s">
        <v>533</v>
      </c>
      <c r="J249" s="1452" t="s">
        <v>8298</v>
      </c>
      <c r="K249" s="1452"/>
      <c r="L249" s="1452"/>
      <c r="M249" s="1452"/>
      <c r="N249" s="1452"/>
      <c r="O249" s="1452"/>
    </row>
    <row r="250" spans="8:15">
      <c r="H250" s="1347" t="s">
        <v>8299</v>
      </c>
      <c r="I250" s="1452" t="s">
        <v>533</v>
      </c>
      <c r="J250" s="1452" t="s">
        <v>2419</v>
      </c>
      <c r="K250" s="1452"/>
      <c r="L250" s="1452"/>
      <c r="M250" s="1452"/>
      <c r="N250" s="1452"/>
      <c r="O250" s="1452"/>
    </row>
    <row r="251" spans="8:15">
      <c r="H251" s="1347" t="s">
        <v>8300</v>
      </c>
      <c r="I251" s="1452" t="s">
        <v>533</v>
      </c>
      <c r="J251" s="1452" t="s">
        <v>2421</v>
      </c>
      <c r="K251" s="1452"/>
      <c r="L251" s="1452"/>
      <c r="M251" s="1452"/>
      <c r="N251" s="1452"/>
      <c r="O251" s="1452"/>
    </row>
    <row r="252" spans="8:15">
      <c r="H252" s="1347" t="s">
        <v>8301</v>
      </c>
      <c r="I252" s="1452" t="s">
        <v>533</v>
      </c>
      <c r="J252" s="1452" t="s">
        <v>2423</v>
      </c>
      <c r="K252" s="1452"/>
      <c r="L252" s="1452"/>
      <c r="M252" s="1452"/>
      <c r="N252" s="1452"/>
      <c r="O252" s="1452"/>
    </row>
    <row r="253" spans="8:15">
      <c r="H253" s="1347" t="s">
        <v>8302</v>
      </c>
      <c r="I253" s="1452" t="s">
        <v>533</v>
      </c>
      <c r="J253" s="1452" t="s">
        <v>2425</v>
      </c>
      <c r="K253" s="1452"/>
      <c r="L253" s="1452"/>
      <c r="M253" s="1452"/>
      <c r="N253" s="1452"/>
      <c r="O253" s="1452"/>
    </row>
    <row r="254" spans="8:15">
      <c r="H254" s="1347" t="s">
        <v>8303</v>
      </c>
      <c r="I254" s="1452" t="s">
        <v>533</v>
      </c>
      <c r="J254" s="1452" t="s">
        <v>8304</v>
      </c>
      <c r="K254" s="1452"/>
      <c r="L254" s="1452"/>
      <c r="M254" s="1452"/>
      <c r="N254" s="1452"/>
      <c r="O254" s="1452"/>
    </row>
    <row r="255" spans="8:15">
      <c r="H255" s="1347" t="s">
        <v>8305</v>
      </c>
      <c r="I255" s="1452" t="s">
        <v>533</v>
      </c>
      <c r="J255" s="1452" t="s">
        <v>2428</v>
      </c>
      <c r="K255" s="1452"/>
      <c r="L255" s="1452"/>
      <c r="M255" s="1452"/>
      <c r="N255" s="1452"/>
      <c r="O255" s="1452"/>
    </row>
    <row r="256" spans="8:15">
      <c r="H256" s="1347" t="s">
        <v>8306</v>
      </c>
      <c r="I256" s="1452" t="s">
        <v>533</v>
      </c>
      <c r="J256" s="1452" t="s">
        <v>2430</v>
      </c>
      <c r="K256" s="1452"/>
      <c r="L256" s="1452"/>
      <c r="M256" s="1452"/>
      <c r="N256" s="1452"/>
      <c r="O256" s="1452"/>
    </row>
    <row r="257" spans="8:15">
      <c r="H257" s="1347" t="s">
        <v>8307</v>
      </c>
      <c r="I257" s="1452" t="s">
        <v>533</v>
      </c>
      <c r="J257" s="1452" t="s">
        <v>2432</v>
      </c>
      <c r="K257" s="1452"/>
      <c r="L257" s="1452"/>
      <c r="M257" s="1452"/>
      <c r="N257" s="1452"/>
      <c r="O257" s="1452"/>
    </row>
    <row r="258" spans="8:15">
      <c r="H258" s="1347" t="s">
        <v>8308</v>
      </c>
      <c r="I258" s="1452" t="s">
        <v>533</v>
      </c>
      <c r="J258" s="1452" t="s">
        <v>2434</v>
      </c>
      <c r="K258" s="1452"/>
      <c r="L258" s="1452"/>
      <c r="M258" s="1452"/>
      <c r="N258" s="1452"/>
      <c r="O258" s="1452"/>
    </row>
    <row r="259" spans="8:15">
      <c r="H259" s="1347" t="s">
        <v>8309</v>
      </c>
      <c r="I259" s="1452" t="s">
        <v>533</v>
      </c>
      <c r="J259" s="1452" t="s">
        <v>2436</v>
      </c>
      <c r="K259" s="1452"/>
      <c r="L259" s="1452"/>
      <c r="M259" s="1452"/>
      <c r="N259" s="1452"/>
      <c r="O259" s="1452"/>
    </row>
    <row r="260" spans="8:15">
      <c r="H260" s="1347" t="s">
        <v>8310</v>
      </c>
      <c r="I260" s="1452" t="s">
        <v>533</v>
      </c>
      <c r="J260" s="1452" t="s">
        <v>8311</v>
      </c>
      <c r="K260" s="1452"/>
      <c r="L260" s="1452"/>
      <c r="M260" s="1452"/>
      <c r="N260" s="1452"/>
      <c r="O260" s="1452"/>
    </row>
    <row r="261" spans="8:15">
      <c r="H261" s="1347" t="s">
        <v>8312</v>
      </c>
      <c r="I261" s="1452" t="s">
        <v>533</v>
      </c>
      <c r="J261" s="1452" t="s">
        <v>2441</v>
      </c>
      <c r="K261" s="1452"/>
      <c r="L261" s="1452"/>
      <c r="M261" s="1452"/>
      <c r="N261" s="1452"/>
      <c r="O261" s="1452"/>
    </row>
    <row r="262" spans="8:15">
      <c r="H262" s="1347" t="s">
        <v>8313</v>
      </c>
      <c r="I262" s="1452" t="s">
        <v>533</v>
      </c>
      <c r="J262" s="1452" t="s">
        <v>2444</v>
      </c>
      <c r="K262" s="1452"/>
      <c r="L262" s="1452"/>
      <c r="M262" s="1452"/>
      <c r="N262" s="1452"/>
      <c r="O262" s="1452"/>
    </row>
    <row r="263" spans="8:15">
      <c r="H263" s="1347" t="s">
        <v>8314</v>
      </c>
      <c r="I263" s="1452" t="s">
        <v>533</v>
      </c>
      <c r="J263" s="1452" t="s">
        <v>2446</v>
      </c>
      <c r="K263" s="1452"/>
      <c r="L263" s="1452"/>
      <c r="M263" s="1452"/>
      <c r="N263" s="1452"/>
      <c r="O263" s="1452"/>
    </row>
    <row r="264" spans="8:15">
      <c r="H264" s="1347" t="s">
        <v>8315</v>
      </c>
      <c r="I264" s="1452" t="s">
        <v>533</v>
      </c>
      <c r="J264" s="1452" t="s">
        <v>2448</v>
      </c>
      <c r="K264" s="1452"/>
      <c r="L264" s="1452"/>
      <c r="M264" s="1452"/>
      <c r="N264" s="1452"/>
      <c r="O264" s="1452"/>
    </row>
    <row r="265" spans="8:15">
      <c r="H265" s="1347" t="s">
        <v>8316</v>
      </c>
      <c r="I265" s="1452" t="s">
        <v>533</v>
      </c>
      <c r="J265" s="1452" t="s">
        <v>2450</v>
      </c>
      <c r="K265" s="1452"/>
      <c r="L265" s="1452"/>
      <c r="M265" s="1452"/>
      <c r="N265" s="1452"/>
      <c r="O265" s="1452"/>
    </row>
    <row r="266" spans="8:15">
      <c r="H266" s="1347" t="s">
        <v>8317</v>
      </c>
      <c r="I266" s="1452" t="s">
        <v>533</v>
      </c>
      <c r="J266" s="1452" t="s">
        <v>2453</v>
      </c>
      <c r="K266" s="1452"/>
      <c r="L266" s="1452"/>
      <c r="M266" s="1452"/>
      <c r="N266" s="1452"/>
      <c r="O266" s="1452"/>
    </row>
    <row r="267" spans="8:15">
      <c r="H267" s="1347" t="s">
        <v>8318</v>
      </c>
      <c r="I267" s="1452" t="s">
        <v>533</v>
      </c>
      <c r="J267" s="1452" t="s">
        <v>2455</v>
      </c>
      <c r="K267" s="1452"/>
      <c r="L267" s="1452"/>
      <c r="M267" s="1452"/>
      <c r="N267" s="1452"/>
      <c r="O267" s="1452"/>
    </row>
    <row r="268" spans="8:15">
      <c r="H268" s="1347" t="s">
        <v>8319</v>
      </c>
      <c r="I268" s="1452" t="s">
        <v>533</v>
      </c>
      <c r="J268" s="1452" t="s">
        <v>2457</v>
      </c>
      <c r="K268" s="1452"/>
      <c r="L268" s="1452"/>
      <c r="M268" s="1452"/>
      <c r="N268" s="1452"/>
      <c r="O268" s="1452"/>
    </row>
    <row r="269" spans="8:15">
      <c r="H269" s="1347" t="s">
        <v>8320</v>
      </c>
      <c r="I269" s="1452" t="s">
        <v>533</v>
      </c>
      <c r="J269" s="1452" t="s">
        <v>8321</v>
      </c>
      <c r="K269" s="1452"/>
      <c r="L269" s="1452"/>
      <c r="M269" s="1452"/>
      <c r="N269" s="1452"/>
      <c r="O269" s="1452"/>
    </row>
    <row r="270" spans="8:15">
      <c r="H270" s="1347" t="s">
        <v>8322</v>
      </c>
      <c r="I270" s="1452" t="s">
        <v>533</v>
      </c>
      <c r="J270" s="1452" t="s">
        <v>8323</v>
      </c>
      <c r="K270" s="1452"/>
      <c r="L270" s="1452"/>
      <c r="M270" s="1452"/>
      <c r="N270" s="1452"/>
      <c r="O270" s="1452"/>
    </row>
    <row r="271" spans="8:15">
      <c r="H271" s="1347" t="s">
        <v>8324</v>
      </c>
      <c r="I271" s="1452" t="s">
        <v>533</v>
      </c>
      <c r="J271" s="1452" t="s">
        <v>2461</v>
      </c>
      <c r="K271" s="1452"/>
      <c r="L271" s="1452"/>
      <c r="M271" s="1452"/>
      <c r="N271" s="1452"/>
      <c r="O271" s="1452"/>
    </row>
    <row r="272" spans="8:15">
      <c r="H272" s="1347" t="s">
        <v>8325</v>
      </c>
      <c r="I272" s="1452" t="s">
        <v>533</v>
      </c>
      <c r="J272" s="1452" t="s">
        <v>8326</v>
      </c>
      <c r="K272" s="1452"/>
      <c r="L272" s="1452"/>
      <c r="M272" s="1452"/>
      <c r="N272" s="1452"/>
      <c r="O272" s="1452"/>
    </row>
    <row r="273" spans="8:15">
      <c r="H273" s="1347" t="s">
        <v>8327</v>
      </c>
      <c r="I273" s="1452" t="s">
        <v>533</v>
      </c>
      <c r="J273" s="1452" t="s">
        <v>2463</v>
      </c>
      <c r="K273" s="1452"/>
      <c r="L273" s="1452"/>
      <c r="M273" s="1452"/>
      <c r="N273" s="1452"/>
      <c r="O273" s="1452"/>
    </row>
    <row r="274" spans="8:15">
      <c r="H274" s="1347" t="s">
        <v>8328</v>
      </c>
      <c r="I274" s="1452" t="s">
        <v>533</v>
      </c>
      <c r="J274" s="1452" t="s">
        <v>2464</v>
      </c>
      <c r="K274" s="1452"/>
      <c r="L274" s="1452"/>
      <c r="M274" s="1452"/>
      <c r="N274" s="1452"/>
      <c r="O274" s="1452"/>
    </row>
    <row r="275" spans="8:15">
      <c r="H275" s="1347" t="s">
        <v>8329</v>
      </c>
      <c r="I275" s="1452" t="s">
        <v>533</v>
      </c>
      <c r="J275" s="1452" t="s">
        <v>8330</v>
      </c>
      <c r="K275" s="1452"/>
      <c r="L275" s="1452"/>
      <c r="M275" s="1452"/>
      <c r="N275" s="1452"/>
      <c r="O275" s="1452"/>
    </row>
    <row r="276" spans="8:15">
      <c r="H276" s="1347" t="s">
        <v>8331</v>
      </c>
      <c r="I276" s="1452" t="s">
        <v>533</v>
      </c>
      <c r="J276" s="1452" t="s">
        <v>8332</v>
      </c>
      <c r="K276" s="1452"/>
      <c r="L276" s="1452"/>
      <c r="M276" s="1452"/>
      <c r="N276" s="1452"/>
      <c r="O276" s="1452"/>
    </row>
    <row r="277" spans="8:15">
      <c r="H277" s="1347" t="s">
        <v>8333</v>
      </c>
      <c r="I277" s="1452" t="s">
        <v>533</v>
      </c>
      <c r="J277" s="1452" t="s">
        <v>8334</v>
      </c>
      <c r="K277" s="1452"/>
      <c r="L277" s="1452"/>
      <c r="M277" s="1452"/>
      <c r="N277" s="1452"/>
      <c r="O277" s="1452"/>
    </row>
    <row r="278" spans="8:15">
      <c r="H278" s="1347" t="s">
        <v>8335</v>
      </c>
      <c r="I278" s="1452" t="s">
        <v>533</v>
      </c>
      <c r="J278" s="1452" t="s">
        <v>2466</v>
      </c>
      <c r="K278" s="1452"/>
      <c r="L278" s="1452"/>
      <c r="M278" s="1452"/>
      <c r="N278" s="1452"/>
      <c r="O278" s="1452"/>
    </row>
    <row r="279" spans="8:15">
      <c r="H279" s="1347" t="s">
        <v>8336</v>
      </c>
      <c r="I279" s="1452" t="s">
        <v>533</v>
      </c>
      <c r="J279" s="1452" t="s">
        <v>2470</v>
      </c>
      <c r="K279" s="1452"/>
      <c r="L279" s="1452"/>
      <c r="M279" s="1452"/>
      <c r="N279" s="1452"/>
      <c r="O279" s="1452"/>
    </row>
    <row r="280" spans="8:15">
      <c r="H280" s="1347" t="s">
        <v>8337</v>
      </c>
      <c r="I280" s="1452" t="s">
        <v>533</v>
      </c>
      <c r="J280" s="1452" t="s">
        <v>8338</v>
      </c>
      <c r="K280" s="1452"/>
      <c r="L280" s="1452"/>
      <c r="M280" s="1452"/>
      <c r="N280" s="1452"/>
      <c r="O280" s="1452"/>
    </row>
    <row r="281" spans="8:15">
      <c r="H281" s="1347" t="s">
        <v>8339</v>
      </c>
      <c r="I281" s="1452" t="s">
        <v>533</v>
      </c>
      <c r="J281" s="1452" t="s">
        <v>2472</v>
      </c>
      <c r="K281" s="1452"/>
      <c r="L281" s="1452"/>
      <c r="M281" s="1452"/>
      <c r="N281" s="1452"/>
      <c r="O281" s="1452"/>
    </row>
    <row r="282" spans="8:15">
      <c r="H282" s="1347" t="s">
        <v>8340</v>
      </c>
      <c r="I282" s="1452" t="s">
        <v>533</v>
      </c>
      <c r="J282" s="1452" t="s">
        <v>2474</v>
      </c>
      <c r="K282" s="1452"/>
      <c r="L282" s="1452"/>
      <c r="M282" s="1452"/>
      <c r="N282" s="1452"/>
      <c r="O282" s="1452"/>
    </row>
    <row r="283" spans="8:15">
      <c r="H283" s="1347" t="s">
        <v>8341</v>
      </c>
      <c r="I283" s="1452" t="s">
        <v>533</v>
      </c>
      <c r="J283" s="1452" t="s">
        <v>8342</v>
      </c>
      <c r="K283" s="1452"/>
      <c r="L283" s="1452"/>
      <c r="M283" s="1452"/>
      <c r="N283" s="1452"/>
      <c r="O283" s="1452"/>
    </row>
    <row r="284" spans="8:15">
      <c r="H284" s="1347" t="s">
        <v>8343</v>
      </c>
      <c r="I284" s="1452" t="s">
        <v>533</v>
      </c>
      <c r="J284" s="1452" t="s">
        <v>2478</v>
      </c>
      <c r="K284" s="1452"/>
      <c r="L284" s="1452"/>
      <c r="M284" s="1452"/>
      <c r="N284" s="1452"/>
      <c r="O284" s="1452"/>
    </row>
    <row r="285" spans="8:15">
      <c r="H285" s="1347" t="s">
        <v>8344</v>
      </c>
      <c r="I285" s="1452" t="s">
        <v>533</v>
      </c>
      <c r="J285" s="1452" t="s">
        <v>2482</v>
      </c>
      <c r="K285" s="1452"/>
      <c r="L285" s="1452"/>
      <c r="M285" s="1452"/>
      <c r="N285" s="1452"/>
      <c r="O285" s="1452"/>
    </row>
    <row r="286" spans="8:15">
      <c r="H286" s="1347" t="s">
        <v>8345</v>
      </c>
      <c r="I286" s="1452" t="s">
        <v>533</v>
      </c>
      <c r="J286" s="1452" t="s">
        <v>2485</v>
      </c>
      <c r="K286" s="1452"/>
      <c r="L286" s="1452"/>
      <c r="M286" s="1452"/>
      <c r="N286" s="1452"/>
      <c r="O286" s="1452"/>
    </row>
    <row r="287" spans="8:15">
      <c r="H287" s="1347" t="s">
        <v>8346</v>
      </c>
      <c r="I287" s="1452" t="s">
        <v>533</v>
      </c>
      <c r="J287" s="1452" t="s">
        <v>2489</v>
      </c>
      <c r="K287" s="1452"/>
      <c r="L287" s="1452"/>
      <c r="M287" s="1452"/>
      <c r="N287" s="1452"/>
      <c r="O287" s="1452"/>
    </row>
    <row r="288" spans="8:15">
      <c r="H288" s="1347" t="s">
        <v>8347</v>
      </c>
      <c r="I288" s="1452" t="s">
        <v>533</v>
      </c>
      <c r="J288" s="1452" t="s">
        <v>2493</v>
      </c>
      <c r="K288" s="1452"/>
      <c r="L288" s="1452"/>
      <c r="M288" s="1452"/>
      <c r="N288" s="1452"/>
      <c r="O288" s="1452"/>
    </row>
    <row r="289" spans="8:15">
      <c r="H289" s="1347" t="s">
        <v>8348</v>
      </c>
      <c r="I289" s="1452" t="s">
        <v>533</v>
      </c>
      <c r="J289" s="1452" t="s">
        <v>8349</v>
      </c>
      <c r="K289" s="1452"/>
      <c r="L289" s="1452"/>
      <c r="M289" s="1452"/>
      <c r="N289" s="1452"/>
      <c r="O289" s="1452"/>
    </row>
    <row r="290" spans="8:15">
      <c r="H290" s="1347" t="s">
        <v>8350</v>
      </c>
      <c r="I290" s="1452" t="s">
        <v>533</v>
      </c>
      <c r="J290" s="1452" t="s">
        <v>8351</v>
      </c>
      <c r="K290" s="1452"/>
      <c r="L290" s="1452"/>
      <c r="M290" s="1452"/>
      <c r="N290" s="1452"/>
      <c r="O290" s="1452"/>
    </row>
    <row r="291" spans="8:15">
      <c r="H291" s="1347" t="s">
        <v>8352</v>
      </c>
      <c r="I291" s="1452" t="s">
        <v>533</v>
      </c>
      <c r="J291" s="1452" t="s">
        <v>2498</v>
      </c>
      <c r="K291" s="1452"/>
      <c r="L291" s="1452"/>
      <c r="M291" s="1452"/>
      <c r="N291" s="1452"/>
      <c r="O291" s="1452"/>
    </row>
    <row r="292" spans="8:15">
      <c r="H292" s="1347" t="s">
        <v>8353</v>
      </c>
      <c r="I292" s="1452" t="s">
        <v>533</v>
      </c>
      <c r="J292" s="1452" t="s">
        <v>2500</v>
      </c>
      <c r="K292" s="1452"/>
      <c r="L292" s="1452"/>
      <c r="M292" s="1452"/>
      <c r="N292" s="1452"/>
      <c r="O292" s="1452"/>
    </row>
    <row r="293" spans="8:15">
      <c r="H293" s="1347" t="s">
        <v>8354</v>
      </c>
      <c r="I293" s="1452" t="s">
        <v>533</v>
      </c>
      <c r="J293" s="1452" t="s">
        <v>2502</v>
      </c>
      <c r="K293" s="1452"/>
      <c r="L293" s="1452"/>
      <c r="M293" s="1452"/>
      <c r="N293" s="1452"/>
      <c r="O293" s="1452"/>
    </row>
    <row r="294" spans="8:15">
      <c r="H294" s="1347" t="s">
        <v>8355</v>
      </c>
      <c r="I294" s="1452" t="s">
        <v>533</v>
      </c>
      <c r="J294" s="1452" t="s">
        <v>8356</v>
      </c>
      <c r="K294" s="1452"/>
      <c r="L294" s="1452"/>
      <c r="M294" s="1452"/>
      <c r="N294" s="1452"/>
      <c r="O294" s="1452"/>
    </row>
    <row r="295" spans="8:15">
      <c r="H295" s="1347" t="s">
        <v>8357</v>
      </c>
      <c r="I295" s="1452" t="s">
        <v>533</v>
      </c>
      <c r="J295" s="1452" t="s">
        <v>8358</v>
      </c>
      <c r="K295" s="1452"/>
      <c r="L295" s="1452"/>
      <c r="M295" s="1452"/>
      <c r="N295" s="1452"/>
      <c r="O295" s="1452"/>
    </row>
    <row r="296" spans="8:15">
      <c r="H296" s="1347" t="s">
        <v>8359</v>
      </c>
      <c r="I296" s="1452" t="s">
        <v>533</v>
      </c>
      <c r="J296" s="1452" t="s">
        <v>2504</v>
      </c>
      <c r="K296" s="1452"/>
      <c r="L296" s="1452"/>
      <c r="M296" s="1452"/>
      <c r="N296" s="1452"/>
      <c r="O296" s="1452"/>
    </row>
    <row r="297" spans="8:15">
      <c r="H297" s="1347" t="s">
        <v>8360</v>
      </c>
      <c r="I297" s="1452" t="s">
        <v>533</v>
      </c>
      <c r="J297" s="1452" t="s">
        <v>2506</v>
      </c>
      <c r="K297" s="1452"/>
      <c r="L297" s="1452"/>
      <c r="M297" s="1452"/>
      <c r="N297" s="1452"/>
      <c r="O297" s="1452"/>
    </row>
    <row r="298" spans="8:15">
      <c r="H298" s="1347" t="s">
        <v>8361</v>
      </c>
      <c r="I298" s="1452" t="s">
        <v>534</v>
      </c>
      <c r="K298" s="1452">
        <f>ROW()</f>
        <v>298</v>
      </c>
      <c r="L298" s="1452">
        <f>K298+COUNTIF($I$118:$I$1905,I298)-1</f>
        <v>338</v>
      </c>
      <c r="M298" s="1452"/>
      <c r="N298" s="1452"/>
      <c r="O298" s="1452"/>
    </row>
    <row r="299" spans="8:15">
      <c r="H299" s="1347" t="s">
        <v>1185</v>
      </c>
      <c r="I299" s="1452" t="s">
        <v>534</v>
      </c>
      <c r="J299" s="1452" t="s">
        <v>1306</v>
      </c>
      <c r="K299" s="1452"/>
      <c r="L299" s="1452"/>
      <c r="M299" s="1452"/>
      <c r="N299" s="1452"/>
      <c r="O299" s="1452"/>
    </row>
    <row r="300" spans="8:15">
      <c r="H300" s="1347" t="s">
        <v>8362</v>
      </c>
      <c r="I300" s="1452" t="s">
        <v>534</v>
      </c>
      <c r="J300" s="1452" t="s">
        <v>2532</v>
      </c>
      <c r="K300" s="1452"/>
      <c r="L300" s="1452"/>
      <c r="M300" s="1452"/>
      <c r="N300" s="1452"/>
      <c r="O300" s="1452"/>
    </row>
    <row r="301" spans="8:15">
      <c r="H301" s="1347" t="s">
        <v>1613</v>
      </c>
      <c r="I301" s="1452" t="s">
        <v>534</v>
      </c>
      <c r="J301" s="1452" t="s">
        <v>1612</v>
      </c>
      <c r="K301" s="1452"/>
      <c r="L301" s="1452"/>
      <c r="M301" s="1452"/>
      <c r="N301" s="1452"/>
      <c r="O301" s="1452"/>
    </row>
    <row r="302" spans="8:15">
      <c r="H302" s="1347" t="s">
        <v>8363</v>
      </c>
      <c r="I302" s="1452" t="s">
        <v>534</v>
      </c>
      <c r="J302" s="1452" t="s">
        <v>2543</v>
      </c>
      <c r="K302" s="1452"/>
      <c r="L302" s="1452"/>
      <c r="M302" s="1452"/>
      <c r="N302" s="1452"/>
      <c r="O302" s="1452"/>
    </row>
    <row r="303" spans="8:15">
      <c r="H303" s="1347" t="s">
        <v>8364</v>
      </c>
      <c r="I303" s="1452" t="s">
        <v>534</v>
      </c>
      <c r="J303" s="1452" t="s">
        <v>2547</v>
      </c>
      <c r="K303" s="1452"/>
      <c r="L303" s="1452"/>
      <c r="M303" s="1452"/>
      <c r="N303" s="1452"/>
      <c r="O303" s="1452"/>
    </row>
    <row r="304" spans="8:15">
      <c r="H304" s="1347" t="s">
        <v>8365</v>
      </c>
      <c r="I304" s="1452" t="s">
        <v>534</v>
      </c>
      <c r="J304" s="1452" t="s">
        <v>2558</v>
      </c>
      <c r="K304" s="1452"/>
      <c r="L304" s="1452"/>
      <c r="M304" s="1452"/>
      <c r="N304" s="1452"/>
      <c r="O304" s="1452"/>
    </row>
    <row r="305" spans="8:15">
      <c r="H305" s="1347" t="s">
        <v>8366</v>
      </c>
      <c r="I305" s="1452" t="s">
        <v>534</v>
      </c>
      <c r="J305" s="1452" t="s">
        <v>8367</v>
      </c>
      <c r="K305" s="1452"/>
      <c r="L305" s="1452"/>
      <c r="M305" s="1452"/>
      <c r="N305" s="1452"/>
      <c r="O305" s="1452"/>
    </row>
    <row r="306" spans="8:15">
      <c r="H306" s="1347" t="s">
        <v>8368</v>
      </c>
      <c r="I306" s="1452" t="s">
        <v>534</v>
      </c>
      <c r="J306" s="1452" t="s">
        <v>2562</v>
      </c>
      <c r="K306" s="1452"/>
      <c r="L306" s="1452"/>
      <c r="M306" s="1452"/>
      <c r="N306" s="1452"/>
      <c r="O306" s="1452"/>
    </row>
    <row r="307" spans="8:15">
      <c r="H307" s="1347" t="s">
        <v>8369</v>
      </c>
      <c r="I307" s="1452" t="s">
        <v>534</v>
      </c>
      <c r="J307" s="1452" t="s">
        <v>8370</v>
      </c>
      <c r="K307" s="1452"/>
      <c r="L307" s="1452"/>
      <c r="M307" s="1452"/>
      <c r="N307" s="1452"/>
      <c r="O307" s="1452"/>
    </row>
    <row r="308" spans="8:15">
      <c r="H308" s="1347" t="s">
        <v>8371</v>
      </c>
      <c r="I308" s="1452" t="s">
        <v>534</v>
      </c>
      <c r="J308" s="1452" t="s">
        <v>2569</v>
      </c>
      <c r="K308" s="1452"/>
      <c r="L308" s="1452"/>
      <c r="M308" s="1452"/>
      <c r="N308" s="1452"/>
      <c r="O308" s="1452"/>
    </row>
    <row r="309" spans="8:15">
      <c r="H309" s="1347" t="s">
        <v>8372</v>
      </c>
      <c r="I309" s="1452" t="s">
        <v>534</v>
      </c>
      <c r="J309" s="1452" t="s">
        <v>2573</v>
      </c>
      <c r="K309" s="1452"/>
      <c r="L309" s="1452"/>
      <c r="M309" s="1452"/>
      <c r="N309" s="1452"/>
      <c r="O309" s="1452"/>
    </row>
    <row r="310" spans="8:15">
      <c r="H310" s="1347" t="s">
        <v>8373</v>
      </c>
      <c r="I310" s="1452" t="s">
        <v>534</v>
      </c>
      <c r="J310" s="1452" t="s">
        <v>2577</v>
      </c>
      <c r="K310" s="1452"/>
      <c r="L310" s="1452"/>
      <c r="M310" s="1452"/>
      <c r="N310" s="1452"/>
      <c r="O310" s="1452"/>
    </row>
    <row r="311" spans="8:15">
      <c r="H311" s="1347" t="s">
        <v>8374</v>
      </c>
      <c r="I311" s="1452" t="s">
        <v>534</v>
      </c>
      <c r="J311" s="1452" t="s">
        <v>2580</v>
      </c>
      <c r="K311" s="1452"/>
      <c r="L311" s="1452"/>
      <c r="M311" s="1452"/>
      <c r="N311" s="1452"/>
      <c r="O311" s="1452"/>
    </row>
    <row r="312" spans="8:15">
      <c r="H312" s="1347" t="s">
        <v>8375</v>
      </c>
      <c r="I312" s="1452" t="s">
        <v>534</v>
      </c>
      <c r="J312" s="1452" t="s">
        <v>2582</v>
      </c>
      <c r="K312" s="1452"/>
      <c r="L312" s="1452"/>
      <c r="M312" s="1452"/>
      <c r="N312" s="1452"/>
      <c r="O312" s="1452"/>
    </row>
    <row r="313" spans="8:15">
      <c r="H313" s="1347" t="s">
        <v>8376</v>
      </c>
      <c r="I313" s="1452" t="s">
        <v>534</v>
      </c>
      <c r="J313" s="1452" t="s">
        <v>2587</v>
      </c>
      <c r="K313" s="1452"/>
      <c r="L313" s="1452"/>
      <c r="M313" s="1452"/>
      <c r="N313" s="1452"/>
      <c r="O313" s="1452"/>
    </row>
    <row r="314" spans="8:15">
      <c r="H314" s="1347" t="s">
        <v>8377</v>
      </c>
      <c r="I314" s="1452" t="s">
        <v>534</v>
      </c>
      <c r="J314" s="1452" t="s">
        <v>2592</v>
      </c>
      <c r="K314" s="1452"/>
      <c r="L314" s="1452"/>
      <c r="M314" s="1452"/>
      <c r="N314" s="1452"/>
      <c r="O314" s="1452"/>
    </row>
    <row r="315" spans="8:15">
      <c r="H315" s="1347" t="s">
        <v>8378</v>
      </c>
      <c r="I315" s="1452" t="s">
        <v>534</v>
      </c>
      <c r="J315" s="1452" t="s">
        <v>2595</v>
      </c>
      <c r="K315" s="1452"/>
      <c r="L315" s="1452"/>
      <c r="M315" s="1452"/>
      <c r="N315" s="1452"/>
      <c r="O315" s="1452"/>
    </row>
    <row r="316" spans="8:15">
      <c r="H316" s="1347" t="s">
        <v>8379</v>
      </c>
      <c r="I316" s="1452" t="s">
        <v>534</v>
      </c>
      <c r="J316" s="1452" t="s">
        <v>8380</v>
      </c>
      <c r="K316" s="1452"/>
      <c r="L316" s="1452"/>
      <c r="M316" s="1452"/>
      <c r="N316" s="1452"/>
      <c r="O316" s="1452"/>
    </row>
    <row r="317" spans="8:15">
      <c r="H317" s="1347" t="s">
        <v>8381</v>
      </c>
      <c r="I317" s="1452" t="s">
        <v>534</v>
      </c>
      <c r="J317" s="1452" t="s">
        <v>2598</v>
      </c>
      <c r="K317" s="1452"/>
      <c r="L317" s="1452"/>
      <c r="M317" s="1452"/>
      <c r="N317" s="1452"/>
      <c r="O317" s="1452"/>
    </row>
    <row r="318" spans="8:15">
      <c r="H318" s="1347" t="s">
        <v>8382</v>
      </c>
      <c r="I318" s="1452" t="s">
        <v>534</v>
      </c>
      <c r="J318" s="1452" t="s">
        <v>8383</v>
      </c>
      <c r="K318" s="1452"/>
      <c r="L318" s="1452"/>
      <c r="M318" s="1452"/>
      <c r="N318" s="1452"/>
      <c r="O318" s="1452"/>
    </row>
    <row r="319" spans="8:15">
      <c r="H319" s="1347" t="s">
        <v>8384</v>
      </c>
      <c r="I319" s="1452" t="s">
        <v>534</v>
      </c>
      <c r="J319" s="1452" t="s">
        <v>8385</v>
      </c>
      <c r="K319" s="1452"/>
      <c r="L319" s="1452"/>
      <c r="M319" s="1452"/>
      <c r="N319" s="1452"/>
      <c r="O319" s="1452"/>
    </row>
    <row r="320" spans="8:15">
      <c r="H320" s="1347" t="s">
        <v>8386</v>
      </c>
      <c r="I320" s="1452" t="s">
        <v>534</v>
      </c>
      <c r="J320" s="1452" t="s">
        <v>2602</v>
      </c>
      <c r="K320" s="1452"/>
      <c r="L320" s="1452"/>
      <c r="M320" s="1452"/>
      <c r="N320" s="1452"/>
      <c r="O320" s="1452"/>
    </row>
    <row r="321" spans="8:15">
      <c r="H321" s="1347" t="s">
        <v>8387</v>
      </c>
      <c r="I321" s="1452" t="s">
        <v>534</v>
      </c>
      <c r="J321" s="1452" t="s">
        <v>2604</v>
      </c>
      <c r="K321" s="1452"/>
      <c r="L321" s="1452"/>
      <c r="M321" s="1452"/>
      <c r="N321" s="1452"/>
      <c r="O321" s="1452"/>
    </row>
    <row r="322" spans="8:15">
      <c r="H322" s="1347" t="s">
        <v>8388</v>
      </c>
      <c r="I322" s="1452" t="s">
        <v>534</v>
      </c>
      <c r="J322" s="1452" t="s">
        <v>2607</v>
      </c>
      <c r="K322" s="1452"/>
      <c r="L322" s="1452"/>
      <c r="M322" s="1452"/>
      <c r="N322" s="1452"/>
      <c r="O322" s="1452"/>
    </row>
    <row r="323" spans="8:15">
      <c r="H323" s="1347" t="s">
        <v>8389</v>
      </c>
      <c r="I323" s="1452" t="s">
        <v>534</v>
      </c>
      <c r="J323" s="1452" t="s">
        <v>2608</v>
      </c>
      <c r="K323" s="1452"/>
      <c r="L323" s="1452"/>
      <c r="M323" s="1452"/>
      <c r="N323" s="1452"/>
      <c r="O323" s="1452"/>
    </row>
    <row r="324" spans="8:15">
      <c r="H324" s="1347" t="s">
        <v>8390</v>
      </c>
      <c r="I324" s="1452" t="s">
        <v>534</v>
      </c>
      <c r="J324" s="1452" t="s">
        <v>8391</v>
      </c>
      <c r="K324" s="1452"/>
      <c r="L324" s="1452"/>
      <c r="M324" s="1452"/>
      <c r="N324" s="1452"/>
      <c r="O324" s="1452"/>
    </row>
    <row r="325" spans="8:15">
      <c r="H325" s="1347" t="s">
        <v>8392</v>
      </c>
      <c r="I325" s="1452" t="s">
        <v>534</v>
      </c>
      <c r="J325" s="1452" t="s">
        <v>2610</v>
      </c>
      <c r="K325" s="1452"/>
      <c r="L325" s="1452"/>
      <c r="M325" s="1452"/>
      <c r="N325" s="1452"/>
      <c r="O325" s="1452"/>
    </row>
    <row r="326" spans="8:15">
      <c r="H326" s="1347" t="s">
        <v>8393</v>
      </c>
      <c r="I326" s="1452" t="s">
        <v>534</v>
      </c>
      <c r="J326" s="1452" t="s">
        <v>8394</v>
      </c>
      <c r="K326" s="1452"/>
      <c r="L326" s="1452"/>
      <c r="M326" s="1452"/>
      <c r="N326" s="1452"/>
      <c r="O326" s="1452"/>
    </row>
    <row r="327" spans="8:15">
      <c r="H327" s="1347" t="s">
        <v>8395</v>
      </c>
      <c r="I327" s="1452" t="s">
        <v>534</v>
      </c>
      <c r="J327" s="1452" t="s">
        <v>2612</v>
      </c>
      <c r="K327" s="1452"/>
      <c r="L327" s="1452"/>
      <c r="M327" s="1452"/>
      <c r="N327" s="1452"/>
      <c r="O327" s="1452"/>
    </row>
    <row r="328" spans="8:15">
      <c r="H328" s="1347" t="s">
        <v>8396</v>
      </c>
      <c r="I328" s="1452" t="s">
        <v>534</v>
      </c>
      <c r="J328" s="1452" t="s">
        <v>8397</v>
      </c>
      <c r="K328" s="1452"/>
      <c r="L328" s="1452"/>
      <c r="M328" s="1452"/>
      <c r="N328" s="1452"/>
      <c r="O328" s="1452"/>
    </row>
    <row r="329" spans="8:15">
      <c r="H329" s="1347" t="s">
        <v>8398</v>
      </c>
      <c r="I329" s="1452" t="s">
        <v>534</v>
      </c>
      <c r="J329" s="1452" t="s">
        <v>2615</v>
      </c>
      <c r="K329" s="1452"/>
      <c r="L329" s="1452"/>
      <c r="M329" s="1452"/>
      <c r="N329" s="1452"/>
      <c r="O329" s="1452"/>
    </row>
    <row r="330" spans="8:15">
      <c r="H330" s="1347" t="s">
        <v>8399</v>
      </c>
      <c r="I330" s="1452" t="s">
        <v>534</v>
      </c>
      <c r="J330" s="1452" t="s">
        <v>2616</v>
      </c>
      <c r="K330" s="1452"/>
      <c r="L330" s="1452"/>
      <c r="M330" s="1452"/>
      <c r="N330" s="1452"/>
      <c r="O330" s="1452"/>
    </row>
    <row r="331" spans="8:15">
      <c r="H331" s="1347" t="s">
        <v>8400</v>
      </c>
      <c r="I331" s="1452" t="s">
        <v>534</v>
      </c>
      <c r="J331" s="1452" t="s">
        <v>2617</v>
      </c>
      <c r="K331" s="1452"/>
      <c r="L331" s="1452"/>
      <c r="M331" s="1452"/>
      <c r="N331" s="1452"/>
      <c r="O331" s="1452"/>
    </row>
    <row r="332" spans="8:15">
      <c r="H332" s="1347" t="s">
        <v>8401</v>
      </c>
      <c r="I332" s="1452" t="s">
        <v>534</v>
      </c>
      <c r="J332" s="1452" t="s">
        <v>2619</v>
      </c>
      <c r="K332" s="1452"/>
      <c r="L332" s="1452"/>
      <c r="M332" s="1452"/>
      <c r="N332" s="1452"/>
      <c r="O332" s="1452"/>
    </row>
    <row r="333" spans="8:15">
      <c r="H333" s="1347" t="s">
        <v>8402</v>
      </c>
      <c r="I333" s="1452" t="s">
        <v>534</v>
      </c>
      <c r="J333" s="1452" t="s">
        <v>2621</v>
      </c>
      <c r="K333" s="1452"/>
      <c r="L333" s="1452"/>
      <c r="M333" s="1452"/>
      <c r="N333" s="1452"/>
      <c r="O333" s="1452"/>
    </row>
    <row r="334" spans="8:15">
      <c r="H334" s="1347" t="s">
        <v>8403</v>
      </c>
      <c r="I334" s="1452" t="s">
        <v>534</v>
      </c>
      <c r="J334" s="1452" t="s">
        <v>2626</v>
      </c>
      <c r="K334" s="1452"/>
      <c r="L334" s="1452"/>
      <c r="M334" s="1452"/>
      <c r="N334" s="1452"/>
      <c r="O334" s="1452"/>
    </row>
    <row r="335" spans="8:15">
      <c r="H335" s="1347" t="s">
        <v>8404</v>
      </c>
      <c r="I335" s="1452" t="s">
        <v>534</v>
      </c>
      <c r="J335" s="1452" t="s">
        <v>2630</v>
      </c>
      <c r="K335" s="1452"/>
      <c r="L335" s="1452"/>
      <c r="M335" s="1452"/>
      <c r="N335" s="1452"/>
      <c r="O335" s="1452"/>
    </row>
    <row r="336" spans="8:15">
      <c r="H336" s="1347" t="s">
        <v>8405</v>
      </c>
      <c r="I336" s="1452" t="s">
        <v>534</v>
      </c>
      <c r="J336" s="1452" t="s">
        <v>2633</v>
      </c>
      <c r="K336" s="1452"/>
      <c r="L336" s="1452"/>
      <c r="M336" s="1452"/>
      <c r="N336" s="1452"/>
      <c r="O336" s="1452"/>
    </row>
    <row r="337" spans="8:15">
      <c r="H337" s="1347" t="s">
        <v>8406</v>
      </c>
      <c r="I337" s="1452" t="s">
        <v>534</v>
      </c>
      <c r="J337" s="1452" t="s">
        <v>2639</v>
      </c>
      <c r="K337" s="1452"/>
      <c r="L337" s="1452"/>
      <c r="M337" s="1452"/>
      <c r="N337" s="1452"/>
      <c r="O337" s="1452"/>
    </row>
    <row r="338" spans="8:15">
      <c r="H338" s="1347" t="s">
        <v>8407</v>
      </c>
      <c r="I338" s="1452" t="s">
        <v>534</v>
      </c>
      <c r="J338" s="1452" t="s">
        <v>2641</v>
      </c>
      <c r="K338" s="1452"/>
      <c r="L338" s="1452"/>
      <c r="M338" s="1452"/>
      <c r="N338" s="1452"/>
      <c r="O338" s="1452"/>
    </row>
    <row r="339" spans="8:15">
      <c r="H339" s="1347" t="s">
        <v>8408</v>
      </c>
      <c r="I339" s="1452" t="s">
        <v>535</v>
      </c>
      <c r="K339" s="1452">
        <f>ROW()</f>
        <v>339</v>
      </c>
      <c r="L339" s="1452">
        <f>K339+COUNTIF($I$118:$I$1905,I339)-1</f>
        <v>372</v>
      </c>
      <c r="M339" s="1452"/>
      <c r="N339" s="1452"/>
      <c r="O339" s="1452"/>
    </row>
    <row r="340" spans="8:15">
      <c r="H340" s="1347" t="s">
        <v>1186</v>
      </c>
      <c r="I340" s="1452" t="s">
        <v>535</v>
      </c>
      <c r="J340" s="1452" t="s">
        <v>1307</v>
      </c>
      <c r="K340" s="1452"/>
      <c r="L340" s="1452"/>
      <c r="M340" s="1452"/>
      <c r="N340" s="1452"/>
      <c r="O340" s="1452"/>
    </row>
    <row r="341" spans="8:15">
      <c r="H341" s="1347" t="s">
        <v>8409</v>
      </c>
      <c r="I341" s="1452" t="s">
        <v>535</v>
      </c>
      <c r="J341" s="1452" t="s">
        <v>2652</v>
      </c>
      <c r="K341" s="1452"/>
      <c r="L341" s="1452"/>
      <c r="M341" s="1452"/>
      <c r="N341" s="1452"/>
      <c r="O341" s="1452"/>
    </row>
    <row r="342" spans="8:15">
      <c r="H342" s="1347" t="s">
        <v>8410</v>
      </c>
      <c r="I342" s="1452" t="s">
        <v>535</v>
      </c>
      <c r="J342" s="1452" t="s">
        <v>2663</v>
      </c>
      <c r="K342" s="1452"/>
      <c r="L342" s="1452"/>
      <c r="M342" s="1452"/>
      <c r="N342" s="1452"/>
      <c r="O342" s="1452"/>
    </row>
    <row r="343" spans="8:15">
      <c r="H343" s="1347" t="s">
        <v>8411</v>
      </c>
      <c r="I343" s="1452" t="s">
        <v>535</v>
      </c>
      <c r="J343" s="1452" t="s">
        <v>2672</v>
      </c>
      <c r="K343" s="1452"/>
      <c r="L343" s="1452"/>
      <c r="M343" s="1452"/>
      <c r="N343" s="1452"/>
      <c r="O343" s="1452"/>
    </row>
    <row r="344" spans="8:15">
      <c r="H344" s="1347" t="s">
        <v>8412</v>
      </c>
      <c r="I344" s="1452" t="s">
        <v>535</v>
      </c>
      <c r="J344" s="1452" t="s">
        <v>2687</v>
      </c>
      <c r="K344" s="1452"/>
      <c r="L344" s="1452"/>
      <c r="M344" s="1452"/>
      <c r="N344" s="1452"/>
      <c r="O344" s="1452"/>
    </row>
    <row r="345" spans="8:15">
      <c r="H345" s="1347" t="s">
        <v>8413</v>
      </c>
      <c r="I345" s="1452" t="s">
        <v>535</v>
      </c>
      <c r="J345" s="1452" t="s">
        <v>2692</v>
      </c>
      <c r="K345" s="1452"/>
      <c r="L345" s="1452"/>
      <c r="M345" s="1452"/>
      <c r="N345" s="1452"/>
      <c r="O345" s="1452"/>
    </row>
    <row r="346" spans="8:15">
      <c r="H346" s="1347" t="s">
        <v>8414</v>
      </c>
      <c r="I346" s="1452" t="s">
        <v>535</v>
      </c>
      <c r="J346" s="1452" t="s">
        <v>2699</v>
      </c>
      <c r="K346" s="1452"/>
      <c r="L346" s="1452"/>
      <c r="M346" s="1452"/>
      <c r="N346" s="1452"/>
      <c r="O346" s="1452"/>
    </row>
    <row r="347" spans="8:15">
      <c r="H347" s="1347" t="s">
        <v>8415</v>
      </c>
      <c r="I347" s="1452" t="s">
        <v>535</v>
      </c>
      <c r="J347" s="1452" t="s">
        <v>2710</v>
      </c>
      <c r="K347" s="1452"/>
      <c r="L347" s="1452"/>
      <c r="M347" s="1452"/>
      <c r="N347" s="1452"/>
      <c r="O347" s="1452"/>
    </row>
    <row r="348" spans="8:15">
      <c r="H348" s="1347" t="s">
        <v>8416</v>
      </c>
      <c r="I348" s="1452" t="s">
        <v>535</v>
      </c>
      <c r="J348" s="1452" t="s">
        <v>2748</v>
      </c>
      <c r="K348" s="1452"/>
      <c r="L348" s="1452"/>
      <c r="M348" s="1452"/>
      <c r="N348" s="1452"/>
      <c r="O348" s="1452"/>
    </row>
    <row r="349" spans="8:15">
      <c r="H349" s="1347" t="s">
        <v>8417</v>
      </c>
      <c r="I349" s="1452" t="s">
        <v>535</v>
      </c>
      <c r="J349" s="1452" t="s">
        <v>2756</v>
      </c>
      <c r="K349" s="1452"/>
      <c r="L349" s="1452"/>
      <c r="M349" s="1452"/>
      <c r="N349" s="1452"/>
      <c r="O349" s="1452"/>
    </row>
    <row r="350" spans="8:15">
      <c r="H350" s="1347" t="s">
        <v>8418</v>
      </c>
      <c r="I350" s="1452" t="s">
        <v>535</v>
      </c>
      <c r="J350" s="1452" t="s">
        <v>2761</v>
      </c>
      <c r="K350" s="1452"/>
      <c r="L350" s="1452"/>
      <c r="M350" s="1452"/>
      <c r="N350" s="1452"/>
      <c r="O350" s="1452"/>
    </row>
    <row r="351" spans="8:15">
      <c r="H351" s="1347" t="s">
        <v>8419</v>
      </c>
      <c r="I351" s="1452" t="s">
        <v>535</v>
      </c>
      <c r="J351" s="1452" t="s">
        <v>2769</v>
      </c>
      <c r="K351" s="1452"/>
      <c r="L351" s="1452"/>
      <c r="M351" s="1452"/>
      <c r="N351" s="1452"/>
      <c r="O351" s="1452"/>
    </row>
    <row r="352" spans="8:15">
      <c r="H352" s="1347" t="s">
        <v>8420</v>
      </c>
      <c r="I352" s="1452" t="s">
        <v>535</v>
      </c>
      <c r="J352" s="1452" t="s">
        <v>2774</v>
      </c>
      <c r="K352" s="1452"/>
      <c r="L352" s="1452"/>
      <c r="M352" s="1452"/>
      <c r="N352" s="1452"/>
      <c r="O352" s="1452"/>
    </row>
    <row r="353" spans="8:15">
      <c r="H353" s="1347" t="s">
        <v>8421</v>
      </c>
      <c r="I353" s="1452" t="s">
        <v>535</v>
      </c>
      <c r="J353" s="1452" t="s">
        <v>8422</v>
      </c>
      <c r="K353" s="1452"/>
      <c r="L353" s="1452"/>
      <c r="M353" s="1452"/>
      <c r="N353" s="1452"/>
      <c r="O353" s="1452"/>
    </row>
    <row r="354" spans="8:15">
      <c r="H354" s="1347" t="s">
        <v>8423</v>
      </c>
      <c r="I354" s="1452" t="s">
        <v>535</v>
      </c>
      <c r="J354" s="1452" t="s">
        <v>2787</v>
      </c>
      <c r="K354" s="1452"/>
      <c r="L354" s="1452"/>
      <c r="M354" s="1452"/>
      <c r="N354" s="1452"/>
      <c r="O354" s="1452"/>
    </row>
    <row r="355" spans="8:15">
      <c r="H355" s="1347" t="s">
        <v>8424</v>
      </c>
      <c r="I355" s="1452" t="s">
        <v>535</v>
      </c>
      <c r="J355" s="1452" t="s">
        <v>2792</v>
      </c>
      <c r="K355" s="1452"/>
      <c r="L355" s="1452"/>
      <c r="M355" s="1452"/>
      <c r="N355" s="1452"/>
      <c r="O355" s="1452"/>
    </row>
    <row r="356" spans="8:15">
      <c r="H356" s="1347" t="s">
        <v>8425</v>
      </c>
      <c r="I356" s="1452" t="s">
        <v>535</v>
      </c>
      <c r="J356" s="1452" t="s">
        <v>2794</v>
      </c>
      <c r="K356" s="1452"/>
      <c r="L356" s="1452"/>
      <c r="M356" s="1452"/>
      <c r="N356" s="1452"/>
      <c r="O356" s="1452"/>
    </row>
    <row r="357" spans="8:15">
      <c r="H357" s="1347" t="s">
        <v>8426</v>
      </c>
      <c r="I357" s="1452" t="s">
        <v>535</v>
      </c>
      <c r="J357" s="1452" t="s">
        <v>2797</v>
      </c>
      <c r="K357" s="1452"/>
      <c r="L357" s="1452"/>
      <c r="M357" s="1452"/>
      <c r="N357" s="1452"/>
      <c r="O357" s="1452"/>
    </row>
    <row r="358" spans="8:15">
      <c r="H358" s="1347" t="s">
        <v>8427</v>
      </c>
      <c r="I358" s="1452" t="s">
        <v>535</v>
      </c>
      <c r="J358" s="1452" t="s">
        <v>8428</v>
      </c>
      <c r="K358" s="1452"/>
      <c r="L358" s="1452"/>
      <c r="M358" s="1452"/>
      <c r="N358" s="1452"/>
      <c r="O358" s="1452"/>
    </row>
    <row r="359" spans="8:15">
      <c r="H359" s="1347" t="s">
        <v>8429</v>
      </c>
      <c r="I359" s="1452" t="s">
        <v>535</v>
      </c>
      <c r="J359" s="1452" t="s">
        <v>2805</v>
      </c>
      <c r="K359" s="1452"/>
      <c r="L359" s="1452"/>
      <c r="M359" s="1452"/>
      <c r="N359" s="1452"/>
      <c r="O359" s="1452"/>
    </row>
    <row r="360" spans="8:15">
      <c r="H360" s="1347" t="s">
        <v>8430</v>
      </c>
      <c r="I360" s="1452" t="s">
        <v>535</v>
      </c>
      <c r="J360" s="1452" t="s">
        <v>8431</v>
      </c>
      <c r="K360" s="1452"/>
      <c r="L360" s="1452"/>
      <c r="M360" s="1452"/>
      <c r="N360" s="1452"/>
      <c r="O360" s="1452"/>
    </row>
    <row r="361" spans="8:15">
      <c r="H361" s="1347" t="s">
        <v>8432</v>
      </c>
      <c r="I361" s="1452" t="s">
        <v>535</v>
      </c>
      <c r="J361" s="1452" t="s">
        <v>2808</v>
      </c>
      <c r="K361" s="1452"/>
      <c r="L361" s="1452"/>
      <c r="M361" s="1452"/>
      <c r="N361" s="1452"/>
      <c r="O361" s="1452"/>
    </row>
    <row r="362" spans="8:15">
      <c r="H362" s="1347" t="s">
        <v>8433</v>
      </c>
      <c r="I362" s="1452" t="s">
        <v>535</v>
      </c>
      <c r="J362" s="1452" t="s">
        <v>2810</v>
      </c>
      <c r="K362" s="1452"/>
      <c r="L362" s="1452"/>
      <c r="M362" s="1452"/>
      <c r="N362" s="1452"/>
      <c r="O362" s="1452"/>
    </row>
    <row r="363" spans="8:15">
      <c r="H363" s="1347" t="s">
        <v>8434</v>
      </c>
      <c r="I363" s="1452" t="s">
        <v>535</v>
      </c>
      <c r="J363" s="1452" t="s">
        <v>2814</v>
      </c>
      <c r="K363" s="1452"/>
      <c r="L363" s="1452"/>
      <c r="M363" s="1452"/>
      <c r="N363" s="1452"/>
      <c r="O363" s="1452"/>
    </row>
    <row r="364" spans="8:15">
      <c r="H364" s="1347" t="s">
        <v>8435</v>
      </c>
      <c r="I364" s="1452" t="s">
        <v>535</v>
      </c>
      <c r="J364" s="1452" t="s">
        <v>2815</v>
      </c>
      <c r="K364" s="1452"/>
      <c r="L364" s="1452"/>
      <c r="M364" s="1452"/>
      <c r="N364" s="1452"/>
      <c r="O364" s="1452"/>
    </row>
    <row r="365" spans="8:15">
      <c r="H365" s="1347" t="s">
        <v>8436</v>
      </c>
      <c r="I365" s="1452" t="s">
        <v>535</v>
      </c>
      <c r="J365" s="1452" t="s">
        <v>2819</v>
      </c>
      <c r="K365" s="1452"/>
      <c r="L365" s="1452"/>
      <c r="M365" s="1452"/>
      <c r="N365" s="1452"/>
      <c r="O365" s="1452"/>
    </row>
    <row r="366" spans="8:15">
      <c r="H366" s="1347" t="s">
        <v>8437</v>
      </c>
      <c r="I366" s="1452" t="s">
        <v>535</v>
      </c>
      <c r="J366" s="1452" t="s">
        <v>2825</v>
      </c>
      <c r="K366" s="1452"/>
      <c r="L366" s="1452"/>
      <c r="M366" s="1452"/>
      <c r="N366" s="1452"/>
      <c r="O366" s="1452"/>
    </row>
    <row r="367" spans="8:15">
      <c r="H367" s="1347" t="s">
        <v>8438</v>
      </c>
      <c r="I367" s="1452" t="s">
        <v>535</v>
      </c>
      <c r="J367" s="1452" t="s">
        <v>2826</v>
      </c>
      <c r="K367" s="1452"/>
      <c r="L367" s="1452"/>
      <c r="M367" s="1452"/>
      <c r="N367" s="1452"/>
      <c r="O367" s="1452"/>
    </row>
    <row r="368" spans="8:15">
      <c r="H368" s="1347" t="s">
        <v>8439</v>
      </c>
      <c r="I368" s="1452" t="s">
        <v>535</v>
      </c>
      <c r="J368" s="1452" t="s">
        <v>2828</v>
      </c>
      <c r="K368" s="1452"/>
      <c r="L368" s="1452"/>
      <c r="M368" s="1452"/>
      <c r="N368" s="1452"/>
      <c r="O368" s="1452"/>
    </row>
    <row r="369" spans="8:15">
      <c r="H369" s="1347" t="s">
        <v>8440</v>
      </c>
      <c r="I369" s="1452" t="s">
        <v>535</v>
      </c>
      <c r="J369" s="1452" t="s">
        <v>2833</v>
      </c>
      <c r="K369" s="1452"/>
      <c r="L369" s="1452"/>
      <c r="M369" s="1452"/>
      <c r="N369" s="1452"/>
      <c r="O369" s="1452"/>
    </row>
    <row r="370" spans="8:15">
      <c r="H370" s="1347" t="s">
        <v>8441</v>
      </c>
      <c r="I370" s="1452" t="s">
        <v>535</v>
      </c>
      <c r="J370" s="1452" t="s">
        <v>2835</v>
      </c>
      <c r="K370" s="1452"/>
      <c r="L370" s="1452"/>
      <c r="M370" s="1452"/>
      <c r="N370" s="1452"/>
      <c r="O370" s="1452"/>
    </row>
    <row r="371" spans="8:15">
      <c r="H371" s="1347" t="s">
        <v>8442</v>
      </c>
      <c r="I371" s="1452" t="s">
        <v>535</v>
      </c>
      <c r="J371" s="1452" t="s">
        <v>2840</v>
      </c>
      <c r="K371" s="1452"/>
      <c r="L371" s="1452"/>
      <c r="M371" s="1452"/>
      <c r="N371" s="1452"/>
      <c r="O371" s="1452"/>
    </row>
    <row r="372" spans="8:15">
      <c r="H372" s="1347" t="s">
        <v>8443</v>
      </c>
      <c r="I372" s="1452" t="s">
        <v>535</v>
      </c>
      <c r="J372" s="1452" t="s">
        <v>2845</v>
      </c>
      <c r="K372" s="1452"/>
      <c r="L372" s="1452"/>
      <c r="M372" s="1452"/>
      <c r="N372" s="1452"/>
      <c r="O372" s="1452"/>
    </row>
    <row r="373" spans="8:15">
      <c r="H373" s="1347" t="s">
        <v>8444</v>
      </c>
      <c r="I373" s="1452" t="s">
        <v>8127</v>
      </c>
      <c r="K373" s="1452">
        <f>ROW()</f>
        <v>373</v>
      </c>
      <c r="L373" s="1452">
        <f>K373+COUNTIF($I$118:$I$1905,I373)-1</f>
        <v>408</v>
      </c>
      <c r="M373" s="1452"/>
      <c r="N373" s="1452"/>
      <c r="O373" s="1452"/>
    </row>
    <row r="374" spans="8:15">
      <c r="H374" s="1347" t="s">
        <v>1173</v>
      </c>
      <c r="I374" s="1452" t="s">
        <v>8127</v>
      </c>
      <c r="J374" s="1452" t="s">
        <v>1294</v>
      </c>
      <c r="K374" s="1452"/>
      <c r="L374" s="1452"/>
      <c r="M374" s="1452"/>
      <c r="N374" s="1452"/>
      <c r="O374" s="1452"/>
    </row>
    <row r="375" spans="8:15">
      <c r="H375" s="1347" t="s">
        <v>8445</v>
      </c>
      <c r="I375" s="1452" t="s">
        <v>8127</v>
      </c>
      <c r="J375" s="1452" t="s">
        <v>2853</v>
      </c>
      <c r="K375" s="1452"/>
      <c r="L375" s="1452"/>
      <c r="M375" s="1452"/>
      <c r="N375" s="1452"/>
      <c r="O375" s="1452"/>
    </row>
    <row r="376" spans="8:15">
      <c r="H376" s="1347" t="s">
        <v>8446</v>
      </c>
      <c r="I376" s="1452" t="s">
        <v>8127</v>
      </c>
      <c r="J376" s="1452" t="s">
        <v>2863</v>
      </c>
      <c r="K376" s="1452"/>
      <c r="L376" s="1452"/>
      <c r="M376" s="1452"/>
      <c r="N376" s="1452"/>
      <c r="O376" s="1452"/>
    </row>
    <row r="377" spans="8:15">
      <c r="H377" s="1347" t="s">
        <v>8447</v>
      </c>
      <c r="I377" s="1452" t="s">
        <v>8127</v>
      </c>
      <c r="J377" s="1452" t="s">
        <v>2865</v>
      </c>
      <c r="K377" s="1452"/>
      <c r="L377" s="1452"/>
      <c r="M377" s="1452"/>
      <c r="N377" s="1452"/>
      <c r="O377" s="1452"/>
    </row>
    <row r="378" spans="8:15">
      <c r="H378" s="1347" t="s">
        <v>8448</v>
      </c>
      <c r="I378" s="1452" t="s">
        <v>8127</v>
      </c>
      <c r="J378" s="1452" t="s">
        <v>2873</v>
      </c>
      <c r="K378" s="1452"/>
      <c r="L378" s="1452"/>
      <c r="M378" s="1452"/>
      <c r="N378" s="1452"/>
      <c r="O378" s="1452"/>
    </row>
    <row r="379" spans="8:15">
      <c r="H379" s="1347" t="s">
        <v>8449</v>
      </c>
      <c r="I379" s="1452" t="s">
        <v>8127</v>
      </c>
      <c r="J379" s="1452" t="s">
        <v>8450</v>
      </c>
      <c r="K379" s="1452"/>
      <c r="L379" s="1452"/>
      <c r="M379" s="1452"/>
      <c r="N379" s="1452"/>
      <c r="O379" s="1452"/>
    </row>
    <row r="380" spans="8:15">
      <c r="H380" s="1347" t="s">
        <v>8451</v>
      </c>
      <c r="I380" s="1452" t="s">
        <v>8127</v>
      </c>
      <c r="J380" s="1452" t="s">
        <v>2879</v>
      </c>
      <c r="K380" s="1452"/>
      <c r="L380" s="1452"/>
      <c r="M380" s="1452"/>
      <c r="N380" s="1452"/>
      <c r="O380" s="1452"/>
    </row>
    <row r="381" spans="8:15">
      <c r="H381" s="1347" t="s">
        <v>8452</v>
      </c>
      <c r="I381" s="1452" t="s">
        <v>8127</v>
      </c>
      <c r="J381" s="1452" t="s">
        <v>8453</v>
      </c>
      <c r="K381" s="1452"/>
      <c r="L381" s="1452"/>
      <c r="M381" s="1452"/>
      <c r="N381" s="1452"/>
      <c r="O381" s="1452"/>
    </row>
    <row r="382" spans="8:15">
      <c r="H382" s="1347" t="s">
        <v>8454</v>
      </c>
      <c r="I382" s="1452" t="s">
        <v>8127</v>
      </c>
      <c r="J382" s="1452" t="s">
        <v>2883</v>
      </c>
      <c r="K382" s="1452"/>
      <c r="L382" s="1452"/>
      <c r="M382" s="1452"/>
      <c r="N382" s="1452"/>
      <c r="O382" s="1452"/>
    </row>
    <row r="383" spans="8:15">
      <c r="H383" s="1347" t="s">
        <v>8455</v>
      </c>
      <c r="I383" s="1452" t="s">
        <v>8127</v>
      </c>
      <c r="J383" s="1452" t="s">
        <v>2885</v>
      </c>
      <c r="K383" s="1452"/>
      <c r="L383" s="1452"/>
      <c r="M383" s="1452"/>
      <c r="N383" s="1452"/>
      <c r="O383" s="1452"/>
    </row>
    <row r="384" spans="8:15">
      <c r="H384" s="1347" t="s">
        <v>8456</v>
      </c>
      <c r="I384" s="1452" t="s">
        <v>8127</v>
      </c>
      <c r="J384" s="1452" t="s">
        <v>2895</v>
      </c>
      <c r="K384" s="1452"/>
      <c r="L384" s="1452"/>
      <c r="M384" s="1452"/>
      <c r="N384" s="1452"/>
      <c r="O384" s="1452"/>
    </row>
    <row r="385" spans="8:15">
      <c r="H385" s="1347" t="s">
        <v>8457</v>
      </c>
      <c r="I385" s="1452" t="s">
        <v>8127</v>
      </c>
      <c r="J385" s="1452" t="s">
        <v>2908</v>
      </c>
      <c r="K385" s="1452"/>
      <c r="L385" s="1452"/>
      <c r="M385" s="1452"/>
      <c r="N385" s="1452"/>
      <c r="O385" s="1452"/>
    </row>
    <row r="386" spans="8:15">
      <c r="H386" s="1347" t="s">
        <v>8458</v>
      </c>
      <c r="I386" s="1452" t="s">
        <v>8127</v>
      </c>
      <c r="J386" s="1452" t="s">
        <v>2914</v>
      </c>
      <c r="K386" s="1452"/>
      <c r="L386" s="1452"/>
      <c r="M386" s="1452"/>
      <c r="N386" s="1452"/>
      <c r="O386" s="1452"/>
    </row>
    <row r="387" spans="8:15">
      <c r="H387" s="1347" t="s">
        <v>8459</v>
      </c>
      <c r="I387" s="1452" t="s">
        <v>8127</v>
      </c>
      <c r="J387" s="1452" t="s">
        <v>8460</v>
      </c>
      <c r="K387" s="1452"/>
      <c r="L387" s="1452"/>
      <c r="M387" s="1452"/>
      <c r="N387" s="1452"/>
      <c r="O387" s="1452"/>
    </row>
    <row r="388" spans="8:15">
      <c r="H388" s="1347" t="s">
        <v>8461</v>
      </c>
      <c r="I388" s="1452" t="s">
        <v>8127</v>
      </c>
      <c r="J388" s="1452" t="s">
        <v>2923</v>
      </c>
      <c r="K388" s="1452"/>
      <c r="L388" s="1452"/>
      <c r="M388" s="1452"/>
      <c r="N388" s="1452"/>
      <c r="O388" s="1452"/>
    </row>
    <row r="389" spans="8:15">
      <c r="H389" s="1347" t="s">
        <v>8462</v>
      </c>
      <c r="I389" s="1452" t="s">
        <v>8127</v>
      </c>
      <c r="J389" s="1452" t="s">
        <v>2925</v>
      </c>
      <c r="K389" s="1452"/>
      <c r="L389" s="1452"/>
      <c r="M389" s="1452"/>
      <c r="N389" s="1452"/>
      <c r="O389" s="1452"/>
    </row>
    <row r="390" spans="8:15">
      <c r="H390" s="1347" t="s">
        <v>8463</v>
      </c>
      <c r="I390" s="1452" t="s">
        <v>8127</v>
      </c>
      <c r="J390" s="1452" t="s">
        <v>8464</v>
      </c>
      <c r="K390" s="1452"/>
      <c r="L390" s="1452"/>
      <c r="M390" s="1452"/>
      <c r="N390" s="1452"/>
      <c r="O390" s="1452"/>
    </row>
    <row r="391" spans="8:15">
      <c r="H391" s="1347" t="s">
        <v>8465</v>
      </c>
      <c r="I391" s="1452" t="s">
        <v>8127</v>
      </c>
      <c r="J391" s="1452" t="s">
        <v>2926</v>
      </c>
      <c r="K391" s="1452"/>
      <c r="L391" s="1452"/>
      <c r="M391" s="1452"/>
      <c r="N391" s="1452"/>
      <c r="O391" s="1452"/>
    </row>
    <row r="392" spans="8:15">
      <c r="H392" s="1347" t="s">
        <v>8466</v>
      </c>
      <c r="I392" s="1452" t="s">
        <v>8127</v>
      </c>
      <c r="J392" s="1452" t="s">
        <v>2929</v>
      </c>
      <c r="K392" s="1452"/>
      <c r="L392" s="1452"/>
      <c r="M392" s="1452"/>
      <c r="N392" s="1452"/>
      <c r="O392" s="1452"/>
    </row>
    <row r="393" spans="8:15">
      <c r="H393" s="1347" t="s">
        <v>8467</v>
      </c>
      <c r="I393" s="1452" t="s">
        <v>8127</v>
      </c>
      <c r="J393" s="1452" t="s">
        <v>2932</v>
      </c>
      <c r="K393" s="1452"/>
      <c r="L393" s="1452"/>
      <c r="M393" s="1452"/>
      <c r="N393" s="1452"/>
      <c r="O393" s="1452"/>
    </row>
    <row r="394" spans="8:15">
      <c r="H394" s="1347" t="s">
        <v>8468</v>
      </c>
      <c r="I394" s="1452" t="s">
        <v>8127</v>
      </c>
      <c r="J394" s="1452" t="s">
        <v>2936</v>
      </c>
      <c r="K394" s="1452"/>
      <c r="L394" s="1452"/>
      <c r="M394" s="1452"/>
      <c r="N394" s="1452"/>
      <c r="O394" s="1452"/>
    </row>
    <row r="395" spans="8:15">
      <c r="H395" s="1347" t="s">
        <v>8469</v>
      </c>
      <c r="I395" s="1452" t="s">
        <v>8127</v>
      </c>
      <c r="J395" s="1452" t="s">
        <v>8470</v>
      </c>
      <c r="K395" s="1452"/>
      <c r="L395" s="1452"/>
      <c r="M395" s="1452"/>
      <c r="N395" s="1452"/>
      <c r="O395" s="1452"/>
    </row>
    <row r="396" spans="8:15">
      <c r="H396" s="1347" t="s">
        <v>8471</v>
      </c>
      <c r="I396" s="1452" t="s">
        <v>8127</v>
      </c>
      <c r="J396" s="1452" t="s">
        <v>8472</v>
      </c>
      <c r="K396" s="1452"/>
      <c r="L396" s="1452"/>
      <c r="M396" s="1452"/>
      <c r="N396" s="1452"/>
      <c r="O396" s="1452"/>
    </row>
    <row r="397" spans="8:15">
      <c r="H397" s="1347" t="s">
        <v>8473</v>
      </c>
      <c r="I397" s="1452" t="s">
        <v>8127</v>
      </c>
      <c r="J397" s="1452" t="s">
        <v>2942</v>
      </c>
      <c r="K397" s="1452"/>
      <c r="L397" s="1452"/>
      <c r="M397" s="1452"/>
      <c r="N397" s="1452"/>
      <c r="O397" s="1452"/>
    </row>
    <row r="398" spans="8:15">
      <c r="H398" s="1347" t="s">
        <v>8474</v>
      </c>
      <c r="I398" s="1452" t="s">
        <v>8127</v>
      </c>
      <c r="J398" s="1452" t="s">
        <v>8475</v>
      </c>
      <c r="K398" s="1452"/>
      <c r="L398" s="1452"/>
      <c r="M398" s="1452"/>
      <c r="N398" s="1452"/>
      <c r="O398" s="1452"/>
    </row>
    <row r="399" spans="8:15">
      <c r="H399" s="1347" t="s">
        <v>8476</v>
      </c>
      <c r="I399" s="1452" t="s">
        <v>8127</v>
      </c>
      <c r="J399" s="1452" t="s">
        <v>8477</v>
      </c>
      <c r="K399" s="1452"/>
      <c r="L399" s="1452"/>
      <c r="M399" s="1452"/>
      <c r="N399" s="1452"/>
      <c r="O399" s="1452"/>
    </row>
    <row r="400" spans="8:15">
      <c r="H400" s="1347" t="s">
        <v>8478</v>
      </c>
      <c r="I400" s="1452" t="s">
        <v>8127</v>
      </c>
      <c r="J400" s="1452" t="s">
        <v>2944</v>
      </c>
      <c r="K400" s="1452"/>
      <c r="L400" s="1452"/>
      <c r="M400" s="1452"/>
      <c r="N400" s="1452"/>
      <c r="O400" s="1452"/>
    </row>
    <row r="401" spans="8:15">
      <c r="H401" s="1347" t="s">
        <v>8479</v>
      </c>
      <c r="I401" s="1452" t="s">
        <v>8127</v>
      </c>
      <c r="J401" s="1452" t="s">
        <v>2949</v>
      </c>
      <c r="K401" s="1452"/>
      <c r="L401" s="1452"/>
      <c r="M401" s="1452"/>
      <c r="N401" s="1452"/>
      <c r="O401" s="1452"/>
    </row>
    <row r="402" spans="8:15">
      <c r="H402" s="1347" t="s">
        <v>8480</v>
      </c>
      <c r="I402" s="1452" t="s">
        <v>8127</v>
      </c>
      <c r="J402" s="1452" t="s">
        <v>8481</v>
      </c>
      <c r="K402" s="1452"/>
      <c r="L402" s="1452"/>
      <c r="M402" s="1452"/>
      <c r="N402" s="1452"/>
      <c r="O402" s="1452"/>
    </row>
    <row r="403" spans="8:15">
      <c r="H403" s="1347" t="s">
        <v>8482</v>
      </c>
      <c r="I403" s="1452" t="s">
        <v>8127</v>
      </c>
      <c r="J403" s="1452" t="s">
        <v>8483</v>
      </c>
      <c r="K403" s="1452"/>
      <c r="L403" s="1452"/>
      <c r="M403" s="1452"/>
      <c r="N403" s="1452"/>
      <c r="O403" s="1452"/>
    </row>
    <row r="404" spans="8:15">
      <c r="H404" s="1347" t="s">
        <v>8484</v>
      </c>
      <c r="I404" s="1452" t="s">
        <v>8127</v>
      </c>
      <c r="J404" s="1452" t="s">
        <v>2952</v>
      </c>
      <c r="K404" s="1452"/>
      <c r="L404" s="1452"/>
      <c r="M404" s="1452"/>
      <c r="N404" s="1452"/>
      <c r="O404" s="1452"/>
    </row>
    <row r="405" spans="8:15">
      <c r="H405" s="1347" t="s">
        <v>8485</v>
      </c>
      <c r="I405" s="1452" t="s">
        <v>8127</v>
      </c>
      <c r="J405" s="1452" t="s">
        <v>8486</v>
      </c>
      <c r="K405" s="1452"/>
      <c r="L405" s="1452"/>
      <c r="M405" s="1452"/>
      <c r="N405" s="1452"/>
      <c r="O405" s="1452"/>
    </row>
    <row r="406" spans="8:15">
      <c r="H406" s="1347" t="s">
        <v>8487</v>
      </c>
      <c r="I406" s="1452" t="s">
        <v>8127</v>
      </c>
      <c r="J406" s="1452" t="s">
        <v>2956</v>
      </c>
      <c r="K406" s="1452"/>
      <c r="L406" s="1452"/>
      <c r="M406" s="1452"/>
      <c r="N406" s="1452"/>
      <c r="O406" s="1452"/>
    </row>
    <row r="407" spans="8:15">
      <c r="H407" s="1347" t="s">
        <v>8488</v>
      </c>
      <c r="I407" s="1452" t="s">
        <v>8127</v>
      </c>
      <c r="J407" s="1452" t="s">
        <v>2958</v>
      </c>
      <c r="K407" s="1452"/>
      <c r="L407" s="1452"/>
      <c r="M407" s="1452"/>
      <c r="N407" s="1452"/>
      <c r="O407" s="1452"/>
    </row>
    <row r="408" spans="8:15">
      <c r="H408" s="1347" t="s">
        <v>8489</v>
      </c>
      <c r="I408" s="1452" t="s">
        <v>8127</v>
      </c>
      <c r="J408" s="1452" t="s">
        <v>2960</v>
      </c>
      <c r="K408" s="1452"/>
      <c r="L408" s="1452"/>
      <c r="M408" s="1452"/>
      <c r="N408" s="1452"/>
      <c r="O408" s="1452"/>
    </row>
    <row r="409" spans="8:15">
      <c r="H409" s="1347" t="s">
        <v>8490</v>
      </c>
      <c r="I409" s="1452" t="s">
        <v>536</v>
      </c>
      <c r="K409" s="1452">
        <f>ROW()</f>
        <v>409</v>
      </c>
      <c r="L409" s="1452">
        <f>K409+COUNTIF($I$118:$I$1905,I409)-1</f>
        <v>434</v>
      </c>
      <c r="M409" s="1452"/>
      <c r="N409" s="1452"/>
      <c r="O409" s="1452"/>
    </row>
    <row r="410" spans="8:15">
      <c r="H410" s="1347" t="s">
        <v>1187</v>
      </c>
      <c r="I410" s="1452" t="s">
        <v>536</v>
      </c>
      <c r="J410" s="1452" t="s">
        <v>1308</v>
      </c>
      <c r="K410" s="1452"/>
      <c r="L410" s="1452"/>
      <c r="M410" s="1452"/>
      <c r="N410" s="1452"/>
      <c r="O410" s="1452"/>
    </row>
    <row r="411" spans="8:15">
      <c r="H411" s="1347" t="s">
        <v>8491</v>
      </c>
      <c r="I411" s="1452" t="s">
        <v>536</v>
      </c>
      <c r="J411" s="1452" t="s">
        <v>2978</v>
      </c>
      <c r="K411" s="1452"/>
      <c r="L411" s="1452"/>
      <c r="M411" s="1452"/>
      <c r="N411" s="1452"/>
      <c r="O411" s="1452"/>
    </row>
    <row r="412" spans="8:15">
      <c r="H412" s="1347" t="s">
        <v>8492</v>
      </c>
      <c r="I412" s="1452" t="s">
        <v>536</v>
      </c>
      <c r="J412" s="1452" t="s">
        <v>2985</v>
      </c>
      <c r="K412" s="1452"/>
      <c r="L412" s="1452"/>
      <c r="M412" s="1452"/>
      <c r="N412" s="1452"/>
      <c r="O412" s="1452"/>
    </row>
    <row r="413" spans="8:15">
      <c r="H413" s="1347" t="s">
        <v>8493</v>
      </c>
      <c r="I413" s="1452" t="s">
        <v>536</v>
      </c>
      <c r="J413" s="1452" t="s">
        <v>2999</v>
      </c>
      <c r="K413" s="1452"/>
      <c r="L413" s="1452"/>
      <c r="M413" s="1452"/>
      <c r="N413" s="1452"/>
      <c r="O413" s="1452"/>
    </row>
    <row r="414" spans="8:15">
      <c r="H414" s="1347" t="s">
        <v>8494</v>
      </c>
      <c r="I414" s="1452" t="s">
        <v>536</v>
      </c>
      <c r="J414" s="1452" t="s">
        <v>3010</v>
      </c>
      <c r="K414" s="1452"/>
      <c r="L414" s="1452"/>
      <c r="M414" s="1452"/>
      <c r="N414" s="1452"/>
      <c r="O414" s="1452"/>
    </row>
    <row r="415" spans="8:15">
      <c r="H415" s="1347" t="s">
        <v>8495</v>
      </c>
      <c r="I415" s="1452" t="s">
        <v>536</v>
      </c>
      <c r="J415" s="1452" t="s">
        <v>3015</v>
      </c>
      <c r="K415" s="1452"/>
      <c r="L415" s="1452"/>
      <c r="M415" s="1452"/>
      <c r="N415" s="1452"/>
      <c r="O415" s="1452"/>
    </row>
    <row r="416" spans="8:15">
      <c r="H416" s="1347" t="s">
        <v>8496</v>
      </c>
      <c r="I416" s="1452" t="s">
        <v>536</v>
      </c>
      <c r="J416" s="1452" t="s">
        <v>3024</v>
      </c>
      <c r="K416" s="1452"/>
      <c r="L416" s="1452"/>
      <c r="M416" s="1452"/>
      <c r="N416" s="1452"/>
      <c r="O416" s="1452"/>
    </row>
    <row r="417" spans="8:15">
      <c r="H417" s="1347" t="s">
        <v>8497</v>
      </c>
      <c r="I417" s="1452" t="s">
        <v>536</v>
      </c>
      <c r="J417" s="1452" t="s">
        <v>3032</v>
      </c>
      <c r="K417" s="1452"/>
      <c r="L417" s="1452"/>
      <c r="M417" s="1452"/>
      <c r="N417" s="1452"/>
      <c r="O417" s="1452"/>
    </row>
    <row r="418" spans="8:15">
      <c r="H418" s="1347" t="s">
        <v>8498</v>
      </c>
      <c r="I418" s="1452" t="s">
        <v>536</v>
      </c>
      <c r="J418" s="1452" t="s">
        <v>8499</v>
      </c>
      <c r="K418" s="1452"/>
      <c r="L418" s="1452"/>
      <c r="M418" s="1452"/>
      <c r="N418" s="1452"/>
      <c r="O418" s="1452"/>
    </row>
    <row r="419" spans="8:15">
      <c r="H419" s="1347" t="s">
        <v>8500</v>
      </c>
      <c r="I419" s="1452" t="s">
        <v>536</v>
      </c>
      <c r="J419" s="1452" t="s">
        <v>3050</v>
      </c>
      <c r="K419" s="1452"/>
      <c r="L419" s="1452"/>
      <c r="M419" s="1452"/>
      <c r="N419" s="1452"/>
      <c r="O419" s="1452"/>
    </row>
    <row r="420" spans="8:15">
      <c r="H420" s="1347" t="s">
        <v>8501</v>
      </c>
      <c r="I420" s="1452" t="s">
        <v>536</v>
      </c>
      <c r="J420" s="1452" t="s">
        <v>3061</v>
      </c>
      <c r="K420" s="1452"/>
      <c r="L420" s="1452"/>
      <c r="M420" s="1452"/>
      <c r="N420" s="1452"/>
      <c r="O420" s="1452"/>
    </row>
    <row r="421" spans="8:15">
      <c r="H421" s="1347" t="s">
        <v>8502</v>
      </c>
      <c r="I421" s="1452" t="s">
        <v>536</v>
      </c>
      <c r="J421" s="1452" t="s">
        <v>3071</v>
      </c>
      <c r="K421" s="1452"/>
      <c r="L421" s="1452"/>
      <c r="M421" s="1452"/>
      <c r="N421" s="1452"/>
      <c r="O421" s="1452"/>
    </row>
    <row r="422" spans="8:15">
      <c r="H422" s="1347" t="s">
        <v>8503</v>
      </c>
      <c r="I422" s="1452" t="s">
        <v>536</v>
      </c>
      <c r="J422" s="1452" t="s">
        <v>3076</v>
      </c>
      <c r="K422" s="1452"/>
      <c r="L422" s="1452"/>
      <c r="M422" s="1452"/>
      <c r="N422" s="1452"/>
      <c r="O422" s="1452"/>
    </row>
    <row r="423" spans="8:15">
      <c r="H423" s="1347" t="s">
        <v>8504</v>
      </c>
      <c r="I423" s="1452" t="s">
        <v>536</v>
      </c>
      <c r="J423" s="1452" t="s">
        <v>3084</v>
      </c>
      <c r="K423" s="1452"/>
      <c r="L423" s="1452"/>
      <c r="M423" s="1452"/>
      <c r="N423" s="1452"/>
      <c r="O423" s="1452"/>
    </row>
    <row r="424" spans="8:15">
      <c r="H424" s="1347" t="s">
        <v>8505</v>
      </c>
      <c r="I424" s="1452" t="s">
        <v>536</v>
      </c>
      <c r="J424" s="1452" t="s">
        <v>3087</v>
      </c>
      <c r="K424" s="1452"/>
      <c r="L424" s="1452"/>
      <c r="M424" s="1452"/>
      <c r="N424" s="1452"/>
      <c r="O424" s="1452"/>
    </row>
    <row r="425" spans="8:15">
      <c r="H425" s="1347" t="s">
        <v>8506</v>
      </c>
      <c r="I425" s="1452" t="s">
        <v>536</v>
      </c>
      <c r="J425" s="1452" t="s">
        <v>3088</v>
      </c>
      <c r="K425" s="1452"/>
      <c r="L425" s="1452"/>
      <c r="M425" s="1452"/>
      <c r="N425" s="1452"/>
      <c r="O425" s="1452"/>
    </row>
    <row r="426" spans="8:15">
      <c r="H426" s="1347" t="s">
        <v>8507</v>
      </c>
      <c r="I426" s="1452" t="s">
        <v>536</v>
      </c>
      <c r="J426" s="1452" t="s">
        <v>3092</v>
      </c>
      <c r="K426" s="1452"/>
      <c r="L426" s="1452"/>
      <c r="M426" s="1452"/>
      <c r="N426" s="1452"/>
      <c r="O426" s="1452"/>
    </row>
    <row r="427" spans="8:15">
      <c r="H427" s="1347" t="s">
        <v>8508</v>
      </c>
      <c r="I427" s="1452" t="s">
        <v>536</v>
      </c>
      <c r="J427" s="1452" t="s">
        <v>3097</v>
      </c>
      <c r="K427" s="1452"/>
      <c r="L427" s="1452"/>
      <c r="M427" s="1452"/>
      <c r="N427" s="1452"/>
      <c r="O427" s="1452"/>
    </row>
    <row r="428" spans="8:15">
      <c r="H428" s="1347" t="s">
        <v>8509</v>
      </c>
      <c r="I428" s="1452" t="s">
        <v>536</v>
      </c>
      <c r="J428" s="1452" t="s">
        <v>3102</v>
      </c>
      <c r="K428" s="1452"/>
      <c r="L428" s="1452"/>
      <c r="M428" s="1452"/>
      <c r="N428" s="1452"/>
      <c r="O428" s="1452"/>
    </row>
    <row r="429" spans="8:15">
      <c r="H429" s="1347" t="s">
        <v>8510</v>
      </c>
      <c r="I429" s="1452" t="s">
        <v>536</v>
      </c>
      <c r="J429" s="1452" t="s">
        <v>8511</v>
      </c>
      <c r="K429" s="1452"/>
      <c r="L429" s="1452"/>
      <c r="M429" s="1452"/>
      <c r="N429" s="1452"/>
      <c r="O429" s="1452"/>
    </row>
    <row r="430" spans="8:15">
      <c r="H430" s="1347" t="s">
        <v>8512</v>
      </c>
      <c r="I430" s="1452" t="s">
        <v>536</v>
      </c>
      <c r="J430" s="1452" t="s">
        <v>3106</v>
      </c>
      <c r="K430" s="1452"/>
      <c r="L430" s="1452"/>
      <c r="M430" s="1452"/>
      <c r="N430" s="1452"/>
      <c r="O430" s="1452"/>
    </row>
    <row r="431" spans="8:15">
      <c r="H431" s="1347" t="s">
        <v>8513</v>
      </c>
      <c r="I431" s="1452" t="s">
        <v>536</v>
      </c>
      <c r="J431" s="1452" t="s">
        <v>8514</v>
      </c>
      <c r="K431" s="1452"/>
      <c r="L431" s="1452"/>
      <c r="M431" s="1452"/>
      <c r="N431" s="1452"/>
      <c r="O431" s="1452"/>
    </row>
    <row r="432" spans="8:15">
      <c r="H432" s="1347" t="s">
        <v>8515</v>
      </c>
      <c r="I432" s="1452" t="s">
        <v>536</v>
      </c>
      <c r="J432" s="1452" t="s">
        <v>3109</v>
      </c>
      <c r="K432" s="1452"/>
      <c r="L432" s="1452"/>
      <c r="M432" s="1452"/>
      <c r="N432" s="1452"/>
      <c r="O432" s="1452"/>
    </row>
    <row r="433" spans="8:15">
      <c r="H433" s="1347" t="s">
        <v>8516</v>
      </c>
      <c r="I433" s="1452" t="s">
        <v>536</v>
      </c>
      <c r="J433" s="1452" t="s">
        <v>3111</v>
      </c>
      <c r="K433" s="1452"/>
      <c r="L433" s="1452"/>
      <c r="M433" s="1452"/>
      <c r="N433" s="1452"/>
      <c r="O433" s="1452"/>
    </row>
    <row r="434" spans="8:15">
      <c r="H434" s="1347" t="s">
        <v>8517</v>
      </c>
      <c r="I434" s="1452" t="s">
        <v>536</v>
      </c>
      <c r="J434" s="1452" t="s">
        <v>3116</v>
      </c>
      <c r="K434" s="1452"/>
      <c r="L434" s="1452"/>
      <c r="M434" s="1452"/>
      <c r="N434" s="1452"/>
      <c r="O434" s="1452"/>
    </row>
    <row r="435" spans="8:15">
      <c r="H435" s="1347" t="s">
        <v>8518</v>
      </c>
      <c r="I435" s="1452" t="s">
        <v>565</v>
      </c>
      <c r="K435" s="1452">
        <f>ROW()</f>
        <v>435</v>
      </c>
      <c r="L435" s="1452">
        <f>K435+COUNTIF($I$118:$I$1905,I435)-1</f>
        <v>470</v>
      </c>
      <c r="M435" s="1452"/>
      <c r="N435" s="1452"/>
      <c r="O435" s="1452"/>
    </row>
    <row r="436" spans="8:15">
      <c r="H436" s="1347" t="s">
        <v>1228</v>
      </c>
      <c r="I436" s="1452" t="s">
        <v>565</v>
      </c>
      <c r="J436" s="1452" t="s">
        <v>1348</v>
      </c>
      <c r="K436" s="1452"/>
      <c r="L436" s="1452"/>
      <c r="M436" s="1452"/>
      <c r="N436" s="1452"/>
      <c r="O436" s="1452"/>
    </row>
    <row r="437" spans="8:15">
      <c r="H437" s="1347" t="s">
        <v>8519</v>
      </c>
      <c r="I437" s="1452" t="s">
        <v>565</v>
      </c>
      <c r="J437" s="1452" t="s">
        <v>3124</v>
      </c>
      <c r="K437" s="1452"/>
      <c r="L437" s="1452"/>
      <c r="M437" s="1452"/>
      <c r="N437" s="1452"/>
      <c r="O437" s="1452"/>
    </row>
    <row r="438" spans="8:15">
      <c r="H438" s="1347" t="s">
        <v>8520</v>
      </c>
      <c r="I438" s="1452" t="s">
        <v>565</v>
      </c>
      <c r="J438" s="1452" t="s">
        <v>3130</v>
      </c>
      <c r="K438" s="1452"/>
      <c r="L438" s="1452"/>
      <c r="M438" s="1452"/>
      <c r="N438" s="1452"/>
      <c r="O438" s="1452"/>
    </row>
    <row r="439" spans="8:15">
      <c r="H439" s="1347" t="s">
        <v>8521</v>
      </c>
      <c r="I439" s="1452" t="s">
        <v>565</v>
      </c>
      <c r="J439" s="1452" t="s">
        <v>3147</v>
      </c>
      <c r="K439" s="1452"/>
      <c r="L439" s="1452"/>
      <c r="M439" s="1452"/>
      <c r="N439" s="1452"/>
      <c r="O439" s="1452"/>
    </row>
    <row r="440" spans="8:15">
      <c r="H440" s="1347" t="s">
        <v>8522</v>
      </c>
      <c r="I440" s="1452" t="s">
        <v>565</v>
      </c>
      <c r="J440" s="1452" t="s">
        <v>8523</v>
      </c>
      <c r="K440" s="1452"/>
      <c r="L440" s="1452"/>
      <c r="M440" s="1452"/>
      <c r="N440" s="1452"/>
      <c r="O440" s="1452"/>
    </row>
    <row r="441" spans="8:15">
      <c r="H441" s="1347" t="s">
        <v>8524</v>
      </c>
      <c r="I441" s="1452" t="s">
        <v>565</v>
      </c>
      <c r="J441" s="1452" t="s">
        <v>3153</v>
      </c>
      <c r="K441" s="1452"/>
      <c r="L441" s="1452"/>
      <c r="M441" s="1452"/>
      <c r="N441" s="1452"/>
      <c r="O441" s="1452"/>
    </row>
    <row r="442" spans="8:15">
      <c r="H442" s="1347" t="s">
        <v>8525</v>
      </c>
      <c r="I442" s="1452" t="s">
        <v>565</v>
      </c>
      <c r="J442" s="1452" t="s">
        <v>3155</v>
      </c>
      <c r="K442" s="1452"/>
      <c r="L442" s="1452"/>
      <c r="M442" s="1452"/>
      <c r="N442" s="1452"/>
      <c r="O442" s="1452"/>
    </row>
    <row r="443" spans="8:15">
      <c r="H443" s="1347" t="s">
        <v>8526</v>
      </c>
      <c r="I443" s="1452" t="s">
        <v>565</v>
      </c>
      <c r="J443" s="1452" t="s">
        <v>3161</v>
      </c>
      <c r="K443" s="1452"/>
      <c r="L443" s="1452"/>
      <c r="M443" s="1452"/>
      <c r="N443" s="1452"/>
      <c r="O443" s="1452"/>
    </row>
    <row r="444" spans="8:15">
      <c r="H444" s="1347" t="s">
        <v>8527</v>
      </c>
      <c r="I444" s="1452" t="s">
        <v>565</v>
      </c>
      <c r="J444" s="1452" t="s">
        <v>3167</v>
      </c>
      <c r="K444" s="1452"/>
      <c r="L444" s="1452"/>
      <c r="M444" s="1452"/>
      <c r="N444" s="1452"/>
      <c r="O444" s="1452"/>
    </row>
    <row r="445" spans="8:15">
      <c r="H445" s="1347" t="s">
        <v>8528</v>
      </c>
      <c r="I445" s="1452" t="s">
        <v>565</v>
      </c>
      <c r="J445" s="1452" t="s">
        <v>3171</v>
      </c>
      <c r="K445" s="1452"/>
      <c r="L445" s="1452"/>
      <c r="M445" s="1452"/>
      <c r="N445" s="1452"/>
      <c r="O445" s="1452"/>
    </row>
    <row r="446" spans="8:15">
      <c r="H446" s="1347" t="s">
        <v>8529</v>
      </c>
      <c r="I446" s="1452" t="s">
        <v>565</v>
      </c>
      <c r="J446" s="1452" t="s">
        <v>3175</v>
      </c>
      <c r="K446" s="1452"/>
      <c r="L446" s="1452"/>
      <c r="M446" s="1452"/>
      <c r="N446" s="1452"/>
      <c r="O446" s="1452"/>
    </row>
    <row r="447" spans="8:15">
      <c r="H447" s="1347" t="s">
        <v>8530</v>
      </c>
      <c r="I447" s="1452" t="s">
        <v>565</v>
      </c>
      <c r="J447" s="1452" t="s">
        <v>3178</v>
      </c>
      <c r="K447" s="1452"/>
      <c r="L447" s="1452"/>
      <c r="M447" s="1452"/>
      <c r="N447" s="1452"/>
      <c r="O447" s="1452"/>
    </row>
    <row r="448" spans="8:15">
      <c r="H448" s="1347" t="s">
        <v>8531</v>
      </c>
      <c r="I448" s="1452" t="s">
        <v>565</v>
      </c>
      <c r="J448" s="1452" t="s">
        <v>3182</v>
      </c>
      <c r="K448" s="1452"/>
      <c r="L448" s="1452"/>
      <c r="M448" s="1452"/>
      <c r="N448" s="1452"/>
      <c r="O448" s="1452"/>
    </row>
    <row r="449" spans="8:15">
      <c r="H449" s="1347" t="s">
        <v>8532</v>
      </c>
      <c r="I449" s="1452" t="s">
        <v>565</v>
      </c>
      <c r="J449" s="1452" t="s">
        <v>3187</v>
      </c>
      <c r="K449" s="1452"/>
      <c r="L449" s="1452"/>
      <c r="M449" s="1452"/>
      <c r="N449" s="1452"/>
      <c r="O449" s="1452"/>
    </row>
    <row r="450" spans="8:15">
      <c r="H450" s="1347" t="s">
        <v>8533</v>
      </c>
      <c r="I450" s="1452" t="s">
        <v>565</v>
      </c>
      <c r="J450" s="1452" t="s">
        <v>3190</v>
      </c>
      <c r="K450" s="1452"/>
      <c r="L450" s="1452"/>
      <c r="M450" s="1452"/>
      <c r="N450" s="1452"/>
      <c r="O450" s="1452"/>
    </row>
    <row r="451" spans="8:15">
      <c r="H451" s="1347" t="s">
        <v>8534</v>
      </c>
      <c r="I451" s="1452" t="s">
        <v>565</v>
      </c>
      <c r="J451" s="1452" t="s">
        <v>3191</v>
      </c>
      <c r="K451" s="1452"/>
      <c r="L451" s="1452"/>
      <c r="M451" s="1452"/>
      <c r="N451" s="1452"/>
      <c r="O451" s="1452"/>
    </row>
    <row r="452" spans="8:15">
      <c r="H452" s="1347" t="s">
        <v>8535</v>
      </c>
      <c r="I452" s="1452" t="s">
        <v>565</v>
      </c>
      <c r="J452" s="1452" t="s">
        <v>3193</v>
      </c>
      <c r="K452" s="1452"/>
      <c r="L452" s="1452"/>
      <c r="M452" s="1452"/>
      <c r="N452" s="1452"/>
      <c r="O452" s="1452"/>
    </row>
    <row r="453" spans="8:15">
      <c r="H453" s="1347" t="s">
        <v>8536</v>
      </c>
      <c r="I453" s="1452" t="s">
        <v>565</v>
      </c>
      <c r="J453" s="1452" t="s">
        <v>2176</v>
      </c>
      <c r="K453" s="1452"/>
      <c r="L453" s="1452"/>
      <c r="M453" s="1452"/>
      <c r="N453" s="1452"/>
      <c r="O453" s="1452"/>
    </row>
    <row r="454" spans="8:15">
      <c r="H454" s="1347" t="s">
        <v>8537</v>
      </c>
      <c r="I454" s="1452" t="s">
        <v>565</v>
      </c>
      <c r="J454" s="1452" t="s">
        <v>3199</v>
      </c>
      <c r="K454" s="1452"/>
      <c r="L454" s="1452"/>
      <c r="M454" s="1452"/>
      <c r="N454" s="1452"/>
      <c r="O454" s="1452"/>
    </row>
    <row r="455" spans="8:15">
      <c r="H455" s="1347" t="s">
        <v>8538</v>
      </c>
      <c r="I455" s="1452" t="s">
        <v>565</v>
      </c>
      <c r="J455" s="1452" t="s">
        <v>3202</v>
      </c>
      <c r="K455" s="1452"/>
      <c r="L455" s="1452"/>
      <c r="M455" s="1452"/>
      <c r="N455" s="1452"/>
      <c r="O455" s="1452"/>
    </row>
    <row r="456" spans="8:15">
      <c r="H456" s="1347" t="s">
        <v>8539</v>
      </c>
      <c r="I456" s="1452" t="s">
        <v>565</v>
      </c>
      <c r="J456" s="1452" t="s">
        <v>2937</v>
      </c>
      <c r="K456" s="1452"/>
      <c r="L456" s="1452"/>
      <c r="M456" s="1452"/>
      <c r="N456" s="1452"/>
      <c r="O456" s="1452"/>
    </row>
    <row r="457" spans="8:15">
      <c r="H457" s="1347" t="s">
        <v>8540</v>
      </c>
      <c r="I457" s="1452" t="s">
        <v>565</v>
      </c>
      <c r="J457" s="1452" t="s">
        <v>3204</v>
      </c>
      <c r="K457" s="1452"/>
      <c r="L457" s="1452"/>
      <c r="M457" s="1452"/>
      <c r="N457" s="1452"/>
      <c r="O457" s="1452"/>
    </row>
    <row r="458" spans="8:15">
      <c r="H458" s="1347" t="s">
        <v>8541</v>
      </c>
      <c r="I458" s="1452" t="s">
        <v>565</v>
      </c>
      <c r="J458" s="1452" t="s">
        <v>3207</v>
      </c>
      <c r="K458" s="1452"/>
      <c r="L458" s="1452"/>
      <c r="M458" s="1452"/>
      <c r="N458" s="1452"/>
      <c r="O458" s="1452"/>
    </row>
    <row r="459" spans="8:15">
      <c r="H459" s="1347" t="s">
        <v>8542</v>
      </c>
      <c r="I459" s="1452" t="s">
        <v>565</v>
      </c>
      <c r="J459" s="1452" t="s">
        <v>3210</v>
      </c>
      <c r="K459" s="1452"/>
      <c r="L459" s="1452"/>
      <c r="M459" s="1452"/>
      <c r="N459" s="1452"/>
      <c r="O459" s="1452"/>
    </row>
    <row r="460" spans="8:15">
      <c r="H460" s="1347" t="s">
        <v>8543</v>
      </c>
      <c r="I460" s="1452" t="s">
        <v>565</v>
      </c>
      <c r="J460" s="1452" t="s">
        <v>3214</v>
      </c>
      <c r="K460" s="1452"/>
      <c r="L460" s="1452"/>
      <c r="M460" s="1452"/>
      <c r="N460" s="1452"/>
      <c r="O460" s="1452"/>
    </row>
    <row r="461" spans="8:15">
      <c r="H461" s="1347" t="s">
        <v>8544</v>
      </c>
      <c r="I461" s="1452" t="s">
        <v>565</v>
      </c>
      <c r="J461" s="1452" t="s">
        <v>3215</v>
      </c>
      <c r="K461" s="1452"/>
      <c r="L461" s="1452"/>
      <c r="M461" s="1452"/>
      <c r="N461" s="1452"/>
      <c r="O461" s="1452"/>
    </row>
    <row r="462" spans="8:15">
      <c r="H462" s="1347" t="s">
        <v>8545</v>
      </c>
      <c r="I462" s="1452" t="s">
        <v>565</v>
      </c>
      <c r="J462" s="1452" t="s">
        <v>3165</v>
      </c>
      <c r="K462" s="1452"/>
      <c r="L462" s="1452"/>
      <c r="M462" s="1452"/>
      <c r="N462" s="1452"/>
      <c r="O462" s="1452"/>
    </row>
    <row r="463" spans="8:15">
      <c r="H463" s="1347" t="s">
        <v>8546</v>
      </c>
      <c r="I463" s="1452" t="s">
        <v>565</v>
      </c>
      <c r="J463" s="1452" t="s">
        <v>3219</v>
      </c>
      <c r="K463" s="1452"/>
      <c r="L463" s="1452"/>
      <c r="M463" s="1452"/>
      <c r="N463" s="1452"/>
      <c r="O463" s="1452"/>
    </row>
    <row r="464" spans="8:15">
      <c r="H464" s="1347" t="s">
        <v>8547</v>
      </c>
      <c r="I464" s="1452" t="s">
        <v>565</v>
      </c>
      <c r="J464" s="1452" t="s">
        <v>3224</v>
      </c>
      <c r="K464" s="1452"/>
      <c r="L464" s="1452"/>
      <c r="M464" s="1452"/>
      <c r="N464" s="1452"/>
      <c r="O464" s="1452"/>
    </row>
    <row r="465" spans="8:15">
      <c r="H465" s="1347" t="s">
        <v>8548</v>
      </c>
      <c r="I465" s="1452" t="s">
        <v>565</v>
      </c>
      <c r="J465" s="1452" t="s">
        <v>3228</v>
      </c>
      <c r="K465" s="1452"/>
      <c r="L465" s="1452"/>
      <c r="M465" s="1452"/>
      <c r="N465" s="1452"/>
      <c r="O465" s="1452"/>
    </row>
    <row r="466" spans="8:15">
      <c r="H466" s="1347" t="s">
        <v>8549</v>
      </c>
      <c r="I466" s="1452" t="s">
        <v>565</v>
      </c>
      <c r="J466" s="1452" t="s">
        <v>3232</v>
      </c>
      <c r="K466" s="1452"/>
      <c r="L466" s="1452"/>
      <c r="M466" s="1452"/>
      <c r="N466" s="1452"/>
      <c r="O466" s="1452"/>
    </row>
    <row r="467" spans="8:15">
      <c r="H467" s="1347" t="s">
        <v>8550</v>
      </c>
      <c r="I467" s="1452" t="s">
        <v>565</v>
      </c>
      <c r="J467" s="1452" t="s">
        <v>3238</v>
      </c>
      <c r="K467" s="1452"/>
      <c r="L467" s="1452"/>
      <c r="M467" s="1452"/>
      <c r="N467" s="1452"/>
      <c r="O467" s="1452"/>
    </row>
    <row r="468" spans="8:15">
      <c r="H468" s="1347" t="s">
        <v>8551</v>
      </c>
      <c r="I468" s="1452" t="s">
        <v>565</v>
      </c>
      <c r="J468" s="1452" t="s">
        <v>8552</v>
      </c>
      <c r="K468" s="1452"/>
      <c r="L468" s="1452"/>
      <c r="M468" s="1452"/>
      <c r="N468" s="1452"/>
      <c r="O468" s="1452"/>
    </row>
    <row r="469" spans="8:15">
      <c r="H469" s="1347" t="s">
        <v>8553</v>
      </c>
      <c r="I469" s="1452" t="s">
        <v>565</v>
      </c>
      <c r="J469" s="1452" t="s">
        <v>3241</v>
      </c>
      <c r="K469" s="1452"/>
      <c r="L469" s="1452"/>
      <c r="M469" s="1452"/>
      <c r="N469" s="1452"/>
      <c r="O469" s="1452"/>
    </row>
    <row r="470" spans="8:15">
      <c r="H470" s="1347" t="s">
        <v>8554</v>
      </c>
      <c r="I470" s="1452" t="s">
        <v>565</v>
      </c>
      <c r="J470" s="1452" t="s">
        <v>3245</v>
      </c>
      <c r="K470" s="1452"/>
      <c r="L470" s="1452"/>
      <c r="M470" s="1452"/>
      <c r="N470" s="1452"/>
      <c r="O470" s="1452"/>
    </row>
    <row r="471" spans="8:15">
      <c r="H471" s="1347" t="s">
        <v>8555</v>
      </c>
      <c r="I471" s="1452" t="s">
        <v>537</v>
      </c>
      <c r="K471" s="1452">
        <f>ROW()</f>
        <v>471</v>
      </c>
      <c r="L471" s="1452">
        <f>K471+COUNTIF($I$118:$I$1905,I471)-1</f>
        <v>530</v>
      </c>
      <c r="M471" s="1452"/>
      <c r="N471" s="1452"/>
      <c r="O471" s="1452"/>
    </row>
    <row r="472" spans="8:15">
      <c r="H472" s="1347" t="s">
        <v>1774</v>
      </c>
      <c r="I472" s="1452" t="s">
        <v>537</v>
      </c>
      <c r="J472" s="1452" t="s">
        <v>3248</v>
      </c>
      <c r="K472" s="1452"/>
      <c r="L472" s="1452"/>
      <c r="M472" s="1452"/>
      <c r="N472" s="1452"/>
      <c r="O472" s="1452"/>
    </row>
    <row r="473" spans="8:15">
      <c r="H473" s="1347" t="s">
        <v>8556</v>
      </c>
      <c r="I473" s="1452" t="s">
        <v>537</v>
      </c>
      <c r="J473" s="1452" t="s">
        <v>3266</v>
      </c>
      <c r="K473" s="1452"/>
      <c r="L473" s="1452"/>
      <c r="M473" s="1452"/>
      <c r="N473" s="1452"/>
      <c r="O473" s="1452"/>
    </row>
    <row r="474" spans="8:15">
      <c r="H474" s="1347" t="s">
        <v>1188</v>
      </c>
      <c r="I474" s="1452" t="s">
        <v>537</v>
      </c>
      <c r="J474" s="1452" t="s">
        <v>1309</v>
      </c>
      <c r="K474" s="1452"/>
      <c r="L474" s="1452"/>
      <c r="M474" s="1452"/>
      <c r="N474" s="1452"/>
      <c r="O474" s="1452"/>
    </row>
    <row r="475" spans="8:15">
      <c r="H475" s="1347" t="s">
        <v>1189</v>
      </c>
      <c r="I475" s="1452" t="s">
        <v>537</v>
      </c>
      <c r="J475" s="1452" t="s">
        <v>1310</v>
      </c>
      <c r="K475" s="1452"/>
      <c r="L475" s="1452"/>
      <c r="M475" s="1452"/>
      <c r="N475" s="1452"/>
      <c r="O475" s="1452"/>
    </row>
    <row r="476" spans="8:15">
      <c r="H476" s="1347" t="s">
        <v>8557</v>
      </c>
      <c r="I476" s="1452" t="s">
        <v>537</v>
      </c>
      <c r="J476" s="1452" t="s">
        <v>3307</v>
      </c>
      <c r="K476" s="1452"/>
      <c r="L476" s="1452"/>
      <c r="M476" s="1452"/>
      <c r="N476" s="1452"/>
      <c r="O476" s="1452"/>
    </row>
    <row r="477" spans="8:15">
      <c r="H477" s="1347" t="s">
        <v>8558</v>
      </c>
      <c r="I477" s="1452" t="s">
        <v>537</v>
      </c>
      <c r="J477" s="1452" t="s">
        <v>3315</v>
      </c>
      <c r="K477" s="1452"/>
      <c r="L477" s="1452"/>
      <c r="M477" s="1452"/>
      <c r="N477" s="1452"/>
      <c r="O477" s="1452"/>
    </row>
    <row r="478" spans="8:15">
      <c r="H478" s="1347" t="s">
        <v>8559</v>
      </c>
      <c r="I478" s="1452" t="s">
        <v>537</v>
      </c>
      <c r="J478" s="1452" t="s">
        <v>3320</v>
      </c>
      <c r="K478" s="1452"/>
      <c r="L478" s="1452"/>
      <c r="M478" s="1452"/>
      <c r="N478" s="1452"/>
      <c r="O478" s="1452"/>
    </row>
    <row r="479" spans="8:15">
      <c r="H479" s="1347" t="s">
        <v>8560</v>
      </c>
      <c r="I479" s="1452" t="s">
        <v>537</v>
      </c>
      <c r="J479" s="1452" t="s">
        <v>3333</v>
      </c>
      <c r="K479" s="1452"/>
      <c r="L479" s="1452"/>
      <c r="M479" s="1452"/>
      <c r="N479" s="1452"/>
      <c r="O479" s="1452"/>
    </row>
    <row r="480" spans="8:15">
      <c r="H480" s="1347" t="s">
        <v>8561</v>
      </c>
      <c r="I480" s="1452" t="s">
        <v>537</v>
      </c>
      <c r="J480" s="1452" t="s">
        <v>3336</v>
      </c>
      <c r="K480" s="1452"/>
      <c r="L480" s="1452"/>
      <c r="M480" s="1452"/>
      <c r="N480" s="1452"/>
      <c r="O480" s="1452"/>
    </row>
    <row r="481" spans="8:15">
      <c r="H481" s="1347" t="s">
        <v>8562</v>
      </c>
      <c r="I481" s="1452" t="s">
        <v>537</v>
      </c>
      <c r="J481" s="1452" t="s">
        <v>3343</v>
      </c>
      <c r="K481" s="1452"/>
      <c r="L481" s="1452"/>
      <c r="M481" s="1452"/>
      <c r="N481" s="1452"/>
      <c r="O481" s="1452"/>
    </row>
    <row r="482" spans="8:15">
      <c r="H482" s="1347" t="s">
        <v>8563</v>
      </c>
      <c r="I482" s="1452" t="s">
        <v>537</v>
      </c>
      <c r="J482" s="1452" t="s">
        <v>3355</v>
      </c>
      <c r="K482" s="1452"/>
      <c r="L482" s="1452"/>
      <c r="M482" s="1452"/>
      <c r="N482" s="1452"/>
      <c r="O482" s="1452"/>
    </row>
    <row r="483" spans="8:15">
      <c r="H483" s="1347" t="s">
        <v>8564</v>
      </c>
      <c r="I483" s="1452" t="s">
        <v>537</v>
      </c>
      <c r="J483" s="1452" t="s">
        <v>2204</v>
      </c>
      <c r="K483" s="1452"/>
      <c r="L483" s="1452"/>
      <c r="M483" s="1452"/>
      <c r="N483" s="1452"/>
      <c r="O483" s="1452"/>
    </row>
    <row r="484" spans="8:15">
      <c r="H484" s="1347" t="s">
        <v>8565</v>
      </c>
      <c r="I484" s="1452" t="s">
        <v>537</v>
      </c>
      <c r="J484" s="1452" t="s">
        <v>8566</v>
      </c>
      <c r="K484" s="1452"/>
      <c r="L484" s="1452"/>
      <c r="M484" s="1452"/>
      <c r="N484" s="1452"/>
      <c r="O484" s="1452"/>
    </row>
    <row r="485" spans="8:15">
      <c r="H485" s="1347" t="s">
        <v>8567</v>
      </c>
      <c r="I485" s="1452" t="s">
        <v>537</v>
      </c>
      <c r="J485" s="1452" t="s">
        <v>3377</v>
      </c>
      <c r="K485" s="1452"/>
      <c r="L485" s="1452"/>
      <c r="M485" s="1452"/>
      <c r="N485" s="1452"/>
      <c r="O485" s="1452"/>
    </row>
    <row r="486" spans="8:15">
      <c r="H486" s="1347" t="s">
        <v>8568</v>
      </c>
      <c r="I486" s="1452" t="s">
        <v>537</v>
      </c>
      <c r="J486" s="1452" t="s">
        <v>3380</v>
      </c>
      <c r="K486" s="1452"/>
      <c r="L486" s="1452"/>
      <c r="M486" s="1452"/>
      <c r="N486" s="1452"/>
      <c r="O486" s="1452"/>
    </row>
    <row r="487" spans="8:15">
      <c r="H487" s="1347" t="s">
        <v>8569</v>
      </c>
      <c r="I487" s="1452" t="s">
        <v>537</v>
      </c>
      <c r="J487" s="1452" t="s">
        <v>3383</v>
      </c>
      <c r="K487" s="1452"/>
      <c r="L487" s="1452"/>
      <c r="M487" s="1452"/>
      <c r="N487" s="1452"/>
      <c r="O487" s="1452"/>
    </row>
    <row r="488" spans="8:15">
      <c r="H488" s="1347" t="s">
        <v>8570</v>
      </c>
      <c r="I488" s="1452" t="s">
        <v>537</v>
      </c>
      <c r="J488" s="1452" t="s">
        <v>3389</v>
      </c>
      <c r="K488" s="1452"/>
      <c r="L488" s="1452"/>
      <c r="M488" s="1452"/>
      <c r="N488" s="1452"/>
      <c r="O488" s="1452"/>
    </row>
    <row r="489" spans="8:15">
      <c r="H489" s="1347" t="s">
        <v>8571</v>
      </c>
      <c r="I489" s="1452" t="s">
        <v>537</v>
      </c>
      <c r="J489" s="1452" t="s">
        <v>8572</v>
      </c>
      <c r="K489" s="1452"/>
      <c r="L489" s="1452"/>
      <c r="M489" s="1452"/>
      <c r="N489" s="1452"/>
      <c r="O489" s="1452"/>
    </row>
    <row r="490" spans="8:15">
      <c r="H490" s="1347" t="s">
        <v>8573</v>
      </c>
      <c r="I490" s="1452" t="s">
        <v>537</v>
      </c>
      <c r="J490" s="1452" t="s">
        <v>3394</v>
      </c>
      <c r="K490" s="1452"/>
      <c r="L490" s="1452"/>
      <c r="M490" s="1452"/>
      <c r="N490" s="1452"/>
      <c r="O490" s="1452"/>
    </row>
    <row r="491" spans="8:15">
      <c r="H491" s="1347" t="s">
        <v>8574</v>
      </c>
      <c r="I491" s="1452" t="s">
        <v>537</v>
      </c>
      <c r="J491" s="1452" t="s">
        <v>3397</v>
      </c>
      <c r="K491" s="1452"/>
      <c r="L491" s="1452"/>
      <c r="M491" s="1452"/>
      <c r="N491" s="1452"/>
      <c r="O491" s="1452"/>
    </row>
    <row r="492" spans="8:15">
      <c r="H492" s="1347" t="s">
        <v>8575</v>
      </c>
      <c r="I492" s="1452" t="s">
        <v>537</v>
      </c>
      <c r="J492" s="1452" t="s">
        <v>3401</v>
      </c>
      <c r="K492" s="1452"/>
      <c r="L492" s="1452"/>
      <c r="M492" s="1452"/>
      <c r="N492" s="1452"/>
      <c r="O492" s="1452"/>
    </row>
    <row r="493" spans="8:15">
      <c r="H493" s="1347" t="s">
        <v>8576</v>
      </c>
      <c r="I493" s="1452" t="s">
        <v>537</v>
      </c>
      <c r="J493" s="1452" t="s">
        <v>3402</v>
      </c>
      <c r="K493" s="1452"/>
      <c r="L493" s="1452"/>
      <c r="M493" s="1452"/>
      <c r="N493" s="1452"/>
      <c r="O493" s="1452"/>
    </row>
    <row r="494" spans="8:15">
      <c r="H494" s="1347" t="s">
        <v>8577</v>
      </c>
      <c r="I494" s="1452" t="s">
        <v>537</v>
      </c>
      <c r="J494" s="1452" t="s">
        <v>3406</v>
      </c>
      <c r="K494" s="1452"/>
      <c r="L494" s="1452"/>
      <c r="M494" s="1452"/>
      <c r="N494" s="1452"/>
      <c r="O494" s="1452"/>
    </row>
    <row r="495" spans="8:15">
      <c r="H495" s="1347" t="s">
        <v>8578</v>
      </c>
      <c r="I495" s="1452" t="s">
        <v>537</v>
      </c>
      <c r="J495" s="1452" t="s">
        <v>3413</v>
      </c>
      <c r="K495" s="1452"/>
      <c r="L495" s="1452"/>
      <c r="M495" s="1452"/>
      <c r="N495" s="1452"/>
      <c r="O495" s="1452"/>
    </row>
    <row r="496" spans="8:15">
      <c r="H496" s="1347" t="s">
        <v>8579</v>
      </c>
      <c r="I496" s="1452" t="s">
        <v>537</v>
      </c>
      <c r="J496" s="1452" t="s">
        <v>3416</v>
      </c>
      <c r="K496" s="1452"/>
      <c r="L496" s="1452"/>
      <c r="M496" s="1452"/>
      <c r="N496" s="1452"/>
      <c r="O496" s="1452"/>
    </row>
    <row r="497" spans="8:15">
      <c r="H497" s="1347" t="s">
        <v>8580</v>
      </c>
      <c r="I497" s="1452" t="s">
        <v>537</v>
      </c>
      <c r="J497" s="1452" t="s">
        <v>3425</v>
      </c>
      <c r="K497" s="1452"/>
      <c r="L497" s="1452"/>
      <c r="M497" s="1452"/>
      <c r="N497" s="1452"/>
      <c r="O497" s="1452"/>
    </row>
    <row r="498" spans="8:15">
      <c r="H498" s="1347" t="s">
        <v>8581</v>
      </c>
      <c r="I498" s="1452" t="s">
        <v>537</v>
      </c>
      <c r="J498" s="1452" t="s">
        <v>3426</v>
      </c>
      <c r="K498" s="1452"/>
      <c r="L498" s="1452"/>
      <c r="M498" s="1452"/>
      <c r="N498" s="1452"/>
      <c r="O498" s="1452"/>
    </row>
    <row r="499" spans="8:15">
      <c r="H499" s="1347" t="s">
        <v>8582</v>
      </c>
      <c r="I499" s="1452" t="s">
        <v>537</v>
      </c>
      <c r="J499" s="1452" t="s">
        <v>3430</v>
      </c>
      <c r="K499" s="1452"/>
      <c r="L499" s="1452"/>
      <c r="M499" s="1452"/>
      <c r="N499" s="1452"/>
      <c r="O499" s="1452"/>
    </row>
    <row r="500" spans="8:15">
      <c r="H500" s="1347" t="s">
        <v>8583</v>
      </c>
      <c r="I500" s="1452" t="s">
        <v>537</v>
      </c>
      <c r="J500" s="1452" t="s">
        <v>8584</v>
      </c>
      <c r="K500" s="1452"/>
      <c r="L500" s="1452"/>
      <c r="M500" s="1452"/>
      <c r="N500" s="1452"/>
      <c r="O500" s="1452"/>
    </row>
    <row r="501" spans="8:15">
      <c r="H501" s="1347" t="s">
        <v>8585</v>
      </c>
      <c r="I501" s="1452" t="s">
        <v>537</v>
      </c>
      <c r="J501" s="1452" t="s">
        <v>2893</v>
      </c>
      <c r="K501" s="1452"/>
      <c r="L501" s="1452"/>
      <c r="M501" s="1452"/>
      <c r="N501" s="1452"/>
      <c r="O501" s="1452"/>
    </row>
    <row r="502" spans="8:15">
      <c r="H502" s="1347" t="s">
        <v>8586</v>
      </c>
      <c r="I502" s="1452" t="s">
        <v>537</v>
      </c>
      <c r="J502" s="1452" t="s">
        <v>3432</v>
      </c>
      <c r="K502" s="1452"/>
      <c r="L502" s="1452"/>
      <c r="M502" s="1452"/>
      <c r="N502" s="1452"/>
      <c r="O502" s="1452"/>
    </row>
    <row r="503" spans="8:15">
      <c r="H503" s="1347" t="s">
        <v>8587</v>
      </c>
      <c r="I503" s="1452" t="s">
        <v>537</v>
      </c>
      <c r="J503" s="1452" t="s">
        <v>2937</v>
      </c>
      <c r="K503" s="1452"/>
      <c r="L503" s="1452"/>
      <c r="M503" s="1452"/>
      <c r="N503" s="1452"/>
      <c r="O503" s="1452"/>
    </row>
    <row r="504" spans="8:15">
      <c r="H504" s="1347" t="s">
        <v>8588</v>
      </c>
      <c r="I504" s="1452" t="s">
        <v>537</v>
      </c>
      <c r="J504" s="1452" t="s">
        <v>3437</v>
      </c>
      <c r="K504" s="1452"/>
      <c r="L504" s="1452"/>
      <c r="M504" s="1452"/>
      <c r="N504" s="1452"/>
      <c r="O504" s="1452"/>
    </row>
    <row r="505" spans="8:15">
      <c r="H505" s="1347" t="s">
        <v>8589</v>
      </c>
      <c r="I505" s="1452" t="s">
        <v>537</v>
      </c>
      <c r="J505" s="1452" t="s">
        <v>3439</v>
      </c>
      <c r="K505" s="1452"/>
      <c r="L505" s="1452"/>
      <c r="M505" s="1452"/>
      <c r="N505" s="1452"/>
      <c r="O505" s="1452"/>
    </row>
    <row r="506" spans="8:15">
      <c r="H506" s="1347" t="s">
        <v>8590</v>
      </c>
      <c r="I506" s="1452" t="s">
        <v>537</v>
      </c>
      <c r="J506" s="1452" t="s">
        <v>3137</v>
      </c>
      <c r="K506" s="1452"/>
      <c r="L506" s="1452"/>
      <c r="M506" s="1452"/>
      <c r="N506" s="1452"/>
      <c r="O506" s="1452"/>
    </row>
    <row r="507" spans="8:15">
      <c r="H507" s="1347" t="s">
        <v>8591</v>
      </c>
      <c r="I507" s="1452" t="s">
        <v>537</v>
      </c>
      <c r="J507" s="1452" t="s">
        <v>8592</v>
      </c>
      <c r="K507" s="1452"/>
      <c r="L507" s="1452"/>
      <c r="M507" s="1452"/>
      <c r="N507" s="1452"/>
      <c r="O507" s="1452"/>
    </row>
    <row r="508" spans="8:15">
      <c r="H508" s="1347" t="s">
        <v>8593</v>
      </c>
      <c r="I508" s="1452" t="s">
        <v>537</v>
      </c>
      <c r="J508" s="1452" t="s">
        <v>3446</v>
      </c>
      <c r="K508" s="1452"/>
      <c r="L508" s="1452"/>
      <c r="M508" s="1452"/>
      <c r="N508" s="1452"/>
      <c r="O508" s="1452"/>
    </row>
    <row r="509" spans="8:15">
      <c r="H509" s="1347" t="s">
        <v>8594</v>
      </c>
      <c r="I509" s="1452" t="s">
        <v>537</v>
      </c>
      <c r="J509" s="1452" t="s">
        <v>8595</v>
      </c>
      <c r="K509" s="1452"/>
      <c r="L509" s="1452"/>
      <c r="M509" s="1452"/>
      <c r="N509" s="1452"/>
      <c r="O509" s="1452"/>
    </row>
    <row r="510" spans="8:15">
      <c r="H510" s="1347" t="s">
        <v>8596</v>
      </c>
      <c r="I510" s="1452" t="s">
        <v>537</v>
      </c>
      <c r="J510" s="1452" t="s">
        <v>3447</v>
      </c>
      <c r="K510" s="1452"/>
      <c r="L510" s="1452"/>
      <c r="M510" s="1452"/>
      <c r="N510" s="1452"/>
      <c r="O510" s="1452"/>
    </row>
    <row r="511" spans="8:15">
      <c r="H511" s="1347" t="s">
        <v>8597</v>
      </c>
      <c r="I511" s="1452" t="s">
        <v>537</v>
      </c>
      <c r="J511" s="1452" t="s">
        <v>3450</v>
      </c>
      <c r="K511" s="1452"/>
      <c r="L511" s="1452"/>
      <c r="M511" s="1452"/>
      <c r="N511" s="1452"/>
      <c r="O511" s="1452"/>
    </row>
    <row r="512" spans="8:15">
      <c r="H512" s="1347" t="s">
        <v>8598</v>
      </c>
      <c r="I512" s="1452" t="s">
        <v>537</v>
      </c>
      <c r="J512" s="1452" t="s">
        <v>3453</v>
      </c>
      <c r="K512" s="1452"/>
      <c r="L512" s="1452"/>
      <c r="M512" s="1452"/>
      <c r="N512" s="1452"/>
      <c r="O512" s="1452"/>
    </row>
    <row r="513" spans="8:15">
      <c r="H513" s="1347" t="s">
        <v>8599</v>
      </c>
      <c r="I513" s="1452" t="s">
        <v>537</v>
      </c>
      <c r="J513" s="1452" t="s">
        <v>3457</v>
      </c>
      <c r="K513" s="1452"/>
      <c r="L513" s="1452"/>
      <c r="M513" s="1452"/>
      <c r="N513" s="1452"/>
      <c r="O513" s="1452"/>
    </row>
    <row r="514" spans="8:15">
      <c r="H514" s="1347" t="s">
        <v>8600</v>
      </c>
      <c r="I514" s="1452" t="s">
        <v>537</v>
      </c>
      <c r="J514" s="1452" t="s">
        <v>3458</v>
      </c>
      <c r="K514" s="1452"/>
      <c r="L514" s="1452"/>
      <c r="M514" s="1452"/>
      <c r="N514" s="1452"/>
      <c r="O514" s="1452"/>
    </row>
    <row r="515" spans="8:15">
      <c r="H515" s="1347" t="s">
        <v>8601</v>
      </c>
      <c r="I515" s="1452" t="s">
        <v>537</v>
      </c>
      <c r="J515" s="1452" t="s">
        <v>3464</v>
      </c>
      <c r="K515" s="1452"/>
      <c r="L515" s="1452"/>
      <c r="M515" s="1452"/>
      <c r="N515" s="1452"/>
      <c r="O515" s="1452"/>
    </row>
    <row r="516" spans="8:15">
      <c r="H516" s="1347" t="s">
        <v>8602</v>
      </c>
      <c r="I516" s="1452" t="s">
        <v>537</v>
      </c>
      <c r="J516" s="1452" t="s">
        <v>3260</v>
      </c>
      <c r="K516" s="1452"/>
      <c r="L516" s="1452"/>
      <c r="M516" s="1452"/>
      <c r="N516" s="1452"/>
      <c r="O516" s="1452"/>
    </row>
    <row r="517" spans="8:15">
      <c r="H517" s="1347" t="s">
        <v>8603</v>
      </c>
      <c r="I517" s="1452" t="s">
        <v>537</v>
      </c>
      <c r="J517" s="1452" t="s">
        <v>3467</v>
      </c>
      <c r="K517" s="1452"/>
      <c r="L517" s="1452"/>
      <c r="M517" s="1452"/>
      <c r="N517" s="1452"/>
      <c r="O517" s="1452"/>
    </row>
    <row r="518" spans="8:15">
      <c r="H518" s="1347" t="s">
        <v>8604</v>
      </c>
      <c r="I518" s="1452" t="s">
        <v>537</v>
      </c>
      <c r="J518" s="1452" t="s">
        <v>3469</v>
      </c>
      <c r="K518" s="1452"/>
      <c r="L518" s="1452"/>
      <c r="M518" s="1452"/>
      <c r="N518" s="1452"/>
      <c r="O518" s="1452"/>
    </row>
    <row r="519" spans="8:15">
      <c r="H519" s="1347" t="s">
        <v>8605</v>
      </c>
      <c r="I519" s="1452" t="s">
        <v>537</v>
      </c>
      <c r="J519" s="1452" t="s">
        <v>3473</v>
      </c>
      <c r="K519" s="1452"/>
      <c r="L519" s="1452"/>
      <c r="M519" s="1452"/>
      <c r="N519" s="1452"/>
      <c r="O519" s="1452"/>
    </row>
    <row r="520" spans="8:15">
      <c r="H520" s="1347" t="s">
        <v>8606</v>
      </c>
      <c r="I520" s="1452" t="s">
        <v>537</v>
      </c>
      <c r="J520" s="1452" t="s">
        <v>3477</v>
      </c>
      <c r="K520" s="1452"/>
      <c r="L520" s="1452"/>
      <c r="M520" s="1452"/>
      <c r="N520" s="1452"/>
      <c r="O520" s="1452"/>
    </row>
    <row r="521" spans="8:15">
      <c r="H521" s="1347" t="s">
        <v>8607</v>
      </c>
      <c r="I521" s="1452" t="s">
        <v>537</v>
      </c>
      <c r="J521" s="1452" t="s">
        <v>3480</v>
      </c>
      <c r="K521" s="1452"/>
      <c r="L521" s="1452"/>
      <c r="M521" s="1452"/>
      <c r="N521" s="1452"/>
      <c r="O521" s="1452"/>
    </row>
    <row r="522" spans="8:15">
      <c r="H522" s="1347" t="s">
        <v>8608</v>
      </c>
      <c r="I522" s="1452" t="s">
        <v>537</v>
      </c>
      <c r="J522" s="1452" t="s">
        <v>3482</v>
      </c>
      <c r="K522" s="1452"/>
      <c r="L522" s="1452"/>
      <c r="M522" s="1452"/>
      <c r="N522" s="1452"/>
      <c r="O522" s="1452"/>
    </row>
    <row r="523" spans="8:15">
      <c r="H523" s="1347" t="s">
        <v>8609</v>
      </c>
      <c r="I523" s="1452" t="s">
        <v>537</v>
      </c>
      <c r="J523" s="1452" t="s">
        <v>3485</v>
      </c>
      <c r="K523" s="1452"/>
      <c r="L523" s="1452"/>
      <c r="M523" s="1452"/>
      <c r="N523" s="1452"/>
      <c r="O523" s="1452"/>
    </row>
    <row r="524" spans="8:15">
      <c r="H524" s="1347" t="s">
        <v>8610</v>
      </c>
      <c r="I524" s="1452" t="s">
        <v>537</v>
      </c>
      <c r="J524" s="1452" t="s">
        <v>2627</v>
      </c>
      <c r="K524" s="1452"/>
      <c r="L524" s="1452"/>
      <c r="M524" s="1452"/>
      <c r="N524" s="1452"/>
      <c r="O524" s="1452"/>
    </row>
    <row r="525" spans="8:15">
      <c r="H525" s="1347" t="s">
        <v>8611</v>
      </c>
      <c r="I525" s="1452" t="s">
        <v>537</v>
      </c>
      <c r="J525" s="1452" t="s">
        <v>3487</v>
      </c>
      <c r="K525" s="1452"/>
      <c r="L525" s="1452"/>
      <c r="M525" s="1452"/>
      <c r="N525" s="1452"/>
      <c r="O525" s="1452"/>
    </row>
    <row r="526" spans="8:15">
      <c r="H526" s="1347" t="s">
        <v>8612</v>
      </c>
      <c r="I526" s="1452" t="s">
        <v>537</v>
      </c>
      <c r="J526" s="1452" t="s">
        <v>3488</v>
      </c>
      <c r="K526" s="1452"/>
      <c r="L526" s="1452"/>
      <c r="M526" s="1452"/>
      <c r="N526" s="1452"/>
      <c r="O526" s="1452"/>
    </row>
    <row r="527" spans="8:15">
      <c r="H527" s="1347" t="s">
        <v>8613</v>
      </c>
      <c r="I527" s="1452" t="s">
        <v>537</v>
      </c>
      <c r="J527" s="1452" t="s">
        <v>3491</v>
      </c>
      <c r="K527" s="1452"/>
      <c r="L527" s="1452"/>
      <c r="M527" s="1452"/>
      <c r="N527" s="1452"/>
      <c r="O527" s="1452"/>
    </row>
    <row r="528" spans="8:15">
      <c r="H528" s="1347" t="s">
        <v>8614</v>
      </c>
      <c r="I528" s="1452" t="s">
        <v>537</v>
      </c>
      <c r="J528" s="1452" t="s">
        <v>3496</v>
      </c>
      <c r="K528" s="1452"/>
      <c r="L528" s="1452"/>
      <c r="M528" s="1452"/>
      <c r="N528" s="1452"/>
      <c r="O528" s="1452"/>
    </row>
    <row r="529" spans="8:15">
      <c r="H529" s="1347" t="s">
        <v>8615</v>
      </c>
      <c r="I529" s="1452" t="s">
        <v>537</v>
      </c>
      <c r="J529" s="1452" t="s">
        <v>8616</v>
      </c>
      <c r="K529" s="1452"/>
      <c r="L529" s="1452"/>
      <c r="M529" s="1452"/>
      <c r="N529" s="1452"/>
      <c r="O529" s="1452"/>
    </row>
    <row r="530" spans="8:15">
      <c r="H530" s="1347" t="s">
        <v>8617</v>
      </c>
      <c r="I530" s="1452" t="s">
        <v>537</v>
      </c>
      <c r="J530" s="1452" t="s">
        <v>3497</v>
      </c>
      <c r="K530" s="1452"/>
      <c r="L530" s="1452"/>
      <c r="M530" s="1452"/>
      <c r="N530" s="1452"/>
      <c r="O530" s="1452"/>
    </row>
    <row r="531" spans="8:15">
      <c r="H531" s="1347" t="s">
        <v>8618</v>
      </c>
      <c r="I531" s="1452" t="s">
        <v>566</v>
      </c>
      <c r="K531" s="1452">
        <f>ROW()</f>
        <v>531</v>
      </c>
      <c r="L531" s="1452">
        <f>K531+COUNTIF($I$118:$I$1905,I531)-1</f>
        <v>575</v>
      </c>
      <c r="M531" s="1452"/>
      <c r="N531" s="1452"/>
      <c r="O531" s="1452"/>
    </row>
    <row r="532" spans="8:15">
      <c r="H532" s="1347" t="s">
        <v>1229</v>
      </c>
      <c r="I532" s="1452" t="s">
        <v>566</v>
      </c>
      <c r="J532" s="1452" t="s">
        <v>1349</v>
      </c>
      <c r="K532" s="1452"/>
      <c r="L532" s="1452"/>
      <c r="M532" s="1452"/>
      <c r="N532" s="1452"/>
      <c r="O532" s="1452"/>
    </row>
    <row r="533" spans="8:15">
      <c r="H533" s="1347" t="s">
        <v>8619</v>
      </c>
      <c r="I533" s="1452" t="s">
        <v>566</v>
      </c>
      <c r="J533" s="1452" t="s">
        <v>3501</v>
      </c>
      <c r="K533" s="1452"/>
      <c r="L533" s="1452"/>
      <c r="M533" s="1452"/>
      <c r="N533" s="1452"/>
      <c r="O533" s="1452"/>
    </row>
    <row r="534" spans="8:15">
      <c r="H534" s="1347" t="s">
        <v>8620</v>
      </c>
      <c r="I534" s="1452" t="s">
        <v>566</v>
      </c>
      <c r="J534" s="1452" t="s">
        <v>8621</v>
      </c>
      <c r="K534" s="1452"/>
      <c r="L534" s="1452"/>
      <c r="M534" s="1452"/>
      <c r="N534" s="1452"/>
      <c r="O534" s="1452"/>
    </row>
    <row r="535" spans="8:15">
      <c r="H535" s="1347" t="s">
        <v>8622</v>
      </c>
      <c r="I535" s="1452" t="s">
        <v>566</v>
      </c>
      <c r="J535" s="1452" t="s">
        <v>8623</v>
      </c>
      <c r="K535" s="1452"/>
      <c r="L535" s="1452"/>
      <c r="M535" s="1452"/>
      <c r="N535" s="1452"/>
      <c r="O535" s="1452"/>
    </row>
    <row r="536" spans="8:15">
      <c r="H536" s="1347" t="s">
        <v>8624</v>
      </c>
      <c r="I536" s="1452" t="s">
        <v>566</v>
      </c>
      <c r="J536" s="1452" t="s">
        <v>3508</v>
      </c>
      <c r="K536" s="1452"/>
      <c r="L536" s="1452"/>
      <c r="M536" s="1452"/>
      <c r="N536" s="1452"/>
      <c r="O536" s="1452"/>
    </row>
    <row r="537" spans="8:15">
      <c r="H537" s="1347" t="s">
        <v>8625</v>
      </c>
      <c r="I537" s="1452" t="s">
        <v>566</v>
      </c>
      <c r="J537" s="1452" t="s">
        <v>8626</v>
      </c>
      <c r="K537" s="1452"/>
      <c r="L537" s="1452"/>
      <c r="M537" s="1452"/>
      <c r="N537" s="1452"/>
      <c r="O537" s="1452"/>
    </row>
    <row r="538" spans="8:15">
      <c r="H538" s="1347" t="s">
        <v>8627</v>
      </c>
      <c r="I538" s="1452" t="s">
        <v>566</v>
      </c>
      <c r="J538" s="1452" t="s">
        <v>8628</v>
      </c>
      <c r="K538" s="1452"/>
      <c r="L538" s="1452"/>
      <c r="M538" s="1452"/>
      <c r="N538" s="1452"/>
      <c r="O538" s="1452"/>
    </row>
    <row r="539" spans="8:15">
      <c r="H539" s="1347" t="s">
        <v>8629</v>
      </c>
      <c r="I539" s="1452" t="s">
        <v>566</v>
      </c>
      <c r="J539" s="1452" t="s">
        <v>8630</v>
      </c>
      <c r="K539" s="1452"/>
      <c r="L539" s="1452"/>
      <c r="M539" s="1452"/>
      <c r="N539" s="1452"/>
      <c r="O539" s="1452"/>
    </row>
    <row r="540" spans="8:15">
      <c r="H540" s="1347" t="s">
        <v>8631</v>
      </c>
      <c r="I540" s="1452" t="s">
        <v>566</v>
      </c>
      <c r="J540" s="1452" t="s">
        <v>8632</v>
      </c>
      <c r="K540" s="1452"/>
      <c r="L540" s="1452"/>
      <c r="M540" s="1452"/>
      <c r="N540" s="1452"/>
      <c r="O540" s="1452"/>
    </row>
    <row r="541" spans="8:15">
      <c r="H541" s="1347" t="s">
        <v>8633</v>
      </c>
      <c r="I541" s="1452" t="s">
        <v>566</v>
      </c>
      <c r="J541" s="1452" t="s">
        <v>3517</v>
      </c>
      <c r="K541" s="1452"/>
      <c r="L541" s="1452"/>
      <c r="M541" s="1452"/>
      <c r="N541" s="1452"/>
      <c r="O541" s="1452"/>
    </row>
    <row r="542" spans="8:15">
      <c r="H542" s="1347" t="s">
        <v>8634</v>
      </c>
      <c r="I542" s="1452" t="s">
        <v>566</v>
      </c>
      <c r="J542" s="1452" t="s">
        <v>3529</v>
      </c>
      <c r="K542" s="1452"/>
      <c r="L542" s="1452"/>
      <c r="M542" s="1452"/>
      <c r="N542" s="1452"/>
      <c r="O542" s="1452"/>
    </row>
    <row r="543" spans="8:15">
      <c r="H543" s="1347" t="s">
        <v>8635</v>
      </c>
      <c r="I543" s="1452" t="s">
        <v>566</v>
      </c>
      <c r="J543" s="1452" t="s">
        <v>3533</v>
      </c>
      <c r="K543" s="1452"/>
      <c r="L543" s="1452"/>
      <c r="M543" s="1452"/>
      <c r="N543" s="1452"/>
      <c r="O543" s="1452"/>
    </row>
    <row r="544" spans="8:15">
      <c r="H544" s="1347" t="s">
        <v>8636</v>
      </c>
      <c r="I544" s="1452" t="s">
        <v>566</v>
      </c>
      <c r="J544" s="1452" t="s">
        <v>3539</v>
      </c>
      <c r="K544" s="1452"/>
      <c r="L544" s="1452"/>
      <c r="M544" s="1452"/>
      <c r="N544" s="1452"/>
      <c r="O544" s="1452"/>
    </row>
    <row r="545" spans="8:15">
      <c r="H545" s="1347" t="s">
        <v>8637</v>
      </c>
      <c r="I545" s="1452" t="s">
        <v>566</v>
      </c>
      <c r="J545" s="1452" t="s">
        <v>8638</v>
      </c>
      <c r="K545" s="1452"/>
      <c r="L545" s="1452"/>
      <c r="M545" s="1452"/>
      <c r="N545" s="1452"/>
      <c r="O545" s="1452"/>
    </row>
    <row r="546" spans="8:15">
      <c r="H546" s="1347" t="s">
        <v>8639</v>
      </c>
      <c r="I546" s="1452" t="s">
        <v>566</v>
      </c>
      <c r="J546" s="1452" t="s">
        <v>8640</v>
      </c>
      <c r="K546" s="1452"/>
      <c r="L546" s="1452"/>
      <c r="M546" s="1452"/>
      <c r="N546" s="1452"/>
      <c r="O546" s="1452"/>
    </row>
    <row r="547" spans="8:15">
      <c r="H547" s="1347" t="s">
        <v>1230</v>
      </c>
      <c r="I547" s="1452" t="s">
        <v>566</v>
      </c>
      <c r="J547" s="1452" t="s">
        <v>1350</v>
      </c>
      <c r="K547" s="1452"/>
      <c r="L547" s="1452"/>
      <c r="M547" s="1452"/>
      <c r="N547" s="1452"/>
      <c r="O547" s="1452"/>
    </row>
    <row r="548" spans="8:15">
      <c r="H548" s="1347" t="s">
        <v>8641</v>
      </c>
      <c r="I548" s="1452" t="s">
        <v>566</v>
      </c>
      <c r="J548" s="1452" t="s">
        <v>3549</v>
      </c>
      <c r="K548" s="1452"/>
      <c r="L548" s="1452"/>
      <c r="M548" s="1452"/>
      <c r="N548" s="1452"/>
      <c r="O548" s="1452"/>
    </row>
    <row r="549" spans="8:15">
      <c r="H549" s="1347" t="s">
        <v>8642</v>
      </c>
      <c r="I549" s="1452" t="s">
        <v>566</v>
      </c>
      <c r="J549" s="1452" t="s">
        <v>8643</v>
      </c>
      <c r="K549" s="1452"/>
      <c r="L549" s="1452"/>
      <c r="M549" s="1452"/>
      <c r="N549" s="1452"/>
      <c r="O549" s="1452"/>
    </row>
    <row r="550" spans="8:15">
      <c r="H550" s="1347" t="s">
        <v>8644</v>
      </c>
      <c r="I550" s="1452" t="s">
        <v>566</v>
      </c>
      <c r="J550" s="1452" t="s">
        <v>8645</v>
      </c>
      <c r="K550" s="1452"/>
      <c r="L550" s="1452"/>
      <c r="M550" s="1452"/>
      <c r="N550" s="1452"/>
      <c r="O550" s="1452"/>
    </row>
    <row r="551" spans="8:15">
      <c r="H551" s="1347" t="s">
        <v>8646</v>
      </c>
      <c r="I551" s="1452" t="s">
        <v>566</v>
      </c>
      <c r="J551" s="1452" t="s">
        <v>8647</v>
      </c>
      <c r="K551" s="1452"/>
      <c r="L551" s="1452"/>
      <c r="M551" s="1452"/>
      <c r="N551" s="1452"/>
      <c r="O551" s="1452"/>
    </row>
    <row r="552" spans="8:15">
      <c r="H552" s="1347" t="s">
        <v>8648</v>
      </c>
      <c r="I552" s="1452" t="s">
        <v>566</v>
      </c>
      <c r="J552" s="1452" t="s">
        <v>3555</v>
      </c>
      <c r="K552" s="1452"/>
      <c r="L552" s="1452"/>
      <c r="M552" s="1452"/>
      <c r="N552" s="1452"/>
      <c r="O552" s="1452"/>
    </row>
    <row r="553" spans="8:15">
      <c r="H553" s="1347" t="s">
        <v>8649</v>
      </c>
      <c r="I553" s="1452" t="s">
        <v>566</v>
      </c>
      <c r="J553" s="1452" t="s">
        <v>8650</v>
      </c>
      <c r="K553" s="1452"/>
      <c r="L553" s="1452"/>
      <c r="M553" s="1452"/>
      <c r="N553" s="1452"/>
      <c r="O553" s="1452"/>
    </row>
    <row r="554" spans="8:15">
      <c r="H554" s="1347" t="s">
        <v>8651</v>
      </c>
      <c r="I554" s="1452" t="s">
        <v>566</v>
      </c>
      <c r="J554" s="1452" t="s">
        <v>8652</v>
      </c>
      <c r="K554" s="1452"/>
      <c r="L554" s="1452"/>
      <c r="M554" s="1452"/>
      <c r="N554" s="1452"/>
      <c r="O554" s="1452"/>
    </row>
    <row r="555" spans="8:15">
      <c r="H555" s="1347" t="s">
        <v>8653</v>
      </c>
      <c r="I555" s="1452" t="s">
        <v>566</v>
      </c>
      <c r="J555" s="1452" t="s">
        <v>8654</v>
      </c>
      <c r="K555" s="1452"/>
      <c r="L555" s="1452"/>
      <c r="M555" s="1452"/>
      <c r="N555" s="1452"/>
      <c r="O555" s="1452"/>
    </row>
    <row r="556" spans="8:15">
      <c r="H556" s="1347" t="s">
        <v>8655</v>
      </c>
      <c r="I556" s="1452" t="s">
        <v>566</v>
      </c>
      <c r="J556" s="1452" t="s">
        <v>8656</v>
      </c>
      <c r="K556" s="1452"/>
      <c r="L556" s="1452"/>
      <c r="M556" s="1452"/>
      <c r="N556" s="1452"/>
      <c r="O556" s="1452"/>
    </row>
    <row r="557" spans="8:15">
      <c r="H557" s="1347" t="s">
        <v>8657</v>
      </c>
      <c r="I557" s="1452" t="s">
        <v>566</v>
      </c>
      <c r="J557" s="1452" t="s">
        <v>8658</v>
      </c>
      <c r="K557" s="1452"/>
      <c r="L557" s="1452"/>
      <c r="M557" s="1452"/>
      <c r="N557" s="1452"/>
      <c r="O557" s="1452"/>
    </row>
    <row r="558" spans="8:15">
      <c r="H558" s="1347" t="s">
        <v>8659</v>
      </c>
      <c r="I558" s="1452" t="s">
        <v>566</v>
      </c>
      <c r="J558" s="1452" t="s">
        <v>3581</v>
      </c>
      <c r="K558" s="1452"/>
      <c r="L558" s="1452"/>
      <c r="M558" s="1452"/>
      <c r="N558" s="1452"/>
      <c r="O558" s="1452"/>
    </row>
    <row r="559" spans="8:15">
      <c r="H559" s="1347" t="s">
        <v>8660</v>
      </c>
      <c r="I559" s="1452" t="s">
        <v>566</v>
      </c>
      <c r="J559" s="1452" t="s">
        <v>3585</v>
      </c>
      <c r="K559" s="1452"/>
      <c r="L559" s="1452"/>
      <c r="M559" s="1452"/>
      <c r="N559" s="1452"/>
      <c r="O559" s="1452"/>
    </row>
    <row r="560" spans="8:15">
      <c r="H560" s="1347" t="s">
        <v>8661</v>
      </c>
      <c r="I560" s="1452" t="s">
        <v>566</v>
      </c>
      <c r="J560" s="1452" t="s">
        <v>8662</v>
      </c>
      <c r="K560" s="1452"/>
      <c r="L560" s="1452"/>
      <c r="M560" s="1452"/>
      <c r="N560" s="1452"/>
      <c r="O560" s="1452"/>
    </row>
    <row r="561" spans="8:15">
      <c r="H561" s="1347" t="s">
        <v>8663</v>
      </c>
      <c r="I561" s="1452" t="s">
        <v>566</v>
      </c>
      <c r="J561" s="1452" t="s">
        <v>8664</v>
      </c>
      <c r="K561" s="1452"/>
      <c r="L561" s="1452"/>
      <c r="M561" s="1452"/>
      <c r="N561" s="1452"/>
      <c r="O561" s="1452"/>
    </row>
    <row r="562" spans="8:15">
      <c r="H562" s="1347" t="s">
        <v>8665</v>
      </c>
      <c r="I562" s="1452" t="s">
        <v>566</v>
      </c>
      <c r="J562" s="1452" t="s">
        <v>8666</v>
      </c>
      <c r="K562" s="1452"/>
      <c r="L562" s="1452"/>
      <c r="M562" s="1452"/>
      <c r="N562" s="1452"/>
      <c r="O562" s="1452"/>
    </row>
    <row r="563" spans="8:15">
      <c r="H563" s="1347" t="s">
        <v>8667</v>
      </c>
      <c r="I563" s="1452" t="s">
        <v>566</v>
      </c>
      <c r="J563" s="1452" t="s">
        <v>8668</v>
      </c>
      <c r="K563" s="1452"/>
      <c r="L563" s="1452"/>
      <c r="M563" s="1452"/>
      <c r="N563" s="1452"/>
      <c r="O563" s="1452"/>
    </row>
    <row r="564" spans="8:15">
      <c r="H564" s="1347" t="s">
        <v>8669</v>
      </c>
      <c r="I564" s="1452" t="s">
        <v>566</v>
      </c>
      <c r="J564" s="1452" t="s">
        <v>8670</v>
      </c>
      <c r="K564" s="1452"/>
      <c r="L564" s="1452"/>
      <c r="M564" s="1452"/>
      <c r="N564" s="1452"/>
      <c r="O564" s="1452"/>
    </row>
    <row r="565" spans="8:15">
      <c r="H565" s="1347" t="s">
        <v>8671</v>
      </c>
      <c r="I565" s="1452" t="s">
        <v>566</v>
      </c>
      <c r="J565" s="1452" t="s">
        <v>8672</v>
      </c>
      <c r="K565" s="1452"/>
      <c r="L565" s="1452"/>
      <c r="M565" s="1452"/>
      <c r="N565" s="1452"/>
      <c r="O565" s="1452"/>
    </row>
    <row r="566" spans="8:15">
      <c r="H566" s="1347" t="s">
        <v>8673</v>
      </c>
      <c r="I566" s="1452" t="s">
        <v>566</v>
      </c>
      <c r="J566" s="1452" t="s">
        <v>3595</v>
      </c>
      <c r="K566" s="1452"/>
      <c r="L566" s="1452"/>
      <c r="M566" s="1452"/>
      <c r="N566" s="1452"/>
      <c r="O566" s="1452"/>
    </row>
    <row r="567" spans="8:15">
      <c r="H567" s="1347" t="s">
        <v>8674</v>
      </c>
      <c r="I567" s="1452" t="s">
        <v>566</v>
      </c>
      <c r="J567" s="1452" t="s">
        <v>3597</v>
      </c>
      <c r="K567" s="1452"/>
      <c r="L567" s="1452"/>
      <c r="M567" s="1452"/>
      <c r="N567" s="1452"/>
      <c r="O567" s="1452"/>
    </row>
    <row r="568" spans="8:15">
      <c r="H568" s="1347" t="s">
        <v>8675</v>
      </c>
      <c r="I568" s="1452" t="s">
        <v>566</v>
      </c>
      <c r="J568" s="1452" t="s">
        <v>3598</v>
      </c>
      <c r="K568" s="1452"/>
      <c r="L568" s="1452"/>
      <c r="M568" s="1452"/>
      <c r="N568" s="1452"/>
      <c r="O568" s="1452"/>
    </row>
    <row r="569" spans="8:15">
      <c r="H569" s="1347" t="s">
        <v>8676</v>
      </c>
      <c r="I569" s="1452" t="s">
        <v>566</v>
      </c>
      <c r="J569" s="1452" t="s">
        <v>3606</v>
      </c>
      <c r="K569" s="1452"/>
      <c r="L569" s="1452"/>
      <c r="M569" s="1452"/>
      <c r="N569" s="1452"/>
      <c r="O569" s="1452"/>
    </row>
    <row r="570" spans="8:15">
      <c r="H570" s="1347" t="s">
        <v>8677</v>
      </c>
      <c r="I570" s="1452" t="s">
        <v>566</v>
      </c>
      <c r="J570" s="1452" t="s">
        <v>8678</v>
      </c>
      <c r="K570" s="1452"/>
      <c r="L570" s="1452"/>
      <c r="M570" s="1452"/>
      <c r="N570" s="1452"/>
      <c r="O570" s="1452"/>
    </row>
    <row r="571" spans="8:15">
      <c r="H571" s="1347" t="s">
        <v>8679</v>
      </c>
      <c r="I571" s="1452" t="s">
        <v>566</v>
      </c>
      <c r="J571" s="1452" t="s">
        <v>8680</v>
      </c>
      <c r="K571" s="1452"/>
      <c r="L571" s="1452"/>
      <c r="M571" s="1452"/>
      <c r="N571" s="1452"/>
      <c r="O571" s="1452"/>
    </row>
    <row r="572" spans="8:15">
      <c r="H572" s="1347" t="s">
        <v>8681</v>
      </c>
      <c r="I572" s="1452" t="s">
        <v>566</v>
      </c>
      <c r="J572" s="1452" t="s">
        <v>8682</v>
      </c>
      <c r="K572" s="1452"/>
      <c r="L572" s="1452"/>
      <c r="M572" s="1452"/>
      <c r="N572" s="1452"/>
      <c r="O572" s="1452"/>
    </row>
    <row r="573" spans="8:15">
      <c r="H573" s="1347" t="s">
        <v>8683</v>
      </c>
      <c r="I573" s="1452" t="s">
        <v>566</v>
      </c>
      <c r="J573" s="1452" t="s">
        <v>8684</v>
      </c>
      <c r="K573" s="1452"/>
      <c r="L573" s="1452"/>
      <c r="M573" s="1452"/>
      <c r="N573" s="1452"/>
      <c r="O573" s="1452"/>
    </row>
    <row r="574" spans="8:15">
      <c r="H574" s="1347" t="s">
        <v>8685</v>
      </c>
      <c r="I574" s="1452" t="s">
        <v>566</v>
      </c>
      <c r="J574" s="1452" t="s">
        <v>8686</v>
      </c>
      <c r="K574" s="1452"/>
      <c r="L574" s="1452"/>
      <c r="M574" s="1452"/>
      <c r="N574" s="1452"/>
      <c r="O574" s="1452"/>
    </row>
    <row r="575" spans="8:15">
      <c r="H575" s="1347" t="s">
        <v>8687</v>
      </c>
      <c r="I575" s="1452" t="s">
        <v>566</v>
      </c>
      <c r="J575" s="1452" t="s">
        <v>8688</v>
      </c>
      <c r="K575" s="1452"/>
      <c r="L575" s="1452"/>
      <c r="M575" s="1452"/>
      <c r="N575" s="1452"/>
      <c r="O575" s="1452"/>
    </row>
    <row r="576" spans="8:15">
      <c r="H576" s="1347" t="s">
        <v>8689</v>
      </c>
      <c r="I576" s="1452" t="s">
        <v>538</v>
      </c>
      <c r="K576" s="1452">
        <f>ROW()</f>
        <v>576</v>
      </c>
      <c r="L576" s="1452">
        <f>K576+COUNTIF($I$118:$I$1905,I576)-1</f>
        <v>601</v>
      </c>
      <c r="M576" s="1452"/>
      <c r="N576" s="1452"/>
      <c r="O576" s="1452"/>
    </row>
    <row r="577" spans="8:15">
      <c r="H577" s="1347" t="s">
        <v>1190</v>
      </c>
      <c r="I577" s="1452" t="s">
        <v>538</v>
      </c>
      <c r="J577" s="1452" t="s">
        <v>1311</v>
      </c>
      <c r="K577" s="1452"/>
      <c r="L577" s="1452"/>
      <c r="M577" s="1452"/>
      <c r="N577" s="1452"/>
      <c r="O577" s="1452"/>
    </row>
    <row r="578" spans="8:15">
      <c r="H578" s="1347" t="s">
        <v>8690</v>
      </c>
      <c r="I578" s="1452" t="s">
        <v>538</v>
      </c>
      <c r="J578" s="1452" t="s">
        <v>3608</v>
      </c>
      <c r="K578" s="1452"/>
      <c r="L578" s="1452"/>
      <c r="M578" s="1452"/>
      <c r="N578" s="1452"/>
      <c r="O578" s="1452"/>
    </row>
    <row r="579" spans="8:15">
      <c r="H579" s="1347" t="s">
        <v>8691</v>
      </c>
      <c r="I579" s="1452" t="s">
        <v>538</v>
      </c>
      <c r="J579" s="1452" t="s">
        <v>3611</v>
      </c>
      <c r="K579" s="1452"/>
      <c r="L579" s="1452"/>
      <c r="M579" s="1452"/>
      <c r="N579" s="1452"/>
      <c r="O579" s="1452"/>
    </row>
    <row r="580" spans="8:15">
      <c r="H580" s="1347" t="s">
        <v>8692</v>
      </c>
      <c r="I580" s="1452" t="s">
        <v>538</v>
      </c>
      <c r="J580" s="1452" t="s">
        <v>3619</v>
      </c>
      <c r="K580" s="1452"/>
      <c r="L580" s="1452"/>
      <c r="M580" s="1452"/>
      <c r="N580" s="1452"/>
      <c r="O580" s="1452"/>
    </row>
    <row r="581" spans="8:15">
      <c r="H581" s="1347" t="s">
        <v>8693</v>
      </c>
      <c r="I581" s="1452" t="s">
        <v>538</v>
      </c>
      <c r="J581" s="1452" t="s">
        <v>3625</v>
      </c>
      <c r="K581" s="1452"/>
      <c r="L581" s="1452"/>
      <c r="M581" s="1452"/>
      <c r="N581" s="1452"/>
      <c r="O581" s="1452"/>
    </row>
    <row r="582" spans="8:15">
      <c r="H582" s="1347" t="s">
        <v>8694</v>
      </c>
      <c r="I582" s="1452" t="s">
        <v>538</v>
      </c>
      <c r="J582" s="1452" t="s">
        <v>3634</v>
      </c>
      <c r="K582" s="1452"/>
      <c r="L582" s="1452"/>
      <c r="M582" s="1452"/>
      <c r="N582" s="1452"/>
      <c r="O582" s="1452"/>
    </row>
    <row r="583" spans="8:15">
      <c r="H583" s="1347" t="s">
        <v>8695</v>
      </c>
      <c r="I583" s="1452" t="s">
        <v>538</v>
      </c>
      <c r="J583" s="1452" t="s">
        <v>8696</v>
      </c>
      <c r="K583" s="1452"/>
      <c r="L583" s="1452"/>
      <c r="M583" s="1452"/>
      <c r="N583" s="1452"/>
      <c r="O583" s="1452"/>
    </row>
    <row r="584" spans="8:15">
      <c r="H584" s="1347" t="s">
        <v>8697</v>
      </c>
      <c r="I584" s="1452" t="s">
        <v>538</v>
      </c>
      <c r="J584" s="1452" t="s">
        <v>8698</v>
      </c>
      <c r="K584" s="1452"/>
      <c r="L584" s="1452"/>
      <c r="M584" s="1452"/>
      <c r="N584" s="1452"/>
      <c r="O584" s="1452"/>
    </row>
    <row r="585" spans="8:15">
      <c r="H585" s="1347" t="s">
        <v>8699</v>
      </c>
      <c r="I585" s="1452" t="s">
        <v>538</v>
      </c>
      <c r="J585" s="1452" t="s">
        <v>3646</v>
      </c>
      <c r="K585" s="1452"/>
      <c r="L585" s="1452"/>
      <c r="M585" s="1452"/>
      <c r="N585" s="1452"/>
      <c r="O585" s="1452"/>
    </row>
    <row r="586" spans="8:15">
      <c r="H586" s="1347" t="s">
        <v>8700</v>
      </c>
      <c r="I586" s="1452" t="s">
        <v>538</v>
      </c>
      <c r="J586" s="1452" t="s">
        <v>3650</v>
      </c>
      <c r="K586" s="1452"/>
      <c r="L586" s="1452"/>
      <c r="M586" s="1452"/>
      <c r="N586" s="1452"/>
      <c r="O586" s="1452"/>
    </row>
    <row r="587" spans="8:15">
      <c r="H587" s="1347" t="s">
        <v>8701</v>
      </c>
      <c r="I587" s="1452" t="s">
        <v>538</v>
      </c>
      <c r="J587" s="1452" t="s">
        <v>3652</v>
      </c>
      <c r="K587" s="1452"/>
      <c r="L587" s="1452"/>
      <c r="M587" s="1452"/>
      <c r="N587" s="1452"/>
      <c r="O587" s="1452"/>
    </row>
    <row r="588" spans="8:15">
      <c r="H588" s="1347" t="s">
        <v>8702</v>
      </c>
      <c r="I588" s="1452" t="s">
        <v>538</v>
      </c>
      <c r="J588" s="1452" t="s">
        <v>8703</v>
      </c>
      <c r="K588" s="1452"/>
      <c r="L588" s="1452"/>
      <c r="M588" s="1452"/>
      <c r="N588" s="1452"/>
      <c r="O588" s="1452"/>
    </row>
    <row r="589" spans="8:15">
      <c r="H589" s="1347" t="s">
        <v>8704</v>
      </c>
      <c r="I589" s="1452" t="s">
        <v>538</v>
      </c>
      <c r="J589" s="1452" t="s">
        <v>3656</v>
      </c>
      <c r="K589" s="1452"/>
      <c r="L589" s="1452"/>
      <c r="M589" s="1452"/>
      <c r="N589" s="1452"/>
      <c r="O589" s="1452"/>
    </row>
    <row r="590" spans="8:15">
      <c r="H590" s="1347" t="s">
        <v>8705</v>
      </c>
      <c r="I590" s="1452" t="s">
        <v>538</v>
      </c>
      <c r="J590" s="1452" t="s">
        <v>8706</v>
      </c>
      <c r="K590" s="1452"/>
      <c r="L590" s="1452"/>
      <c r="M590" s="1452"/>
      <c r="N590" s="1452"/>
      <c r="O590" s="1452"/>
    </row>
    <row r="591" spans="8:15">
      <c r="H591" s="1347" t="s">
        <v>8707</v>
      </c>
      <c r="I591" s="1452" t="s">
        <v>538</v>
      </c>
      <c r="J591" s="1452" t="s">
        <v>8708</v>
      </c>
      <c r="K591" s="1452"/>
      <c r="L591" s="1452"/>
      <c r="M591" s="1452"/>
      <c r="N591" s="1452"/>
      <c r="O591" s="1452"/>
    </row>
    <row r="592" spans="8:15">
      <c r="H592" s="1347" t="s">
        <v>8709</v>
      </c>
      <c r="I592" s="1452" t="s">
        <v>538</v>
      </c>
      <c r="J592" s="1452" t="s">
        <v>3658</v>
      </c>
      <c r="K592" s="1452"/>
      <c r="L592" s="1452"/>
      <c r="M592" s="1452"/>
      <c r="N592" s="1452"/>
      <c r="O592" s="1452"/>
    </row>
    <row r="593" spans="8:15">
      <c r="H593" s="1347" t="s">
        <v>8710</v>
      </c>
      <c r="I593" s="1452" t="s">
        <v>538</v>
      </c>
      <c r="J593" s="1452" t="s">
        <v>3660</v>
      </c>
      <c r="K593" s="1452"/>
      <c r="L593" s="1452"/>
      <c r="M593" s="1452"/>
      <c r="N593" s="1452"/>
      <c r="O593" s="1452"/>
    </row>
    <row r="594" spans="8:15">
      <c r="H594" s="1347" t="s">
        <v>8711</v>
      </c>
      <c r="I594" s="1452" t="s">
        <v>538</v>
      </c>
      <c r="J594" s="1452" t="s">
        <v>8712</v>
      </c>
      <c r="K594" s="1452"/>
      <c r="L594" s="1452"/>
      <c r="M594" s="1452"/>
      <c r="N594" s="1452"/>
      <c r="O594" s="1452"/>
    </row>
    <row r="595" spans="8:15">
      <c r="H595" s="1347" t="s">
        <v>8713</v>
      </c>
      <c r="I595" s="1452" t="s">
        <v>538</v>
      </c>
      <c r="J595" s="1452" t="s">
        <v>8714</v>
      </c>
      <c r="K595" s="1452"/>
      <c r="L595" s="1452"/>
      <c r="M595" s="1452"/>
      <c r="N595" s="1452"/>
      <c r="O595" s="1452"/>
    </row>
    <row r="596" spans="8:15">
      <c r="H596" s="1347" t="s">
        <v>8715</v>
      </c>
      <c r="I596" s="1452" t="s">
        <v>538</v>
      </c>
      <c r="J596" s="1452" t="s">
        <v>3663</v>
      </c>
      <c r="K596" s="1452"/>
      <c r="L596" s="1452"/>
      <c r="M596" s="1452"/>
      <c r="N596" s="1452"/>
      <c r="O596" s="1452"/>
    </row>
    <row r="597" spans="8:15">
      <c r="H597" s="1347" t="s">
        <v>8716</v>
      </c>
      <c r="I597" s="1452" t="s">
        <v>538</v>
      </c>
      <c r="J597" s="1452" t="s">
        <v>8717</v>
      </c>
      <c r="K597" s="1452"/>
      <c r="L597" s="1452"/>
      <c r="M597" s="1452"/>
      <c r="N597" s="1452"/>
      <c r="O597" s="1452"/>
    </row>
    <row r="598" spans="8:15">
      <c r="H598" s="1347" t="s">
        <v>8718</v>
      </c>
      <c r="I598" s="1452" t="s">
        <v>538</v>
      </c>
      <c r="J598" s="1452" t="s">
        <v>3665</v>
      </c>
      <c r="K598" s="1452"/>
      <c r="L598" s="1452"/>
      <c r="M598" s="1452"/>
      <c r="N598" s="1452"/>
      <c r="O598" s="1452"/>
    </row>
    <row r="599" spans="8:15">
      <c r="H599" s="1347" t="s">
        <v>8719</v>
      </c>
      <c r="I599" s="1452" t="s">
        <v>538</v>
      </c>
      <c r="J599" s="1452" t="s">
        <v>8720</v>
      </c>
      <c r="K599" s="1452"/>
      <c r="L599" s="1452"/>
      <c r="M599" s="1452"/>
      <c r="N599" s="1452"/>
      <c r="O599" s="1452"/>
    </row>
    <row r="600" spans="8:15">
      <c r="H600" s="1347" t="s">
        <v>8721</v>
      </c>
      <c r="I600" s="1452" t="s">
        <v>538</v>
      </c>
      <c r="J600" s="1452" t="s">
        <v>3669</v>
      </c>
      <c r="K600" s="1452"/>
      <c r="L600" s="1452"/>
      <c r="M600" s="1452"/>
      <c r="N600" s="1452"/>
      <c r="O600" s="1452"/>
    </row>
    <row r="601" spans="8:15">
      <c r="H601" s="1347" t="s">
        <v>8722</v>
      </c>
      <c r="I601" s="1452" t="s">
        <v>538</v>
      </c>
      <c r="J601" s="1452" t="s">
        <v>3673</v>
      </c>
      <c r="K601" s="1452"/>
      <c r="L601" s="1452"/>
      <c r="M601" s="1452"/>
      <c r="N601" s="1452"/>
      <c r="O601" s="1452"/>
    </row>
    <row r="602" spans="8:15">
      <c r="H602" s="1347" t="s">
        <v>8723</v>
      </c>
      <c r="I602" s="1452" t="s">
        <v>539</v>
      </c>
      <c r="K602" s="1452">
        <f>ROW()</f>
        <v>602</v>
      </c>
      <c r="L602" s="1452">
        <f>K602+COUNTIF($I$118:$I$1905,I602)-1</f>
        <v>637</v>
      </c>
      <c r="M602" s="1452"/>
      <c r="N602" s="1452"/>
      <c r="O602" s="1452"/>
    </row>
    <row r="603" spans="8:15">
      <c r="H603" s="1347" t="s">
        <v>1191</v>
      </c>
      <c r="I603" s="1452" t="s">
        <v>539</v>
      </c>
      <c r="J603" s="1452" t="s">
        <v>1312</v>
      </c>
      <c r="K603" s="1452"/>
      <c r="L603" s="1452"/>
      <c r="M603" s="1452"/>
      <c r="N603" s="1452"/>
      <c r="O603" s="1452"/>
    </row>
    <row r="604" spans="8:15">
      <c r="H604" s="1347" t="s">
        <v>1222</v>
      </c>
      <c r="I604" s="1452" t="s">
        <v>539</v>
      </c>
      <c r="J604" s="1452" t="s">
        <v>1343</v>
      </c>
      <c r="K604" s="1452"/>
      <c r="L604" s="1452"/>
      <c r="M604" s="1452"/>
      <c r="N604" s="1452"/>
      <c r="O604" s="1452"/>
    </row>
    <row r="605" spans="8:15">
      <c r="H605" s="1347" t="s">
        <v>8724</v>
      </c>
      <c r="I605" s="1452" t="s">
        <v>539</v>
      </c>
      <c r="J605" s="1452" t="s">
        <v>3691</v>
      </c>
      <c r="K605" s="1452"/>
      <c r="L605" s="1452"/>
      <c r="M605" s="1452"/>
      <c r="N605" s="1452"/>
      <c r="O605" s="1452"/>
    </row>
    <row r="606" spans="8:15">
      <c r="H606" s="1347" t="s">
        <v>1231</v>
      </c>
      <c r="I606" s="1452" t="s">
        <v>539</v>
      </c>
      <c r="J606" s="1452" t="s">
        <v>1351</v>
      </c>
      <c r="K606" s="1452"/>
      <c r="L606" s="1452"/>
      <c r="M606" s="1452"/>
      <c r="N606" s="1452"/>
      <c r="O606" s="1452"/>
    </row>
    <row r="607" spans="8:15">
      <c r="H607" s="1347" t="s">
        <v>1232</v>
      </c>
      <c r="I607" s="1452" t="s">
        <v>539</v>
      </c>
      <c r="J607" s="1452" t="s">
        <v>1352</v>
      </c>
      <c r="K607" s="1452"/>
      <c r="L607" s="1452"/>
      <c r="M607" s="1452"/>
      <c r="N607" s="1452"/>
      <c r="O607" s="1452"/>
    </row>
    <row r="608" spans="8:15">
      <c r="H608" s="1347" t="s">
        <v>8725</v>
      </c>
      <c r="I608" s="1452" t="s">
        <v>539</v>
      </c>
      <c r="J608" s="1452" t="s">
        <v>3701</v>
      </c>
      <c r="K608" s="1452"/>
      <c r="L608" s="1452"/>
      <c r="M608" s="1452"/>
      <c r="N608" s="1452"/>
      <c r="O608" s="1452"/>
    </row>
    <row r="609" spans="8:15">
      <c r="H609" s="1347" t="s">
        <v>8726</v>
      </c>
      <c r="I609" s="1452" t="s">
        <v>539</v>
      </c>
      <c r="J609" s="1452" t="s">
        <v>8727</v>
      </c>
      <c r="K609" s="1452"/>
      <c r="L609" s="1452"/>
      <c r="M609" s="1452"/>
      <c r="N609" s="1452"/>
      <c r="O609" s="1452"/>
    </row>
    <row r="610" spans="8:15">
      <c r="H610" s="1347" t="s">
        <v>8728</v>
      </c>
      <c r="I610" s="1452" t="s">
        <v>539</v>
      </c>
      <c r="J610" s="1452" t="s">
        <v>3708</v>
      </c>
      <c r="K610" s="1452"/>
      <c r="L610" s="1452"/>
      <c r="M610" s="1452"/>
      <c r="N610" s="1452"/>
      <c r="O610" s="1452"/>
    </row>
    <row r="611" spans="8:15">
      <c r="H611" s="1347" t="s">
        <v>8729</v>
      </c>
      <c r="I611" s="1452" t="s">
        <v>539</v>
      </c>
      <c r="J611" s="1452" t="s">
        <v>3714</v>
      </c>
      <c r="K611" s="1452"/>
      <c r="L611" s="1452"/>
      <c r="M611" s="1452"/>
      <c r="N611" s="1452"/>
      <c r="O611" s="1452"/>
    </row>
    <row r="612" spans="8:15">
      <c r="H612" s="1347" t="s">
        <v>8730</v>
      </c>
      <c r="I612" s="1452" t="s">
        <v>539</v>
      </c>
      <c r="J612" s="1452" t="s">
        <v>3720</v>
      </c>
      <c r="K612" s="1452"/>
      <c r="L612" s="1452"/>
      <c r="M612" s="1452"/>
      <c r="N612" s="1452"/>
      <c r="O612" s="1452"/>
    </row>
    <row r="613" spans="8:15">
      <c r="H613" s="1347" t="s">
        <v>8731</v>
      </c>
      <c r="I613" s="1452" t="s">
        <v>539</v>
      </c>
      <c r="J613" s="1452" t="s">
        <v>3725</v>
      </c>
      <c r="K613" s="1452"/>
      <c r="L613" s="1452"/>
      <c r="M613" s="1452"/>
      <c r="N613" s="1452"/>
      <c r="O613" s="1452"/>
    </row>
    <row r="614" spans="8:15">
      <c r="H614" s="1347" t="s">
        <v>8732</v>
      </c>
      <c r="I614" s="1452" t="s">
        <v>539</v>
      </c>
      <c r="J614" s="1452" t="s">
        <v>3731</v>
      </c>
      <c r="K614" s="1452"/>
      <c r="L614" s="1452"/>
      <c r="M614" s="1452"/>
      <c r="N614" s="1452"/>
      <c r="O614" s="1452"/>
    </row>
    <row r="615" spans="8:15">
      <c r="H615" s="1347" t="s">
        <v>8733</v>
      </c>
      <c r="I615" s="1452" t="s">
        <v>539</v>
      </c>
      <c r="J615" s="1452" t="s">
        <v>8734</v>
      </c>
      <c r="K615" s="1452"/>
      <c r="L615" s="1452"/>
      <c r="M615" s="1452"/>
      <c r="N615" s="1452"/>
      <c r="O615" s="1452"/>
    </row>
    <row r="616" spans="8:15">
      <c r="H616" s="1347" t="s">
        <v>8735</v>
      </c>
      <c r="I616" s="1452" t="s">
        <v>539</v>
      </c>
      <c r="J616" s="1452" t="s">
        <v>8736</v>
      </c>
      <c r="K616" s="1452"/>
      <c r="L616" s="1452"/>
      <c r="M616" s="1452"/>
      <c r="N616" s="1452"/>
      <c r="O616" s="1452"/>
    </row>
    <row r="617" spans="8:15">
      <c r="H617" s="1347" t="s">
        <v>8737</v>
      </c>
      <c r="I617" s="1452" t="s">
        <v>539</v>
      </c>
      <c r="J617" s="1452" t="s">
        <v>3557</v>
      </c>
      <c r="K617" s="1452"/>
      <c r="L617" s="1452"/>
      <c r="M617" s="1452"/>
      <c r="N617" s="1452"/>
      <c r="O617" s="1452"/>
    </row>
    <row r="618" spans="8:15">
      <c r="H618" s="1347" t="s">
        <v>8738</v>
      </c>
      <c r="I618" s="1452" t="s">
        <v>539</v>
      </c>
      <c r="J618" s="1452" t="s">
        <v>3735</v>
      </c>
      <c r="K618" s="1452"/>
      <c r="L618" s="1452"/>
      <c r="M618" s="1452"/>
      <c r="N618" s="1452"/>
      <c r="O618" s="1452"/>
    </row>
    <row r="619" spans="8:15">
      <c r="H619" s="1347" t="s">
        <v>8739</v>
      </c>
      <c r="I619" s="1452" t="s">
        <v>539</v>
      </c>
      <c r="J619" s="1452" t="s">
        <v>3737</v>
      </c>
      <c r="K619" s="1452"/>
      <c r="L619" s="1452"/>
      <c r="M619" s="1452"/>
      <c r="N619" s="1452"/>
      <c r="O619" s="1452"/>
    </row>
    <row r="620" spans="8:15">
      <c r="H620" s="1347" t="s">
        <v>8740</v>
      </c>
      <c r="I620" s="1452" t="s">
        <v>539</v>
      </c>
      <c r="J620" s="1452" t="s">
        <v>3742</v>
      </c>
      <c r="K620" s="1452"/>
      <c r="L620" s="1452"/>
      <c r="M620" s="1452"/>
      <c r="N620" s="1452"/>
      <c r="O620" s="1452"/>
    </row>
    <row r="621" spans="8:15">
      <c r="H621" s="1347" t="s">
        <v>8741</v>
      </c>
      <c r="I621" s="1452" t="s">
        <v>539</v>
      </c>
      <c r="J621" s="1452" t="s">
        <v>3745</v>
      </c>
      <c r="K621" s="1452"/>
      <c r="L621" s="1452"/>
      <c r="M621" s="1452"/>
      <c r="N621" s="1452"/>
      <c r="O621" s="1452"/>
    </row>
    <row r="622" spans="8:15">
      <c r="H622" s="1347" t="s">
        <v>8742</v>
      </c>
      <c r="I622" s="1452" t="s">
        <v>539</v>
      </c>
      <c r="J622" s="1452" t="s">
        <v>3747</v>
      </c>
      <c r="K622" s="1452"/>
      <c r="L622" s="1452"/>
      <c r="M622" s="1452"/>
      <c r="N622" s="1452"/>
      <c r="O622" s="1452"/>
    </row>
    <row r="623" spans="8:15">
      <c r="H623" s="1347" t="s">
        <v>8743</v>
      </c>
      <c r="I623" s="1452" t="s">
        <v>539</v>
      </c>
      <c r="J623" s="1452" t="s">
        <v>3751</v>
      </c>
      <c r="K623" s="1452"/>
      <c r="L623" s="1452"/>
      <c r="M623" s="1452"/>
      <c r="N623" s="1452"/>
      <c r="O623" s="1452"/>
    </row>
    <row r="624" spans="8:15">
      <c r="H624" s="1347" t="s">
        <v>8744</v>
      </c>
      <c r="I624" s="1452" t="s">
        <v>539</v>
      </c>
      <c r="J624" s="1452" t="s">
        <v>3752</v>
      </c>
      <c r="K624" s="1452"/>
      <c r="L624" s="1452"/>
      <c r="M624" s="1452"/>
      <c r="N624" s="1452"/>
      <c r="O624" s="1452"/>
    </row>
    <row r="625" spans="8:15">
      <c r="H625" s="1347" t="s">
        <v>8745</v>
      </c>
      <c r="I625" s="1452" t="s">
        <v>539</v>
      </c>
      <c r="J625" s="1452" t="s">
        <v>3753</v>
      </c>
      <c r="K625" s="1452"/>
      <c r="L625" s="1452"/>
      <c r="M625" s="1452"/>
      <c r="N625" s="1452"/>
      <c r="O625" s="1452"/>
    </row>
    <row r="626" spans="8:15">
      <c r="H626" s="1347" t="s">
        <v>8746</v>
      </c>
      <c r="I626" s="1452" t="s">
        <v>539</v>
      </c>
      <c r="J626" s="1452" t="s">
        <v>3754</v>
      </c>
      <c r="K626" s="1452"/>
      <c r="L626" s="1452"/>
      <c r="M626" s="1452"/>
      <c r="N626" s="1452"/>
      <c r="O626" s="1452"/>
    </row>
    <row r="627" spans="8:15">
      <c r="H627" s="1347" t="s">
        <v>8747</v>
      </c>
      <c r="I627" s="1452" t="s">
        <v>539</v>
      </c>
      <c r="J627" s="1452" t="s">
        <v>3755</v>
      </c>
      <c r="K627" s="1452"/>
      <c r="L627" s="1452"/>
      <c r="M627" s="1452"/>
      <c r="N627" s="1452"/>
      <c r="O627" s="1452"/>
    </row>
    <row r="628" spans="8:15">
      <c r="H628" s="1347" t="s">
        <v>8748</v>
      </c>
      <c r="I628" s="1452" t="s">
        <v>539</v>
      </c>
      <c r="J628" s="1452" t="s">
        <v>3758</v>
      </c>
      <c r="K628" s="1452"/>
      <c r="L628" s="1452"/>
      <c r="M628" s="1452"/>
      <c r="N628" s="1452"/>
      <c r="O628" s="1452"/>
    </row>
    <row r="629" spans="8:15">
      <c r="H629" s="1347" t="s">
        <v>8749</v>
      </c>
      <c r="I629" s="1452" t="s">
        <v>539</v>
      </c>
      <c r="J629" s="1452" t="s">
        <v>3759</v>
      </c>
      <c r="K629" s="1452"/>
      <c r="L629" s="1452"/>
      <c r="M629" s="1452"/>
      <c r="N629" s="1452"/>
      <c r="O629" s="1452"/>
    </row>
    <row r="630" spans="8:15">
      <c r="H630" s="1347" t="s">
        <v>8750</v>
      </c>
      <c r="I630" s="1452" t="s">
        <v>539</v>
      </c>
      <c r="J630" s="1452" t="s">
        <v>3437</v>
      </c>
      <c r="K630" s="1452"/>
      <c r="L630" s="1452"/>
      <c r="M630" s="1452"/>
      <c r="N630" s="1452"/>
      <c r="O630" s="1452"/>
    </row>
    <row r="631" spans="8:15">
      <c r="H631" s="1347" t="s">
        <v>8751</v>
      </c>
      <c r="I631" s="1452" t="s">
        <v>539</v>
      </c>
      <c r="J631" s="1452" t="s">
        <v>3762</v>
      </c>
      <c r="K631" s="1452"/>
      <c r="L631" s="1452"/>
      <c r="M631" s="1452"/>
      <c r="N631" s="1452"/>
      <c r="O631" s="1452"/>
    </row>
    <row r="632" spans="8:15">
      <c r="H632" s="1347" t="s">
        <v>8752</v>
      </c>
      <c r="I632" s="1452" t="s">
        <v>539</v>
      </c>
      <c r="J632" s="1452" t="s">
        <v>8753</v>
      </c>
      <c r="K632" s="1452"/>
      <c r="L632" s="1452"/>
      <c r="M632" s="1452"/>
      <c r="N632" s="1452"/>
      <c r="O632" s="1452"/>
    </row>
    <row r="633" spans="8:15">
      <c r="H633" s="1347" t="s">
        <v>8754</v>
      </c>
      <c r="I633" s="1452" t="s">
        <v>539</v>
      </c>
      <c r="J633" s="1452" t="s">
        <v>8755</v>
      </c>
      <c r="K633" s="1452"/>
      <c r="L633" s="1452"/>
      <c r="M633" s="1452"/>
      <c r="N633" s="1452"/>
      <c r="O633" s="1452"/>
    </row>
    <row r="634" spans="8:15">
      <c r="H634" s="1347" t="s">
        <v>8756</v>
      </c>
      <c r="I634" s="1452" t="s">
        <v>539</v>
      </c>
      <c r="J634" s="1452" t="s">
        <v>8757</v>
      </c>
      <c r="K634" s="1452"/>
      <c r="L634" s="1452"/>
      <c r="M634" s="1452"/>
      <c r="N634" s="1452"/>
      <c r="O634" s="1452"/>
    </row>
    <row r="635" spans="8:15">
      <c r="H635" s="1347" t="s">
        <v>8758</v>
      </c>
      <c r="I635" s="1452" t="s">
        <v>539</v>
      </c>
      <c r="J635" s="1452" t="s">
        <v>8759</v>
      </c>
      <c r="K635" s="1452"/>
      <c r="L635" s="1452"/>
      <c r="M635" s="1452"/>
      <c r="N635" s="1452"/>
      <c r="O635" s="1452"/>
    </row>
    <row r="636" spans="8:15">
      <c r="H636" s="1347" t="s">
        <v>8760</v>
      </c>
      <c r="I636" s="1452" t="s">
        <v>539</v>
      </c>
      <c r="J636" s="1452" t="s">
        <v>8761</v>
      </c>
      <c r="K636" s="1452"/>
      <c r="L636" s="1452"/>
      <c r="M636" s="1452"/>
      <c r="N636" s="1452"/>
      <c r="O636" s="1452"/>
    </row>
    <row r="637" spans="8:15">
      <c r="H637" s="1347" t="s">
        <v>8762</v>
      </c>
      <c r="I637" s="1452" t="s">
        <v>539</v>
      </c>
      <c r="J637" s="1452" t="s">
        <v>8763</v>
      </c>
      <c r="K637" s="1452"/>
      <c r="L637" s="1452"/>
      <c r="M637" s="1452"/>
      <c r="N637" s="1452"/>
      <c r="O637" s="1452"/>
    </row>
    <row r="638" spans="8:15">
      <c r="H638" s="1347" t="s">
        <v>8764</v>
      </c>
      <c r="I638" s="1452" t="s">
        <v>540</v>
      </c>
      <c r="K638" s="1452">
        <f>ROW()</f>
        <v>638</v>
      </c>
      <c r="L638" s="1452">
        <f>K638+COUNTIF($I$118:$I$1905,I638)-1</f>
        <v>701</v>
      </c>
      <c r="M638" s="1452"/>
      <c r="N638" s="1452"/>
      <c r="O638" s="1452"/>
    </row>
    <row r="639" spans="8:15">
      <c r="H639" s="1347" t="s">
        <v>1175</v>
      </c>
      <c r="I639" s="1452" t="s">
        <v>540</v>
      </c>
      <c r="J639" s="1452" t="s">
        <v>1296</v>
      </c>
      <c r="K639" s="1452"/>
      <c r="L639" s="1452"/>
      <c r="M639" s="1452"/>
      <c r="N639" s="1452"/>
      <c r="O639" s="1452"/>
    </row>
    <row r="640" spans="8:15">
      <c r="H640" s="1347" t="s">
        <v>1192</v>
      </c>
      <c r="I640" s="1452" t="s">
        <v>540</v>
      </c>
      <c r="J640" s="1452" t="s">
        <v>1313</v>
      </c>
      <c r="K640" s="1452"/>
      <c r="L640" s="1452"/>
      <c r="M640" s="1452"/>
      <c r="N640" s="1452"/>
      <c r="O640" s="1452"/>
    </row>
    <row r="641" spans="8:15">
      <c r="H641" s="1347" t="s">
        <v>1233</v>
      </c>
      <c r="I641" s="1452" t="s">
        <v>540</v>
      </c>
      <c r="J641" s="1452" t="s">
        <v>1353</v>
      </c>
      <c r="K641" s="1452"/>
      <c r="L641" s="1452"/>
      <c r="M641" s="1452"/>
      <c r="N641" s="1452"/>
      <c r="O641" s="1452"/>
    </row>
    <row r="642" spans="8:15">
      <c r="H642" s="1347" t="s">
        <v>1775</v>
      </c>
      <c r="I642" s="1452" t="s">
        <v>540</v>
      </c>
      <c r="J642" s="1452" t="s">
        <v>8765</v>
      </c>
      <c r="K642" s="1452"/>
      <c r="L642" s="1452"/>
      <c r="M642" s="1452"/>
      <c r="N642" s="1452"/>
      <c r="O642" s="1452"/>
    </row>
    <row r="643" spans="8:15">
      <c r="H643" s="1347" t="s">
        <v>8766</v>
      </c>
      <c r="I643" s="1452" t="s">
        <v>540</v>
      </c>
      <c r="J643" s="1452" t="s">
        <v>8767</v>
      </c>
      <c r="K643" s="1452"/>
      <c r="L643" s="1452"/>
      <c r="M643" s="1452"/>
      <c r="N643" s="1452"/>
      <c r="O643" s="1452"/>
    </row>
    <row r="644" spans="8:15">
      <c r="H644" s="1347" t="s">
        <v>8768</v>
      </c>
      <c r="I644" s="1452" t="s">
        <v>540</v>
      </c>
      <c r="J644" s="1452" t="s">
        <v>3777</v>
      </c>
      <c r="K644" s="1452"/>
      <c r="L644" s="1452"/>
      <c r="M644" s="1452"/>
      <c r="N644" s="1452"/>
      <c r="O644" s="1452"/>
    </row>
    <row r="645" spans="8:15">
      <c r="H645" s="1347" t="s">
        <v>1234</v>
      </c>
      <c r="I645" s="1452" t="s">
        <v>540</v>
      </c>
      <c r="J645" s="1452" t="s">
        <v>1354</v>
      </c>
      <c r="K645" s="1452"/>
      <c r="L645" s="1452"/>
      <c r="M645" s="1452"/>
      <c r="N645" s="1452"/>
      <c r="O645" s="1452"/>
    </row>
    <row r="646" spans="8:15">
      <c r="H646" s="1347" t="s">
        <v>8769</v>
      </c>
      <c r="I646" s="1452" t="s">
        <v>540</v>
      </c>
      <c r="J646" s="1452" t="s">
        <v>3785</v>
      </c>
      <c r="K646" s="1452"/>
      <c r="L646" s="1452"/>
      <c r="M646" s="1452"/>
      <c r="N646" s="1452"/>
      <c r="O646" s="1452"/>
    </row>
    <row r="647" spans="8:15">
      <c r="H647" s="1347" t="s">
        <v>8770</v>
      </c>
      <c r="I647" s="1452" t="s">
        <v>540</v>
      </c>
      <c r="J647" s="1452" t="s">
        <v>8771</v>
      </c>
      <c r="K647" s="1452"/>
      <c r="L647" s="1452"/>
      <c r="M647" s="1452"/>
      <c r="N647" s="1452"/>
      <c r="O647" s="1452"/>
    </row>
    <row r="648" spans="8:15">
      <c r="H648" s="1347" t="s">
        <v>8772</v>
      </c>
      <c r="I648" s="1452" t="s">
        <v>540</v>
      </c>
      <c r="J648" s="1452" t="s">
        <v>3796</v>
      </c>
      <c r="K648" s="1452"/>
      <c r="L648" s="1452"/>
      <c r="M648" s="1452"/>
      <c r="N648" s="1452"/>
      <c r="O648" s="1452"/>
    </row>
    <row r="649" spans="8:15">
      <c r="H649" s="1347" t="s">
        <v>8773</v>
      </c>
      <c r="I649" s="1452" t="s">
        <v>540</v>
      </c>
      <c r="J649" s="1452" t="s">
        <v>8774</v>
      </c>
      <c r="K649" s="1452"/>
      <c r="L649" s="1452"/>
      <c r="M649" s="1452"/>
      <c r="N649" s="1452"/>
      <c r="O649" s="1452"/>
    </row>
    <row r="650" spans="8:15">
      <c r="H650" s="1347" t="s">
        <v>1236</v>
      </c>
      <c r="I650" s="1452" t="s">
        <v>540</v>
      </c>
      <c r="J650" s="1452" t="s">
        <v>1356</v>
      </c>
      <c r="K650" s="1452"/>
      <c r="L650" s="1452"/>
      <c r="M650" s="1452"/>
      <c r="N650" s="1452"/>
      <c r="O650" s="1452"/>
    </row>
    <row r="651" spans="8:15">
      <c r="H651" s="1347" t="s">
        <v>8775</v>
      </c>
      <c r="I651" s="1452" t="s">
        <v>540</v>
      </c>
      <c r="J651" s="1452" t="s">
        <v>8776</v>
      </c>
      <c r="K651" s="1452"/>
      <c r="L651" s="1452"/>
      <c r="M651" s="1452"/>
      <c r="N651" s="1452"/>
      <c r="O651" s="1452"/>
    </row>
    <row r="652" spans="8:15">
      <c r="H652" s="1347" t="s">
        <v>8777</v>
      </c>
      <c r="I652" s="1452" t="s">
        <v>540</v>
      </c>
      <c r="J652" s="1452" t="s">
        <v>8778</v>
      </c>
      <c r="K652" s="1452"/>
      <c r="L652" s="1452"/>
      <c r="M652" s="1452"/>
      <c r="N652" s="1452"/>
      <c r="O652" s="1452"/>
    </row>
    <row r="653" spans="8:15">
      <c r="H653" s="1347" t="s">
        <v>8779</v>
      </c>
      <c r="I653" s="1452" t="s">
        <v>540</v>
      </c>
      <c r="J653" s="1452" t="s">
        <v>8780</v>
      </c>
      <c r="K653" s="1452"/>
      <c r="L653" s="1452"/>
      <c r="M653" s="1452"/>
      <c r="N653" s="1452"/>
      <c r="O653" s="1452"/>
    </row>
    <row r="654" spans="8:15">
      <c r="H654" s="1347" t="s">
        <v>8781</v>
      </c>
      <c r="I654" s="1452" t="s">
        <v>540</v>
      </c>
      <c r="J654" s="1452" t="s">
        <v>3807</v>
      </c>
      <c r="K654" s="1452"/>
      <c r="L654" s="1452"/>
      <c r="M654" s="1452"/>
      <c r="N654" s="1452"/>
      <c r="O654" s="1452"/>
    </row>
    <row r="655" spans="8:15">
      <c r="H655" s="1347" t="s">
        <v>8782</v>
      </c>
      <c r="I655" s="1452" t="s">
        <v>540</v>
      </c>
      <c r="J655" s="1452" t="s">
        <v>8783</v>
      </c>
      <c r="K655" s="1452"/>
      <c r="L655" s="1452"/>
      <c r="M655" s="1452"/>
      <c r="N655" s="1452"/>
      <c r="O655" s="1452"/>
    </row>
    <row r="656" spans="8:15">
      <c r="H656" s="1347" t="s">
        <v>1235</v>
      </c>
      <c r="I656" s="1452" t="s">
        <v>540</v>
      </c>
      <c r="J656" s="1452" t="s">
        <v>1355</v>
      </c>
      <c r="K656" s="1452"/>
      <c r="L656" s="1452"/>
      <c r="M656" s="1452"/>
      <c r="N656" s="1452"/>
      <c r="O656" s="1452"/>
    </row>
    <row r="657" spans="8:15">
      <c r="H657" s="1347" t="s">
        <v>1226</v>
      </c>
      <c r="I657" s="1452" t="s">
        <v>540</v>
      </c>
      <c r="J657" s="1452" t="s">
        <v>1347</v>
      </c>
      <c r="K657" s="1452"/>
      <c r="L657" s="1452"/>
      <c r="M657" s="1452"/>
      <c r="N657" s="1452"/>
      <c r="O657" s="1452"/>
    </row>
    <row r="658" spans="8:15">
      <c r="H658" s="1347" t="s">
        <v>8784</v>
      </c>
      <c r="I658" s="1452" t="s">
        <v>540</v>
      </c>
      <c r="J658" s="1452" t="s">
        <v>8785</v>
      </c>
      <c r="K658" s="1452"/>
      <c r="L658" s="1452"/>
      <c r="M658" s="1452"/>
      <c r="N658" s="1452"/>
      <c r="O658" s="1452"/>
    </row>
    <row r="659" spans="8:15">
      <c r="H659" s="1347" t="s">
        <v>8786</v>
      </c>
      <c r="I659" s="1452" t="s">
        <v>540</v>
      </c>
      <c r="J659" s="1452" t="s">
        <v>8787</v>
      </c>
      <c r="K659" s="1452"/>
      <c r="L659" s="1452"/>
      <c r="M659" s="1452"/>
      <c r="N659" s="1452"/>
      <c r="O659" s="1452"/>
    </row>
    <row r="660" spans="8:15">
      <c r="H660" s="1347" t="s">
        <v>8788</v>
      </c>
      <c r="I660" s="1452" t="s">
        <v>540</v>
      </c>
      <c r="J660" s="1452" t="s">
        <v>8789</v>
      </c>
      <c r="K660" s="1452"/>
      <c r="L660" s="1452"/>
      <c r="M660" s="1452"/>
      <c r="N660" s="1452"/>
      <c r="O660" s="1452"/>
    </row>
    <row r="661" spans="8:15">
      <c r="H661" s="1347" t="s">
        <v>8790</v>
      </c>
      <c r="I661" s="1452" t="s">
        <v>540</v>
      </c>
      <c r="J661" s="1452" t="s">
        <v>8791</v>
      </c>
      <c r="K661" s="1452"/>
      <c r="L661" s="1452"/>
      <c r="M661" s="1452"/>
      <c r="N661" s="1452"/>
      <c r="O661" s="1452"/>
    </row>
    <row r="662" spans="8:15">
      <c r="H662" s="1347" t="s">
        <v>8792</v>
      </c>
      <c r="I662" s="1452" t="s">
        <v>540</v>
      </c>
      <c r="J662" s="1452" t="s">
        <v>8793</v>
      </c>
      <c r="K662" s="1452"/>
      <c r="L662" s="1452"/>
      <c r="M662" s="1452"/>
      <c r="N662" s="1452"/>
      <c r="O662" s="1452"/>
    </row>
    <row r="663" spans="8:15">
      <c r="H663" s="1347" t="s">
        <v>8794</v>
      </c>
      <c r="I663" s="1452" t="s">
        <v>540</v>
      </c>
      <c r="J663" s="1452" t="s">
        <v>8795</v>
      </c>
      <c r="K663" s="1452"/>
      <c r="L663" s="1452"/>
      <c r="M663" s="1452"/>
      <c r="N663" s="1452"/>
      <c r="O663" s="1452"/>
    </row>
    <row r="664" spans="8:15">
      <c r="H664" s="1347" t="s">
        <v>8796</v>
      </c>
      <c r="I664" s="1452" t="s">
        <v>540</v>
      </c>
      <c r="J664" s="1452" t="s">
        <v>8797</v>
      </c>
      <c r="K664" s="1452"/>
      <c r="L664" s="1452"/>
      <c r="M664" s="1452"/>
      <c r="N664" s="1452"/>
      <c r="O664" s="1452"/>
    </row>
    <row r="665" spans="8:15">
      <c r="H665" s="1347" t="s">
        <v>8798</v>
      </c>
      <c r="I665" s="1452" t="s">
        <v>540</v>
      </c>
      <c r="J665" s="1452" t="s">
        <v>8799</v>
      </c>
      <c r="K665" s="1452"/>
      <c r="L665" s="1452"/>
      <c r="M665" s="1452"/>
      <c r="N665" s="1452"/>
      <c r="O665" s="1452"/>
    </row>
    <row r="666" spans="8:15">
      <c r="H666" s="1347" t="s">
        <v>8800</v>
      </c>
      <c r="I666" s="1452" t="s">
        <v>540</v>
      </c>
      <c r="J666" s="1452" t="s">
        <v>8801</v>
      </c>
      <c r="K666" s="1452"/>
      <c r="L666" s="1452"/>
      <c r="M666" s="1452"/>
      <c r="N666" s="1452"/>
      <c r="O666" s="1452"/>
    </row>
    <row r="667" spans="8:15">
      <c r="H667" s="1347" t="s">
        <v>8802</v>
      </c>
      <c r="I667" s="1452" t="s">
        <v>540</v>
      </c>
      <c r="J667" s="1452" t="s">
        <v>8803</v>
      </c>
      <c r="K667" s="1452"/>
      <c r="L667" s="1452"/>
      <c r="M667" s="1452"/>
      <c r="N667" s="1452"/>
      <c r="O667" s="1452"/>
    </row>
    <row r="668" spans="8:15">
      <c r="H668" s="1347" t="s">
        <v>8804</v>
      </c>
      <c r="I668" s="1452" t="s">
        <v>540</v>
      </c>
      <c r="J668" s="1452" t="s">
        <v>8805</v>
      </c>
      <c r="K668" s="1452"/>
      <c r="L668" s="1452"/>
      <c r="M668" s="1452"/>
      <c r="N668" s="1452"/>
      <c r="O668" s="1452"/>
    </row>
    <row r="669" spans="8:15">
      <c r="H669" s="1347" t="s">
        <v>8806</v>
      </c>
      <c r="I669" s="1452" t="s">
        <v>540</v>
      </c>
      <c r="J669" s="1452" t="s">
        <v>8807</v>
      </c>
      <c r="K669" s="1452"/>
      <c r="L669" s="1452"/>
      <c r="M669" s="1452"/>
      <c r="N669" s="1452"/>
      <c r="O669" s="1452"/>
    </row>
    <row r="670" spans="8:15">
      <c r="H670" s="1347" t="s">
        <v>8808</v>
      </c>
      <c r="I670" s="1452" t="s">
        <v>540</v>
      </c>
      <c r="J670" s="1452" t="s">
        <v>8809</v>
      </c>
      <c r="K670" s="1452"/>
      <c r="L670" s="1452"/>
      <c r="M670" s="1452"/>
      <c r="N670" s="1452"/>
      <c r="O670" s="1452"/>
    </row>
    <row r="671" spans="8:15">
      <c r="H671" s="1347" t="s">
        <v>8810</v>
      </c>
      <c r="I671" s="1452" t="s">
        <v>540</v>
      </c>
      <c r="J671" s="1452" t="s">
        <v>8811</v>
      </c>
      <c r="K671" s="1452"/>
      <c r="L671" s="1452"/>
      <c r="M671" s="1452"/>
      <c r="N671" s="1452"/>
      <c r="O671" s="1452"/>
    </row>
    <row r="672" spans="8:15">
      <c r="H672" s="1347" t="s">
        <v>8812</v>
      </c>
      <c r="I672" s="1452" t="s">
        <v>540</v>
      </c>
      <c r="J672" s="1452" t="s">
        <v>8813</v>
      </c>
      <c r="K672" s="1452"/>
      <c r="L672" s="1452"/>
      <c r="M672" s="1452"/>
      <c r="N672" s="1452"/>
      <c r="O672" s="1452"/>
    </row>
    <row r="673" spans="8:15">
      <c r="H673" s="1347" t="s">
        <v>8814</v>
      </c>
      <c r="I673" s="1452" t="s">
        <v>540</v>
      </c>
      <c r="J673" s="1452" t="s">
        <v>8815</v>
      </c>
      <c r="K673" s="1452"/>
      <c r="L673" s="1452"/>
      <c r="M673" s="1452"/>
      <c r="N673" s="1452"/>
      <c r="O673" s="1452"/>
    </row>
    <row r="674" spans="8:15">
      <c r="H674" s="1347" t="s">
        <v>8816</v>
      </c>
      <c r="I674" s="1452" t="s">
        <v>540</v>
      </c>
      <c r="J674" s="1452" t="s">
        <v>8817</v>
      </c>
      <c r="K674" s="1452"/>
      <c r="L674" s="1452"/>
      <c r="M674" s="1452"/>
      <c r="N674" s="1452"/>
      <c r="O674" s="1452"/>
    </row>
    <row r="675" spans="8:15">
      <c r="H675" s="1347" t="s">
        <v>8818</v>
      </c>
      <c r="I675" s="1452" t="s">
        <v>540</v>
      </c>
      <c r="J675" s="1452" t="s">
        <v>8819</v>
      </c>
      <c r="K675" s="1452"/>
      <c r="L675" s="1452"/>
      <c r="M675" s="1452"/>
      <c r="N675" s="1452"/>
      <c r="O675" s="1452"/>
    </row>
    <row r="676" spans="8:15">
      <c r="H676" s="1347" t="s">
        <v>8820</v>
      </c>
      <c r="I676" s="1452" t="s">
        <v>540</v>
      </c>
      <c r="J676" s="1452" t="s">
        <v>8821</v>
      </c>
      <c r="K676" s="1452"/>
      <c r="L676" s="1452"/>
      <c r="M676" s="1452"/>
      <c r="N676" s="1452"/>
      <c r="O676" s="1452"/>
    </row>
    <row r="677" spans="8:15">
      <c r="H677" s="1347" t="s">
        <v>8822</v>
      </c>
      <c r="I677" s="1452" t="s">
        <v>540</v>
      </c>
      <c r="J677" s="1452" t="s">
        <v>8823</v>
      </c>
      <c r="K677" s="1452"/>
      <c r="L677" s="1452"/>
      <c r="M677" s="1452"/>
      <c r="N677" s="1452"/>
      <c r="O677" s="1452"/>
    </row>
    <row r="678" spans="8:15">
      <c r="H678" s="1347" t="s">
        <v>8824</v>
      </c>
      <c r="I678" s="1452" t="s">
        <v>540</v>
      </c>
      <c r="J678" s="1452" t="s">
        <v>8825</v>
      </c>
      <c r="K678" s="1452"/>
      <c r="L678" s="1452"/>
      <c r="M678" s="1452"/>
      <c r="N678" s="1452"/>
      <c r="O678" s="1452"/>
    </row>
    <row r="679" spans="8:15">
      <c r="H679" s="1347" t="s">
        <v>8826</v>
      </c>
      <c r="I679" s="1452" t="s">
        <v>540</v>
      </c>
      <c r="J679" s="1452" t="s">
        <v>8827</v>
      </c>
      <c r="K679" s="1452"/>
      <c r="L679" s="1452"/>
      <c r="M679" s="1452"/>
      <c r="N679" s="1452"/>
      <c r="O679" s="1452"/>
    </row>
    <row r="680" spans="8:15">
      <c r="H680" s="1347" t="s">
        <v>8828</v>
      </c>
      <c r="I680" s="1452" t="s">
        <v>540</v>
      </c>
      <c r="J680" s="1452" t="s">
        <v>8829</v>
      </c>
      <c r="K680" s="1452"/>
      <c r="L680" s="1452"/>
      <c r="M680" s="1452"/>
      <c r="N680" s="1452"/>
      <c r="O680" s="1452"/>
    </row>
    <row r="681" spans="8:15">
      <c r="H681" s="1347" t="s">
        <v>8830</v>
      </c>
      <c r="I681" s="1452" t="s">
        <v>540</v>
      </c>
      <c r="J681" s="1452" t="s">
        <v>8831</v>
      </c>
      <c r="K681" s="1452"/>
      <c r="L681" s="1452"/>
      <c r="M681" s="1452"/>
      <c r="N681" s="1452"/>
      <c r="O681" s="1452"/>
    </row>
    <row r="682" spans="8:15">
      <c r="H682" s="1347" t="s">
        <v>8832</v>
      </c>
      <c r="I682" s="1452" t="s">
        <v>540</v>
      </c>
      <c r="J682" s="1452" t="s">
        <v>3819</v>
      </c>
      <c r="K682" s="1452"/>
      <c r="L682" s="1452"/>
      <c r="M682" s="1452"/>
      <c r="N682" s="1452"/>
      <c r="O682" s="1452"/>
    </row>
    <row r="683" spans="8:15">
      <c r="H683" s="1347" t="s">
        <v>8833</v>
      </c>
      <c r="I683" s="1452" t="s">
        <v>540</v>
      </c>
      <c r="J683" s="1452" t="s">
        <v>8834</v>
      </c>
      <c r="K683" s="1452"/>
      <c r="L683" s="1452"/>
      <c r="M683" s="1452"/>
      <c r="N683" s="1452"/>
      <c r="O683" s="1452"/>
    </row>
    <row r="684" spans="8:15">
      <c r="H684" s="1347" t="s">
        <v>8835</v>
      </c>
      <c r="I684" s="1452" t="s">
        <v>540</v>
      </c>
      <c r="J684" s="1452" t="s">
        <v>8836</v>
      </c>
      <c r="K684" s="1452"/>
      <c r="L684" s="1452"/>
      <c r="M684" s="1452"/>
      <c r="N684" s="1452"/>
      <c r="O684" s="1452"/>
    </row>
    <row r="685" spans="8:15">
      <c r="H685" s="1347" t="s">
        <v>8837</v>
      </c>
      <c r="I685" s="1452" t="s">
        <v>540</v>
      </c>
      <c r="J685" s="1452" t="s">
        <v>3590</v>
      </c>
      <c r="K685" s="1452"/>
      <c r="L685" s="1452"/>
      <c r="M685" s="1452"/>
      <c r="N685" s="1452"/>
      <c r="O685" s="1452"/>
    </row>
    <row r="686" spans="8:15">
      <c r="H686" s="1347" t="s">
        <v>8838</v>
      </c>
      <c r="I686" s="1452" t="s">
        <v>540</v>
      </c>
      <c r="J686" s="1452" t="s">
        <v>3826</v>
      </c>
      <c r="K686" s="1452"/>
      <c r="L686" s="1452"/>
      <c r="M686" s="1452"/>
      <c r="N686" s="1452"/>
      <c r="O686" s="1452"/>
    </row>
    <row r="687" spans="8:15">
      <c r="H687" s="1347" t="s">
        <v>8839</v>
      </c>
      <c r="I687" s="1452" t="s">
        <v>540</v>
      </c>
      <c r="J687" s="1452" t="s">
        <v>8840</v>
      </c>
      <c r="K687" s="1452"/>
      <c r="L687" s="1452"/>
      <c r="M687" s="1452"/>
      <c r="N687" s="1452"/>
      <c r="O687" s="1452"/>
    </row>
    <row r="688" spans="8:15">
      <c r="H688" s="1347" t="s">
        <v>8841</v>
      </c>
      <c r="I688" s="1452" t="s">
        <v>540</v>
      </c>
      <c r="J688" s="1452" t="s">
        <v>3828</v>
      </c>
      <c r="K688" s="1452"/>
      <c r="L688" s="1452"/>
      <c r="M688" s="1452"/>
      <c r="N688" s="1452"/>
      <c r="O688" s="1452"/>
    </row>
    <row r="689" spans="8:15">
      <c r="H689" s="1347" t="s">
        <v>8842</v>
      </c>
      <c r="I689" s="1452" t="s">
        <v>540</v>
      </c>
      <c r="J689" s="1452" t="s">
        <v>3830</v>
      </c>
      <c r="K689" s="1452"/>
      <c r="L689" s="1452"/>
      <c r="M689" s="1452"/>
      <c r="N689" s="1452"/>
      <c r="O689" s="1452"/>
    </row>
    <row r="690" spans="8:15">
      <c r="H690" s="1347" t="s">
        <v>8843</v>
      </c>
      <c r="I690" s="1452" t="s">
        <v>540</v>
      </c>
      <c r="J690" s="1452" t="s">
        <v>3833</v>
      </c>
      <c r="K690" s="1452"/>
      <c r="L690" s="1452"/>
      <c r="M690" s="1452"/>
      <c r="N690" s="1452"/>
      <c r="O690" s="1452"/>
    </row>
    <row r="691" spans="8:15">
      <c r="H691" s="1347" t="s">
        <v>8844</v>
      </c>
      <c r="I691" s="1452" t="s">
        <v>540</v>
      </c>
      <c r="J691" s="1452" t="s">
        <v>3836</v>
      </c>
      <c r="K691" s="1452"/>
      <c r="L691" s="1452"/>
      <c r="M691" s="1452"/>
      <c r="N691" s="1452"/>
      <c r="O691" s="1452"/>
    </row>
    <row r="692" spans="8:15">
      <c r="H692" s="1347" t="s">
        <v>8845</v>
      </c>
      <c r="I692" s="1452" t="s">
        <v>540</v>
      </c>
      <c r="J692" s="1452" t="s">
        <v>3839</v>
      </c>
      <c r="K692" s="1452"/>
      <c r="L692" s="1452"/>
      <c r="M692" s="1452"/>
      <c r="N692" s="1452"/>
      <c r="O692" s="1452"/>
    </row>
    <row r="693" spans="8:15">
      <c r="H693" s="1347" t="s">
        <v>8846</v>
      </c>
      <c r="I693" s="1452" t="s">
        <v>540</v>
      </c>
      <c r="J693" s="1452" t="s">
        <v>3840</v>
      </c>
      <c r="K693" s="1452"/>
      <c r="L693" s="1452"/>
      <c r="M693" s="1452"/>
      <c r="N693" s="1452"/>
      <c r="O693" s="1452"/>
    </row>
    <row r="694" spans="8:15">
      <c r="H694" s="1347" t="s">
        <v>8847</v>
      </c>
      <c r="I694" s="1452" t="s">
        <v>540</v>
      </c>
      <c r="J694" s="1452" t="s">
        <v>3846</v>
      </c>
      <c r="K694" s="1452"/>
      <c r="L694" s="1452"/>
      <c r="M694" s="1452"/>
      <c r="N694" s="1452"/>
      <c r="O694" s="1452"/>
    </row>
    <row r="695" spans="8:15">
      <c r="H695" s="1347" t="s">
        <v>8848</v>
      </c>
      <c r="I695" s="1452" t="s">
        <v>540</v>
      </c>
      <c r="J695" s="1452" t="s">
        <v>2956</v>
      </c>
      <c r="K695" s="1452"/>
      <c r="L695" s="1452"/>
      <c r="M695" s="1452"/>
      <c r="N695" s="1452"/>
      <c r="O695" s="1452"/>
    </row>
    <row r="696" spans="8:15">
      <c r="H696" s="1347" t="s">
        <v>8849</v>
      </c>
      <c r="I696" s="1452" t="s">
        <v>540</v>
      </c>
      <c r="J696" s="1452" t="s">
        <v>3849</v>
      </c>
      <c r="K696" s="1452"/>
      <c r="L696" s="1452"/>
      <c r="M696" s="1452"/>
      <c r="N696" s="1452"/>
      <c r="O696" s="1452"/>
    </row>
    <row r="697" spans="8:15">
      <c r="H697" s="1347" t="s">
        <v>8850</v>
      </c>
      <c r="I697" s="1452" t="s">
        <v>540</v>
      </c>
      <c r="J697" s="1452" t="s">
        <v>8851</v>
      </c>
      <c r="K697" s="1452"/>
      <c r="L697" s="1452"/>
      <c r="M697" s="1452"/>
      <c r="N697" s="1452"/>
      <c r="O697" s="1452"/>
    </row>
    <row r="698" spans="8:15">
      <c r="H698" s="1347" t="s">
        <v>8852</v>
      </c>
      <c r="I698" s="1452" t="s">
        <v>540</v>
      </c>
      <c r="J698" s="1452" t="s">
        <v>3853</v>
      </c>
      <c r="K698" s="1452"/>
      <c r="L698" s="1452"/>
      <c r="M698" s="1452"/>
      <c r="N698" s="1452"/>
      <c r="O698" s="1452"/>
    </row>
    <row r="699" spans="8:15">
      <c r="H699" s="1347" t="s">
        <v>8853</v>
      </c>
      <c r="I699" s="1452" t="s">
        <v>540</v>
      </c>
      <c r="J699" s="1452" t="s">
        <v>8854</v>
      </c>
      <c r="K699" s="1452"/>
      <c r="L699" s="1452"/>
      <c r="M699" s="1452"/>
      <c r="N699" s="1452"/>
      <c r="O699" s="1452"/>
    </row>
    <row r="700" spans="8:15">
      <c r="H700" s="1347" t="s">
        <v>8855</v>
      </c>
      <c r="I700" s="1452" t="s">
        <v>540</v>
      </c>
      <c r="J700" s="1452" t="s">
        <v>8856</v>
      </c>
      <c r="K700" s="1452"/>
      <c r="L700" s="1452"/>
      <c r="M700" s="1452"/>
      <c r="N700" s="1452"/>
      <c r="O700" s="1452"/>
    </row>
    <row r="701" spans="8:15">
      <c r="H701" s="1347" t="s">
        <v>8857</v>
      </c>
      <c r="I701" s="1452" t="s">
        <v>540</v>
      </c>
      <c r="J701" s="1452" t="s">
        <v>8858</v>
      </c>
      <c r="K701" s="1452"/>
      <c r="L701" s="1452"/>
      <c r="M701" s="1452"/>
      <c r="N701" s="1452"/>
      <c r="O701" s="1452"/>
    </row>
    <row r="702" spans="8:15">
      <c r="H702" s="1347" t="s">
        <v>8859</v>
      </c>
      <c r="I702" s="1452" t="s">
        <v>541</v>
      </c>
      <c r="K702" s="1452">
        <f>ROW()</f>
        <v>702</v>
      </c>
      <c r="L702" s="1452">
        <f>K702+COUNTIF($I$118:$I$1905,I702)-1</f>
        <v>756</v>
      </c>
      <c r="M702" s="1452"/>
      <c r="N702" s="1452"/>
      <c r="O702" s="1452"/>
    </row>
    <row r="703" spans="8:15">
      <c r="H703" s="1347" t="s">
        <v>1174</v>
      </c>
      <c r="I703" s="1452" t="s">
        <v>541</v>
      </c>
      <c r="J703" s="1452" t="s">
        <v>1295</v>
      </c>
      <c r="K703" s="1452"/>
      <c r="L703" s="1452"/>
      <c r="M703" s="1452"/>
      <c r="N703" s="1452"/>
      <c r="O703" s="1452"/>
    </row>
    <row r="704" spans="8:15">
      <c r="H704" s="1347" t="s">
        <v>8860</v>
      </c>
      <c r="I704" s="1452" t="s">
        <v>541</v>
      </c>
      <c r="J704" s="1452" t="s">
        <v>8861</v>
      </c>
      <c r="K704" s="1452"/>
      <c r="L704" s="1452"/>
      <c r="M704" s="1452"/>
      <c r="N704" s="1452"/>
      <c r="O704" s="1452"/>
    </row>
    <row r="705" spans="8:15">
      <c r="H705" s="1347" t="s">
        <v>8862</v>
      </c>
      <c r="I705" s="1452" t="s">
        <v>541</v>
      </c>
      <c r="J705" s="1452" t="s">
        <v>8863</v>
      </c>
      <c r="K705" s="1452"/>
      <c r="L705" s="1452"/>
      <c r="M705" s="1452"/>
      <c r="N705" s="1452"/>
      <c r="O705" s="1452"/>
    </row>
    <row r="706" spans="8:15">
      <c r="H706" s="1347" t="s">
        <v>1193</v>
      </c>
      <c r="I706" s="1452" t="s">
        <v>541</v>
      </c>
      <c r="J706" s="1452" t="s">
        <v>1314</v>
      </c>
      <c r="K706" s="1452"/>
      <c r="L706" s="1452"/>
      <c r="M706" s="1452"/>
      <c r="N706" s="1452"/>
      <c r="O706" s="1452"/>
    </row>
    <row r="707" spans="8:15">
      <c r="H707" s="1347" t="s">
        <v>8864</v>
      </c>
      <c r="I707" s="1452" t="s">
        <v>541</v>
      </c>
      <c r="J707" s="1452" t="s">
        <v>3858</v>
      </c>
      <c r="K707" s="1452"/>
      <c r="L707" s="1452"/>
      <c r="M707" s="1452"/>
      <c r="N707" s="1452"/>
      <c r="O707" s="1452"/>
    </row>
    <row r="708" spans="8:15">
      <c r="H708" s="1347" t="s">
        <v>8865</v>
      </c>
      <c r="I708" s="1452" t="s">
        <v>541</v>
      </c>
      <c r="J708" s="1452" t="s">
        <v>3862</v>
      </c>
      <c r="K708" s="1452"/>
      <c r="L708" s="1452"/>
      <c r="M708" s="1452"/>
      <c r="N708" s="1452"/>
      <c r="O708" s="1452"/>
    </row>
    <row r="709" spans="8:15">
      <c r="H709" s="1347" t="s">
        <v>8866</v>
      </c>
      <c r="I709" s="1452" t="s">
        <v>541</v>
      </c>
      <c r="J709" s="1452" t="s">
        <v>8867</v>
      </c>
      <c r="K709" s="1452"/>
      <c r="L709" s="1452"/>
      <c r="M709" s="1452"/>
      <c r="N709" s="1452"/>
      <c r="O709" s="1452"/>
    </row>
    <row r="710" spans="8:15">
      <c r="H710" s="1347" t="s">
        <v>8868</v>
      </c>
      <c r="I710" s="1452" t="s">
        <v>541</v>
      </c>
      <c r="J710" s="1452" t="s">
        <v>8869</v>
      </c>
      <c r="K710" s="1452"/>
      <c r="L710" s="1452"/>
      <c r="M710" s="1452"/>
      <c r="N710" s="1452"/>
      <c r="O710" s="1452"/>
    </row>
    <row r="711" spans="8:15">
      <c r="H711" s="1347" t="s">
        <v>8870</v>
      </c>
      <c r="I711" s="1452" t="s">
        <v>541</v>
      </c>
      <c r="J711" s="1452" t="s">
        <v>8871</v>
      </c>
      <c r="K711" s="1452"/>
      <c r="L711" s="1452"/>
      <c r="M711" s="1452"/>
      <c r="N711" s="1452"/>
      <c r="O711" s="1452"/>
    </row>
    <row r="712" spans="8:15">
      <c r="H712" s="1347" t="s">
        <v>8872</v>
      </c>
      <c r="I712" s="1452" t="s">
        <v>541</v>
      </c>
      <c r="J712" s="1452" t="s">
        <v>3867</v>
      </c>
      <c r="K712" s="1452"/>
      <c r="L712" s="1452"/>
      <c r="M712" s="1452"/>
      <c r="N712" s="1452"/>
      <c r="O712" s="1452"/>
    </row>
    <row r="713" spans="8:15">
      <c r="H713" s="1347" t="s">
        <v>8873</v>
      </c>
      <c r="I713" s="1452" t="s">
        <v>541</v>
      </c>
      <c r="J713" s="1452" t="s">
        <v>8874</v>
      </c>
      <c r="K713" s="1452"/>
      <c r="L713" s="1452"/>
      <c r="M713" s="1452"/>
      <c r="N713" s="1452"/>
      <c r="O713" s="1452"/>
    </row>
    <row r="714" spans="8:15">
      <c r="H714" s="1347" t="s">
        <v>8875</v>
      </c>
      <c r="I714" s="1452" t="s">
        <v>541</v>
      </c>
      <c r="J714" s="1452" t="s">
        <v>3871</v>
      </c>
      <c r="K714" s="1452"/>
      <c r="L714" s="1452"/>
      <c r="M714" s="1452"/>
      <c r="N714" s="1452"/>
      <c r="O714" s="1452"/>
    </row>
    <row r="715" spans="8:15">
      <c r="H715" s="1347" t="s">
        <v>8876</v>
      </c>
      <c r="I715" s="1452" t="s">
        <v>541</v>
      </c>
      <c r="J715" s="1452" t="s">
        <v>8877</v>
      </c>
      <c r="K715" s="1452"/>
      <c r="L715" s="1452"/>
      <c r="M715" s="1452"/>
      <c r="N715" s="1452"/>
      <c r="O715" s="1452"/>
    </row>
    <row r="716" spans="8:15">
      <c r="H716" s="1347" t="s">
        <v>8878</v>
      </c>
      <c r="I716" s="1452" t="s">
        <v>541</v>
      </c>
      <c r="J716" s="1452" t="s">
        <v>8879</v>
      </c>
      <c r="K716" s="1452"/>
      <c r="L716" s="1452"/>
      <c r="M716" s="1452"/>
      <c r="N716" s="1452"/>
      <c r="O716" s="1452"/>
    </row>
    <row r="717" spans="8:15">
      <c r="H717" s="1347" t="s">
        <v>1194</v>
      </c>
      <c r="I717" s="1452" t="s">
        <v>541</v>
      </c>
      <c r="J717" s="1452" t="s">
        <v>1315</v>
      </c>
      <c r="K717" s="1452"/>
      <c r="L717" s="1452"/>
      <c r="M717" s="1452"/>
      <c r="N717" s="1452"/>
      <c r="O717" s="1452"/>
    </row>
    <row r="718" spans="8:15">
      <c r="H718" s="1347" t="s">
        <v>8880</v>
      </c>
      <c r="I718" s="1452" t="s">
        <v>541</v>
      </c>
      <c r="J718" s="1452" t="s">
        <v>3877</v>
      </c>
      <c r="K718" s="1452"/>
      <c r="L718" s="1452"/>
      <c r="M718" s="1452"/>
      <c r="N718" s="1452"/>
      <c r="O718" s="1452"/>
    </row>
    <row r="719" spans="8:15">
      <c r="H719" s="1347" t="s">
        <v>8881</v>
      </c>
      <c r="I719" s="1452" t="s">
        <v>541</v>
      </c>
      <c r="J719" s="1452" t="s">
        <v>3881</v>
      </c>
      <c r="K719" s="1452"/>
      <c r="L719" s="1452"/>
      <c r="M719" s="1452"/>
      <c r="N719" s="1452"/>
      <c r="O719" s="1452"/>
    </row>
    <row r="720" spans="8:15">
      <c r="H720" s="1347" t="s">
        <v>8882</v>
      </c>
      <c r="I720" s="1452" t="s">
        <v>541</v>
      </c>
      <c r="J720" s="1452" t="s">
        <v>8883</v>
      </c>
      <c r="K720" s="1452"/>
      <c r="L720" s="1452"/>
      <c r="M720" s="1452"/>
      <c r="N720" s="1452"/>
      <c r="O720" s="1452"/>
    </row>
    <row r="721" spans="8:15">
      <c r="H721" s="1347" t="s">
        <v>8884</v>
      </c>
      <c r="I721" s="1452" t="s">
        <v>541</v>
      </c>
      <c r="J721" s="1452" t="s">
        <v>8885</v>
      </c>
      <c r="K721" s="1452"/>
      <c r="L721" s="1452"/>
      <c r="M721" s="1452"/>
      <c r="N721" s="1452"/>
      <c r="O721" s="1452"/>
    </row>
    <row r="722" spans="8:15">
      <c r="H722" s="1347" t="s">
        <v>8886</v>
      </c>
      <c r="I722" s="1452" t="s">
        <v>541</v>
      </c>
      <c r="J722" s="1452" t="s">
        <v>8887</v>
      </c>
      <c r="K722" s="1452"/>
      <c r="L722" s="1452"/>
      <c r="M722" s="1452"/>
      <c r="N722" s="1452"/>
      <c r="O722" s="1452"/>
    </row>
    <row r="723" spans="8:15">
      <c r="H723" s="1347" t="s">
        <v>8888</v>
      </c>
      <c r="I723" s="1452" t="s">
        <v>541</v>
      </c>
      <c r="J723" s="1452" t="s">
        <v>3890</v>
      </c>
      <c r="K723" s="1452"/>
      <c r="L723" s="1452"/>
      <c r="M723" s="1452"/>
      <c r="N723" s="1452"/>
      <c r="O723" s="1452"/>
    </row>
    <row r="724" spans="8:15">
      <c r="H724" s="1347" t="s">
        <v>8889</v>
      </c>
      <c r="I724" s="1452" t="s">
        <v>541</v>
      </c>
      <c r="J724" s="1452" t="s">
        <v>8890</v>
      </c>
      <c r="K724" s="1452"/>
      <c r="L724" s="1452"/>
      <c r="M724" s="1452"/>
      <c r="N724" s="1452"/>
      <c r="O724" s="1452"/>
    </row>
    <row r="725" spans="8:15">
      <c r="H725" s="1347" t="s">
        <v>8891</v>
      </c>
      <c r="I725" s="1452" t="s">
        <v>541</v>
      </c>
      <c r="J725" s="1452" t="s">
        <v>3900</v>
      </c>
      <c r="K725" s="1452"/>
      <c r="L725" s="1452"/>
      <c r="M725" s="1452"/>
      <c r="N725" s="1452"/>
      <c r="O725" s="1452"/>
    </row>
    <row r="726" spans="8:15">
      <c r="H726" s="1347" t="s">
        <v>8892</v>
      </c>
      <c r="I726" s="1452" t="s">
        <v>541</v>
      </c>
      <c r="J726" s="1452" t="s">
        <v>3907</v>
      </c>
      <c r="K726" s="1452"/>
      <c r="L726" s="1452"/>
      <c r="M726" s="1452"/>
      <c r="N726" s="1452"/>
      <c r="O726" s="1452"/>
    </row>
    <row r="727" spans="8:15">
      <c r="H727" s="1347" t="s">
        <v>8893</v>
      </c>
      <c r="I727" s="1452" t="s">
        <v>541</v>
      </c>
      <c r="J727" s="1452" t="s">
        <v>8894</v>
      </c>
      <c r="K727" s="1452"/>
      <c r="L727" s="1452"/>
      <c r="M727" s="1452"/>
      <c r="N727" s="1452"/>
      <c r="O727" s="1452"/>
    </row>
    <row r="728" spans="8:15">
      <c r="H728" s="1347" t="s">
        <v>8895</v>
      </c>
      <c r="I728" s="1452" t="s">
        <v>541</v>
      </c>
      <c r="J728" s="1452" t="s">
        <v>8896</v>
      </c>
      <c r="K728" s="1452"/>
      <c r="L728" s="1452"/>
      <c r="M728" s="1452"/>
      <c r="N728" s="1452"/>
      <c r="O728" s="1452"/>
    </row>
    <row r="729" spans="8:15">
      <c r="H729" s="1347" t="s">
        <v>8897</v>
      </c>
      <c r="I729" s="1452" t="s">
        <v>541</v>
      </c>
      <c r="J729" s="1452" t="s">
        <v>3915</v>
      </c>
      <c r="K729" s="1452"/>
      <c r="L729" s="1452"/>
      <c r="M729" s="1452"/>
      <c r="N729" s="1452"/>
      <c r="O729" s="1452"/>
    </row>
    <row r="730" spans="8:15">
      <c r="H730" s="1347" t="s">
        <v>8898</v>
      </c>
      <c r="I730" s="1452" t="s">
        <v>541</v>
      </c>
      <c r="J730" s="1452" t="s">
        <v>8899</v>
      </c>
      <c r="K730" s="1452"/>
      <c r="L730" s="1452"/>
      <c r="M730" s="1452"/>
      <c r="N730" s="1452"/>
      <c r="O730" s="1452"/>
    </row>
    <row r="731" spans="8:15">
      <c r="H731" s="1347" t="s">
        <v>8900</v>
      </c>
      <c r="I731" s="1452" t="s">
        <v>541</v>
      </c>
      <c r="J731" s="1452" t="s">
        <v>8901</v>
      </c>
      <c r="K731" s="1452"/>
      <c r="L731" s="1452"/>
      <c r="M731" s="1452"/>
      <c r="N731" s="1452"/>
      <c r="O731" s="1452"/>
    </row>
    <row r="732" spans="8:15">
      <c r="H732" s="1347" t="s">
        <v>8902</v>
      </c>
      <c r="I732" s="1452" t="s">
        <v>541</v>
      </c>
      <c r="J732" s="1452" t="s">
        <v>8903</v>
      </c>
      <c r="K732" s="1452"/>
      <c r="L732" s="1452"/>
      <c r="M732" s="1452"/>
      <c r="N732" s="1452"/>
      <c r="O732" s="1452"/>
    </row>
    <row r="733" spans="8:15">
      <c r="H733" s="1347" t="s">
        <v>8904</v>
      </c>
      <c r="I733" s="1452" t="s">
        <v>541</v>
      </c>
      <c r="J733" s="1452" t="s">
        <v>8905</v>
      </c>
      <c r="K733" s="1452"/>
      <c r="L733" s="1452"/>
      <c r="M733" s="1452"/>
      <c r="N733" s="1452"/>
      <c r="O733" s="1452"/>
    </row>
    <row r="734" spans="8:15">
      <c r="H734" s="1347" t="s">
        <v>8906</v>
      </c>
      <c r="I734" s="1452" t="s">
        <v>541</v>
      </c>
      <c r="J734" s="1452" t="s">
        <v>3919</v>
      </c>
      <c r="K734" s="1452"/>
      <c r="L734" s="1452"/>
      <c r="M734" s="1452"/>
      <c r="N734" s="1452"/>
      <c r="O734" s="1452"/>
    </row>
    <row r="735" spans="8:15">
      <c r="H735" s="1347" t="s">
        <v>8907</v>
      </c>
      <c r="I735" s="1452" t="s">
        <v>541</v>
      </c>
      <c r="J735" s="1452" t="s">
        <v>8908</v>
      </c>
      <c r="K735" s="1452"/>
      <c r="L735" s="1452"/>
      <c r="M735" s="1452"/>
      <c r="N735" s="1452"/>
      <c r="O735" s="1452"/>
    </row>
    <row r="736" spans="8:15">
      <c r="H736" s="1347" t="s">
        <v>8909</v>
      </c>
      <c r="I736" s="1452" t="s">
        <v>541</v>
      </c>
      <c r="J736" s="1452" t="s">
        <v>8910</v>
      </c>
      <c r="K736" s="1452"/>
      <c r="L736" s="1452"/>
      <c r="M736" s="1452"/>
      <c r="N736" s="1452"/>
      <c r="O736" s="1452"/>
    </row>
    <row r="737" spans="8:15">
      <c r="H737" s="1347" t="s">
        <v>8911</v>
      </c>
      <c r="I737" s="1452" t="s">
        <v>541</v>
      </c>
      <c r="J737" s="1452" t="s">
        <v>8912</v>
      </c>
      <c r="K737" s="1452"/>
      <c r="L737" s="1452"/>
      <c r="M737" s="1452"/>
      <c r="N737" s="1452"/>
      <c r="O737" s="1452"/>
    </row>
    <row r="738" spans="8:15">
      <c r="H738" s="1347" t="s">
        <v>8913</v>
      </c>
      <c r="I738" s="1452" t="s">
        <v>541</v>
      </c>
      <c r="J738" s="1452" t="s">
        <v>3935</v>
      </c>
      <c r="K738" s="1452"/>
      <c r="L738" s="1452"/>
      <c r="M738" s="1452"/>
      <c r="N738" s="1452"/>
      <c r="O738" s="1452"/>
    </row>
    <row r="739" spans="8:15">
      <c r="H739" s="1347" t="s">
        <v>8914</v>
      </c>
      <c r="I739" s="1452" t="s">
        <v>541</v>
      </c>
      <c r="J739" s="1452" t="s">
        <v>8915</v>
      </c>
      <c r="K739" s="1452"/>
      <c r="L739" s="1452"/>
      <c r="M739" s="1452"/>
      <c r="N739" s="1452"/>
      <c r="O739" s="1452"/>
    </row>
    <row r="740" spans="8:15">
      <c r="H740" s="1347" t="s">
        <v>8916</v>
      </c>
      <c r="I740" s="1452" t="s">
        <v>541</v>
      </c>
      <c r="J740" s="1452" t="s">
        <v>8917</v>
      </c>
      <c r="K740" s="1452"/>
      <c r="L740" s="1452"/>
      <c r="M740" s="1452"/>
      <c r="N740" s="1452"/>
      <c r="O740" s="1452"/>
    </row>
    <row r="741" spans="8:15">
      <c r="H741" s="1347" t="s">
        <v>8918</v>
      </c>
      <c r="I741" s="1452" t="s">
        <v>541</v>
      </c>
      <c r="J741" s="1452" t="s">
        <v>8919</v>
      </c>
      <c r="K741" s="1452"/>
      <c r="L741" s="1452"/>
      <c r="M741" s="1452"/>
      <c r="N741" s="1452"/>
      <c r="O741" s="1452"/>
    </row>
    <row r="742" spans="8:15">
      <c r="H742" s="1347" t="s">
        <v>8920</v>
      </c>
      <c r="I742" s="1452" t="s">
        <v>541</v>
      </c>
      <c r="J742" s="1452" t="s">
        <v>8921</v>
      </c>
      <c r="K742" s="1452"/>
      <c r="L742" s="1452"/>
      <c r="M742" s="1452"/>
      <c r="N742" s="1452"/>
      <c r="O742" s="1452"/>
    </row>
    <row r="743" spans="8:15">
      <c r="H743" s="1347" t="s">
        <v>8922</v>
      </c>
      <c r="I743" s="1452" t="s">
        <v>541</v>
      </c>
      <c r="J743" s="1452" t="s">
        <v>8923</v>
      </c>
      <c r="K743" s="1452"/>
      <c r="L743" s="1452"/>
      <c r="M743" s="1452"/>
      <c r="N743" s="1452"/>
      <c r="O743" s="1452"/>
    </row>
    <row r="744" spans="8:15">
      <c r="H744" s="1347" t="s">
        <v>8924</v>
      </c>
      <c r="I744" s="1452" t="s">
        <v>541</v>
      </c>
      <c r="J744" s="1452" t="s">
        <v>8925</v>
      </c>
      <c r="K744" s="1452"/>
      <c r="L744" s="1452"/>
      <c r="M744" s="1452"/>
      <c r="N744" s="1452"/>
      <c r="O744" s="1452"/>
    </row>
    <row r="745" spans="8:15">
      <c r="H745" s="1347" t="s">
        <v>8926</v>
      </c>
      <c r="I745" s="1452" t="s">
        <v>541</v>
      </c>
      <c r="J745" s="1452" t="s">
        <v>8927</v>
      </c>
      <c r="K745" s="1452"/>
      <c r="L745" s="1452"/>
      <c r="M745" s="1452"/>
      <c r="N745" s="1452"/>
      <c r="O745" s="1452"/>
    </row>
    <row r="746" spans="8:15">
      <c r="H746" s="1347" t="s">
        <v>8928</v>
      </c>
      <c r="I746" s="1452" t="s">
        <v>541</v>
      </c>
      <c r="J746" s="1452" t="s">
        <v>8929</v>
      </c>
      <c r="K746" s="1452"/>
      <c r="L746" s="1452"/>
      <c r="M746" s="1452"/>
      <c r="N746" s="1452"/>
      <c r="O746" s="1452"/>
    </row>
    <row r="747" spans="8:15">
      <c r="H747" s="1347" t="s">
        <v>8930</v>
      </c>
      <c r="I747" s="1452" t="s">
        <v>541</v>
      </c>
      <c r="J747" s="1452" t="s">
        <v>8931</v>
      </c>
      <c r="K747" s="1452"/>
      <c r="L747" s="1452"/>
      <c r="M747" s="1452"/>
      <c r="N747" s="1452"/>
      <c r="O747" s="1452"/>
    </row>
    <row r="748" spans="8:15">
      <c r="H748" s="1347" t="s">
        <v>8932</v>
      </c>
      <c r="I748" s="1452" t="s">
        <v>541</v>
      </c>
      <c r="J748" s="1452" t="s">
        <v>8933</v>
      </c>
      <c r="K748" s="1452"/>
      <c r="L748" s="1452"/>
      <c r="M748" s="1452"/>
      <c r="N748" s="1452"/>
      <c r="O748" s="1452"/>
    </row>
    <row r="749" spans="8:15">
      <c r="H749" s="1347" t="s">
        <v>8934</v>
      </c>
      <c r="I749" s="1452" t="s">
        <v>541</v>
      </c>
      <c r="J749" s="1452" t="s">
        <v>3946</v>
      </c>
      <c r="K749" s="1452"/>
      <c r="L749" s="1452"/>
      <c r="M749" s="1452"/>
      <c r="N749" s="1452"/>
      <c r="O749" s="1452"/>
    </row>
    <row r="750" spans="8:15">
      <c r="H750" s="1347" t="s">
        <v>8935</v>
      </c>
      <c r="I750" s="1452" t="s">
        <v>541</v>
      </c>
      <c r="J750" s="1452" t="s">
        <v>8936</v>
      </c>
      <c r="K750" s="1452"/>
      <c r="L750" s="1452"/>
      <c r="M750" s="1452"/>
      <c r="N750" s="1452"/>
      <c r="O750" s="1452"/>
    </row>
    <row r="751" spans="8:15">
      <c r="H751" s="1347" t="s">
        <v>8937</v>
      </c>
      <c r="I751" s="1452" t="s">
        <v>541</v>
      </c>
      <c r="J751" s="1452" t="s">
        <v>8938</v>
      </c>
      <c r="K751" s="1452"/>
      <c r="L751" s="1452"/>
      <c r="M751" s="1452"/>
      <c r="N751" s="1452"/>
      <c r="O751" s="1452"/>
    </row>
    <row r="752" spans="8:15">
      <c r="H752" s="1347" t="s">
        <v>8939</v>
      </c>
      <c r="I752" s="1452" t="s">
        <v>541</v>
      </c>
      <c r="J752" s="1452" t="s">
        <v>3949</v>
      </c>
      <c r="K752" s="1452"/>
      <c r="L752" s="1452"/>
      <c r="M752" s="1452"/>
      <c r="N752" s="1452"/>
      <c r="O752" s="1452"/>
    </row>
    <row r="753" spans="8:15">
      <c r="H753" s="1347" t="s">
        <v>8940</v>
      </c>
      <c r="I753" s="1452" t="s">
        <v>541</v>
      </c>
      <c r="J753" s="1452" t="s">
        <v>3951</v>
      </c>
      <c r="K753" s="1452"/>
      <c r="L753" s="1452"/>
      <c r="M753" s="1452"/>
      <c r="N753" s="1452"/>
      <c r="O753" s="1452"/>
    </row>
    <row r="754" spans="8:15">
      <c r="H754" s="1347" t="s">
        <v>8941</v>
      </c>
      <c r="I754" s="1452" t="s">
        <v>541</v>
      </c>
      <c r="J754" s="1452" t="s">
        <v>3955</v>
      </c>
      <c r="K754" s="1452"/>
      <c r="L754" s="1452"/>
      <c r="M754" s="1452"/>
      <c r="N754" s="1452"/>
      <c r="O754" s="1452"/>
    </row>
    <row r="755" spans="8:15">
      <c r="H755" s="1347" t="s">
        <v>8942</v>
      </c>
      <c r="I755" s="1452" t="s">
        <v>541</v>
      </c>
      <c r="J755" s="1452" t="s">
        <v>3959</v>
      </c>
      <c r="K755" s="1452"/>
      <c r="L755" s="1452"/>
      <c r="M755" s="1452"/>
      <c r="N755" s="1452"/>
      <c r="O755" s="1452"/>
    </row>
    <row r="756" spans="8:15">
      <c r="H756" s="1347" t="s">
        <v>8943</v>
      </c>
      <c r="I756" s="1452" t="s">
        <v>541</v>
      </c>
      <c r="J756" s="1452" t="s">
        <v>3962</v>
      </c>
      <c r="K756" s="1452"/>
      <c r="L756" s="1452"/>
      <c r="M756" s="1452"/>
      <c r="N756" s="1452"/>
      <c r="O756" s="1452"/>
    </row>
    <row r="757" spans="8:15">
      <c r="H757" s="1347" t="s">
        <v>8944</v>
      </c>
      <c r="I757" s="1452" t="s">
        <v>8142</v>
      </c>
      <c r="K757" s="1452">
        <f>ROW()</f>
        <v>757</v>
      </c>
      <c r="L757" s="1452">
        <f>K757+COUNTIF($I$118:$I$1905,I757)-1</f>
        <v>819</v>
      </c>
      <c r="M757" s="1452"/>
      <c r="N757" s="1452"/>
      <c r="O757" s="1452"/>
    </row>
    <row r="758" spans="8:15">
      <c r="H758" s="1347" t="s">
        <v>1140</v>
      </c>
      <c r="I758" s="1452" t="s">
        <v>8142</v>
      </c>
      <c r="J758" s="1452" t="s">
        <v>1261</v>
      </c>
      <c r="K758" s="1452"/>
      <c r="L758" s="1452"/>
      <c r="M758" s="1452"/>
      <c r="N758" s="1452"/>
      <c r="O758" s="1452"/>
    </row>
    <row r="759" spans="8:15">
      <c r="H759" s="1347" t="s">
        <v>1141</v>
      </c>
      <c r="I759" s="1452" t="s">
        <v>8142</v>
      </c>
      <c r="J759" s="1452" t="s">
        <v>1262</v>
      </c>
      <c r="K759" s="1452"/>
      <c r="L759" s="1452"/>
      <c r="M759" s="1452"/>
      <c r="N759" s="1452"/>
      <c r="O759" s="1452"/>
    </row>
    <row r="760" spans="8:15">
      <c r="H760" s="1347" t="s">
        <v>1142</v>
      </c>
      <c r="I760" s="1452" t="s">
        <v>8142</v>
      </c>
      <c r="J760" s="1452" t="s">
        <v>1263</v>
      </c>
      <c r="K760" s="1452"/>
      <c r="L760" s="1452"/>
      <c r="M760" s="1452"/>
      <c r="N760" s="1452"/>
      <c r="O760" s="1452"/>
    </row>
    <row r="761" spans="8:15">
      <c r="H761" s="1347" t="s">
        <v>1143</v>
      </c>
      <c r="I761" s="1452" t="s">
        <v>8142</v>
      </c>
      <c r="J761" s="1452" t="s">
        <v>1264</v>
      </c>
      <c r="K761" s="1452"/>
      <c r="L761" s="1452"/>
      <c r="M761" s="1452"/>
      <c r="N761" s="1452"/>
      <c r="O761" s="1452"/>
    </row>
    <row r="762" spans="8:15">
      <c r="H762" s="1347" t="s">
        <v>1144</v>
      </c>
      <c r="I762" s="1452" t="s">
        <v>8142</v>
      </c>
      <c r="J762" s="1452" t="s">
        <v>1265</v>
      </c>
      <c r="K762" s="1452"/>
      <c r="L762" s="1452"/>
      <c r="M762" s="1452"/>
      <c r="N762" s="1452"/>
      <c r="O762" s="1452"/>
    </row>
    <row r="763" spans="8:15">
      <c r="H763" s="1347" t="s">
        <v>1145</v>
      </c>
      <c r="I763" s="1452" t="s">
        <v>8142</v>
      </c>
      <c r="J763" s="1452" t="s">
        <v>1266</v>
      </c>
      <c r="K763" s="1452"/>
      <c r="L763" s="1452"/>
      <c r="M763" s="1452"/>
      <c r="N763" s="1452"/>
      <c r="O763" s="1452"/>
    </row>
    <row r="764" spans="8:15">
      <c r="H764" s="1347" t="s">
        <v>1146</v>
      </c>
      <c r="I764" s="1452" t="s">
        <v>8142</v>
      </c>
      <c r="J764" s="1452" t="s">
        <v>1267</v>
      </c>
      <c r="K764" s="1452"/>
      <c r="L764" s="1452"/>
      <c r="M764" s="1452"/>
      <c r="N764" s="1452"/>
      <c r="O764" s="1452"/>
    </row>
    <row r="765" spans="8:15">
      <c r="H765" s="1347" t="s">
        <v>1147</v>
      </c>
      <c r="I765" s="1452" t="s">
        <v>8142</v>
      </c>
      <c r="J765" s="1452" t="s">
        <v>1268</v>
      </c>
      <c r="K765" s="1452"/>
      <c r="L765" s="1452"/>
      <c r="M765" s="1452"/>
      <c r="N765" s="1452"/>
      <c r="O765" s="1452"/>
    </row>
    <row r="766" spans="8:15">
      <c r="H766" s="1347" t="s">
        <v>1148</v>
      </c>
      <c r="I766" s="1452" t="s">
        <v>8142</v>
      </c>
      <c r="J766" s="1452" t="s">
        <v>1269</v>
      </c>
      <c r="K766" s="1452"/>
      <c r="L766" s="1452"/>
      <c r="M766" s="1452"/>
      <c r="N766" s="1452"/>
      <c r="O766" s="1452"/>
    </row>
    <row r="767" spans="8:15">
      <c r="H767" s="1347" t="s">
        <v>1149</v>
      </c>
      <c r="I767" s="1452" t="s">
        <v>8142</v>
      </c>
      <c r="J767" s="1452" t="s">
        <v>1270</v>
      </c>
      <c r="K767" s="1452"/>
      <c r="L767" s="1452"/>
      <c r="M767" s="1452"/>
      <c r="N767" s="1452"/>
      <c r="O767" s="1452"/>
    </row>
    <row r="768" spans="8:15">
      <c r="H768" s="1347" t="s">
        <v>1150</v>
      </c>
      <c r="I768" s="1452" t="s">
        <v>8142</v>
      </c>
      <c r="J768" s="1452" t="s">
        <v>1271</v>
      </c>
      <c r="K768" s="1452"/>
      <c r="L768" s="1452"/>
      <c r="M768" s="1452"/>
      <c r="N768" s="1452"/>
      <c r="O768" s="1452"/>
    </row>
    <row r="769" spans="8:15">
      <c r="H769" s="1347" t="s">
        <v>1151</v>
      </c>
      <c r="I769" s="1452" t="s">
        <v>8142</v>
      </c>
      <c r="J769" s="1452" t="s">
        <v>1272</v>
      </c>
      <c r="K769" s="1452"/>
      <c r="L769" s="1452"/>
      <c r="M769" s="1452"/>
      <c r="N769" s="1452"/>
      <c r="O769" s="1452"/>
    </row>
    <row r="770" spans="8:15">
      <c r="H770" s="1347" t="s">
        <v>1152</v>
      </c>
      <c r="I770" s="1452" t="s">
        <v>8142</v>
      </c>
      <c r="J770" s="1452" t="s">
        <v>1273</v>
      </c>
      <c r="K770" s="1452"/>
      <c r="L770" s="1452"/>
      <c r="M770" s="1452"/>
      <c r="N770" s="1452"/>
      <c r="O770" s="1452"/>
    </row>
    <row r="771" spans="8:15">
      <c r="H771" s="1347" t="s">
        <v>1153</v>
      </c>
      <c r="I771" s="1452" t="s">
        <v>8142</v>
      </c>
      <c r="J771" s="1452" t="s">
        <v>1274</v>
      </c>
      <c r="K771" s="1452"/>
      <c r="L771" s="1452"/>
      <c r="M771" s="1452"/>
      <c r="N771" s="1452"/>
      <c r="O771" s="1452"/>
    </row>
    <row r="772" spans="8:15">
      <c r="H772" s="1347" t="s">
        <v>1154</v>
      </c>
      <c r="I772" s="1452" t="s">
        <v>8142</v>
      </c>
      <c r="J772" s="1452" t="s">
        <v>1275</v>
      </c>
      <c r="K772" s="1452"/>
      <c r="L772" s="1452"/>
      <c r="M772" s="1452"/>
      <c r="N772" s="1452"/>
      <c r="O772" s="1452"/>
    </row>
    <row r="773" spans="8:15">
      <c r="H773" s="1347" t="s">
        <v>1155</v>
      </c>
      <c r="I773" s="1452" t="s">
        <v>8142</v>
      </c>
      <c r="J773" s="1452" t="s">
        <v>1276</v>
      </c>
      <c r="K773" s="1452"/>
      <c r="L773" s="1452"/>
      <c r="M773" s="1452"/>
      <c r="N773" s="1452"/>
      <c r="O773" s="1452"/>
    </row>
    <row r="774" spans="8:15">
      <c r="H774" s="1347" t="s">
        <v>1156</v>
      </c>
      <c r="I774" s="1452" t="s">
        <v>8142</v>
      </c>
      <c r="J774" s="1452" t="s">
        <v>1277</v>
      </c>
      <c r="K774" s="1452"/>
      <c r="L774" s="1452"/>
      <c r="M774" s="1452"/>
      <c r="N774" s="1452"/>
      <c r="O774" s="1452"/>
    </row>
    <row r="775" spans="8:15">
      <c r="H775" s="1347" t="s">
        <v>1157</v>
      </c>
      <c r="I775" s="1452" t="s">
        <v>8142</v>
      </c>
      <c r="J775" s="1452" t="s">
        <v>1278</v>
      </c>
      <c r="K775" s="1452"/>
      <c r="L775" s="1452"/>
      <c r="M775" s="1452"/>
      <c r="N775" s="1452"/>
      <c r="O775" s="1452"/>
    </row>
    <row r="776" spans="8:15">
      <c r="H776" s="1347" t="s">
        <v>1158</v>
      </c>
      <c r="I776" s="1452" t="s">
        <v>8142</v>
      </c>
      <c r="J776" s="1452" t="s">
        <v>1279</v>
      </c>
      <c r="K776" s="1452"/>
      <c r="L776" s="1452"/>
      <c r="M776" s="1452"/>
      <c r="N776" s="1452"/>
      <c r="O776" s="1452"/>
    </row>
    <row r="777" spans="8:15">
      <c r="H777" s="1347" t="s">
        <v>1159</v>
      </c>
      <c r="I777" s="1452" t="s">
        <v>8142</v>
      </c>
      <c r="J777" s="1452" t="s">
        <v>1280</v>
      </c>
      <c r="K777" s="1452"/>
      <c r="L777" s="1452"/>
      <c r="M777" s="1452"/>
      <c r="N777" s="1452"/>
      <c r="O777" s="1452"/>
    </row>
    <row r="778" spans="8:15">
      <c r="H778" s="1347" t="s">
        <v>1160</v>
      </c>
      <c r="I778" s="1452" t="s">
        <v>8142</v>
      </c>
      <c r="J778" s="1452" t="s">
        <v>1281</v>
      </c>
      <c r="K778" s="1452"/>
      <c r="L778" s="1452"/>
      <c r="M778" s="1452"/>
      <c r="N778" s="1452"/>
      <c r="O778" s="1452"/>
    </row>
    <row r="779" spans="8:15">
      <c r="H779" s="1347" t="s">
        <v>1161</v>
      </c>
      <c r="I779" s="1452" t="s">
        <v>8142</v>
      </c>
      <c r="J779" s="1452" t="s">
        <v>1282</v>
      </c>
      <c r="K779" s="1452"/>
      <c r="L779" s="1452"/>
      <c r="M779" s="1452"/>
      <c r="N779" s="1452"/>
      <c r="O779" s="1452"/>
    </row>
    <row r="780" spans="8:15">
      <c r="H780" s="1347" t="s">
        <v>1162</v>
      </c>
      <c r="I780" s="1452" t="s">
        <v>8142</v>
      </c>
      <c r="J780" s="1452" t="s">
        <v>1283</v>
      </c>
      <c r="K780" s="1452"/>
      <c r="L780" s="1452"/>
      <c r="M780" s="1452"/>
      <c r="N780" s="1452"/>
      <c r="O780" s="1452"/>
    </row>
    <row r="781" spans="8:15">
      <c r="H781" s="1347" t="s">
        <v>1227</v>
      </c>
      <c r="I781" s="1452" t="s">
        <v>8142</v>
      </c>
      <c r="J781" s="1452" t="s">
        <v>1138</v>
      </c>
      <c r="K781" s="1452"/>
      <c r="L781" s="1452"/>
      <c r="M781" s="1452"/>
      <c r="N781" s="1452"/>
      <c r="O781" s="1452"/>
    </row>
    <row r="782" spans="8:15">
      <c r="H782" s="1347" t="s">
        <v>8945</v>
      </c>
      <c r="I782" s="1452" t="s">
        <v>8142</v>
      </c>
      <c r="J782" s="1452" t="s">
        <v>8946</v>
      </c>
      <c r="K782" s="1452"/>
      <c r="L782" s="1452"/>
      <c r="M782" s="1452"/>
      <c r="N782" s="1452"/>
      <c r="O782" s="1452"/>
    </row>
    <row r="783" spans="8:15">
      <c r="H783" s="1347" t="s">
        <v>8947</v>
      </c>
      <c r="I783" s="1452" t="s">
        <v>8142</v>
      </c>
      <c r="J783" s="1452" t="s">
        <v>8948</v>
      </c>
      <c r="K783" s="1452"/>
      <c r="L783" s="1452"/>
      <c r="M783" s="1452"/>
      <c r="N783" s="1452"/>
      <c r="O783" s="1452"/>
    </row>
    <row r="784" spans="8:15">
      <c r="H784" s="1347" t="s">
        <v>8949</v>
      </c>
      <c r="I784" s="1452" t="s">
        <v>8142</v>
      </c>
      <c r="J784" s="1452" t="s">
        <v>8950</v>
      </c>
      <c r="K784" s="1452"/>
      <c r="L784" s="1452"/>
      <c r="M784" s="1452"/>
      <c r="N784" s="1452"/>
      <c r="O784" s="1452"/>
    </row>
    <row r="785" spans="8:15">
      <c r="H785" s="1347" t="s">
        <v>8951</v>
      </c>
      <c r="I785" s="1452" t="s">
        <v>8142</v>
      </c>
      <c r="J785" s="1452" t="s">
        <v>3967</v>
      </c>
      <c r="K785" s="1452"/>
      <c r="L785" s="1452"/>
      <c r="M785" s="1452"/>
      <c r="N785" s="1452"/>
      <c r="O785" s="1452"/>
    </row>
    <row r="786" spans="8:15">
      <c r="H786" s="1347" t="s">
        <v>8952</v>
      </c>
      <c r="I786" s="1452" t="s">
        <v>8142</v>
      </c>
      <c r="J786" s="1452" t="s">
        <v>3971</v>
      </c>
      <c r="K786" s="1452"/>
      <c r="L786" s="1452"/>
      <c r="M786" s="1452"/>
      <c r="N786" s="1452"/>
      <c r="O786" s="1452"/>
    </row>
    <row r="787" spans="8:15">
      <c r="H787" s="1347" t="s">
        <v>8953</v>
      </c>
      <c r="I787" s="1452" t="s">
        <v>8142</v>
      </c>
      <c r="J787" s="1452" t="s">
        <v>8954</v>
      </c>
      <c r="K787" s="1452"/>
      <c r="L787" s="1452"/>
      <c r="M787" s="1452"/>
      <c r="N787" s="1452"/>
      <c r="O787" s="1452"/>
    </row>
    <row r="788" spans="8:15">
      <c r="H788" s="1347" t="s">
        <v>8955</v>
      </c>
      <c r="I788" s="1452" t="s">
        <v>8142</v>
      </c>
      <c r="J788" s="1452" t="s">
        <v>8956</v>
      </c>
      <c r="K788" s="1452"/>
      <c r="L788" s="1452"/>
      <c r="M788" s="1452"/>
      <c r="N788" s="1452"/>
      <c r="O788" s="1452"/>
    </row>
    <row r="789" spans="8:15">
      <c r="H789" s="1347" t="s">
        <v>8957</v>
      </c>
      <c r="I789" s="1452" t="s">
        <v>8142</v>
      </c>
      <c r="J789" s="1452" t="s">
        <v>8958</v>
      </c>
      <c r="K789" s="1452"/>
      <c r="L789" s="1452"/>
      <c r="M789" s="1452"/>
      <c r="N789" s="1452"/>
      <c r="O789" s="1452"/>
    </row>
    <row r="790" spans="8:15">
      <c r="H790" s="1347" t="s">
        <v>8959</v>
      </c>
      <c r="I790" s="1452" t="s">
        <v>8142</v>
      </c>
      <c r="J790" s="1452" t="s">
        <v>8960</v>
      </c>
      <c r="K790" s="1452"/>
      <c r="L790" s="1452"/>
      <c r="M790" s="1452"/>
      <c r="N790" s="1452"/>
      <c r="O790" s="1452"/>
    </row>
    <row r="791" spans="8:15">
      <c r="H791" s="1347" t="s">
        <v>8961</v>
      </c>
      <c r="I791" s="1452" t="s">
        <v>8142</v>
      </c>
      <c r="J791" s="1452" t="s">
        <v>8962</v>
      </c>
      <c r="K791" s="1452"/>
      <c r="L791" s="1452"/>
      <c r="M791" s="1452"/>
      <c r="N791" s="1452"/>
      <c r="O791" s="1452"/>
    </row>
    <row r="792" spans="8:15">
      <c r="H792" s="1347" t="s">
        <v>8963</v>
      </c>
      <c r="I792" s="1452" t="s">
        <v>8142</v>
      </c>
      <c r="J792" s="1452" t="s">
        <v>8964</v>
      </c>
      <c r="K792" s="1452"/>
      <c r="L792" s="1452"/>
      <c r="M792" s="1452"/>
      <c r="N792" s="1452"/>
      <c r="O792" s="1452"/>
    </row>
    <row r="793" spans="8:15">
      <c r="H793" s="1347" t="s">
        <v>8965</v>
      </c>
      <c r="I793" s="1452" t="s">
        <v>8142</v>
      </c>
      <c r="J793" s="1452" t="s">
        <v>8966</v>
      </c>
      <c r="K793" s="1452"/>
      <c r="L793" s="1452"/>
      <c r="M793" s="1452"/>
      <c r="N793" s="1452"/>
      <c r="O793" s="1452"/>
    </row>
    <row r="794" spans="8:15">
      <c r="H794" s="1347" t="s">
        <v>8967</v>
      </c>
      <c r="I794" s="1452" t="s">
        <v>8142</v>
      </c>
      <c r="J794" s="1452" t="s">
        <v>8968</v>
      </c>
      <c r="K794" s="1452"/>
      <c r="L794" s="1452"/>
      <c r="M794" s="1452"/>
      <c r="N794" s="1452"/>
      <c r="O794" s="1452"/>
    </row>
    <row r="795" spans="8:15">
      <c r="H795" s="1347" t="s">
        <v>8969</v>
      </c>
      <c r="I795" s="1452" t="s">
        <v>8142</v>
      </c>
      <c r="J795" s="1452" t="s">
        <v>8970</v>
      </c>
      <c r="K795" s="1452"/>
      <c r="L795" s="1452"/>
      <c r="M795" s="1452"/>
      <c r="N795" s="1452"/>
      <c r="O795" s="1452"/>
    </row>
    <row r="796" spans="8:15">
      <c r="H796" s="1347" t="s">
        <v>8971</v>
      </c>
      <c r="I796" s="1452" t="s">
        <v>8142</v>
      </c>
      <c r="J796" s="1452" t="s">
        <v>8972</v>
      </c>
      <c r="K796" s="1452"/>
      <c r="L796" s="1452"/>
      <c r="M796" s="1452"/>
      <c r="N796" s="1452"/>
      <c r="O796" s="1452"/>
    </row>
    <row r="797" spans="8:15">
      <c r="H797" s="1347" t="s">
        <v>8973</v>
      </c>
      <c r="I797" s="1452" t="s">
        <v>8142</v>
      </c>
      <c r="J797" s="1452" t="s">
        <v>8974</v>
      </c>
      <c r="K797" s="1452"/>
      <c r="L797" s="1452"/>
      <c r="M797" s="1452"/>
      <c r="N797" s="1452"/>
      <c r="O797" s="1452"/>
    </row>
    <row r="798" spans="8:15">
      <c r="H798" s="1347" t="s">
        <v>8975</v>
      </c>
      <c r="I798" s="1452" t="s">
        <v>8142</v>
      </c>
      <c r="J798" s="1452" t="s">
        <v>8976</v>
      </c>
      <c r="K798" s="1452"/>
      <c r="L798" s="1452"/>
      <c r="M798" s="1452"/>
      <c r="N798" s="1452"/>
      <c r="O798" s="1452"/>
    </row>
    <row r="799" spans="8:15">
      <c r="H799" s="1347" t="s">
        <v>8977</v>
      </c>
      <c r="I799" s="1452" t="s">
        <v>8142</v>
      </c>
      <c r="J799" s="1452" t="s">
        <v>8978</v>
      </c>
      <c r="K799" s="1452"/>
      <c r="L799" s="1452"/>
      <c r="M799" s="1452"/>
      <c r="N799" s="1452"/>
      <c r="O799" s="1452"/>
    </row>
    <row r="800" spans="8:15">
      <c r="H800" s="1347" t="s">
        <v>8979</v>
      </c>
      <c r="I800" s="1452" t="s">
        <v>8142</v>
      </c>
      <c r="J800" s="1452" t="s">
        <v>8980</v>
      </c>
      <c r="K800" s="1452"/>
      <c r="L800" s="1452"/>
      <c r="M800" s="1452"/>
      <c r="N800" s="1452"/>
      <c r="O800" s="1452"/>
    </row>
    <row r="801" spans="8:15">
      <c r="H801" s="1347" t="s">
        <v>8981</v>
      </c>
      <c r="I801" s="1452" t="s">
        <v>8142</v>
      </c>
      <c r="J801" s="1452" t="s">
        <v>8982</v>
      </c>
      <c r="K801" s="1452"/>
      <c r="L801" s="1452"/>
      <c r="M801" s="1452"/>
      <c r="N801" s="1452"/>
      <c r="O801" s="1452"/>
    </row>
    <row r="802" spans="8:15">
      <c r="H802" s="1347" t="s">
        <v>8983</v>
      </c>
      <c r="I802" s="1452" t="s">
        <v>8142</v>
      </c>
      <c r="J802" s="1452" t="s">
        <v>8984</v>
      </c>
      <c r="K802" s="1452"/>
      <c r="L802" s="1452"/>
      <c r="M802" s="1452"/>
      <c r="N802" s="1452"/>
      <c r="O802" s="1452"/>
    </row>
    <row r="803" spans="8:15">
      <c r="H803" s="1347" t="s">
        <v>8985</v>
      </c>
      <c r="I803" s="1452" t="s">
        <v>8142</v>
      </c>
      <c r="J803" s="1452" t="s">
        <v>8986</v>
      </c>
      <c r="K803" s="1452"/>
      <c r="L803" s="1452"/>
      <c r="M803" s="1452"/>
      <c r="N803" s="1452"/>
      <c r="O803" s="1452"/>
    </row>
    <row r="804" spans="8:15">
      <c r="H804" s="1347" t="s">
        <v>8987</v>
      </c>
      <c r="I804" s="1452" t="s">
        <v>8142</v>
      </c>
      <c r="J804" s="1452" t="s">
        <v>8988</v>
      </c>
      <c r="K804" s="1452"/>
      <c r="L804" s="1452"/>
      <c r="M804" s="1452"/>
      <c r="N804" s="1452"/>
      <c r="O804" s="1452"/>
    </row>
    <row r="805" spans="8:15">
      <c r="H805" s="1347" t="s">
        <v>8989</v>
      </c>
      <c r="I805" s="1452" t="s">
        <v>8142</v>
      </c>
      <c r="J805" s="1452" t="s">
        <v>3974</v>
      </c>
      <c r="K805" s="1452"/>
      <c r="L805" s="1452"/>
      <c r="M805" s="1452"/>
      <c r="N805" s="1452"/>
      <c r="O805" s="1452"/>
    </row>
    <row r="806" spans="8:15">
      <c r="H806" s="1347" t="s">
        <v>8990</v>
      </c>
      <c r="I806" s="1452" t="s">
        <v>8142</v>
      </c>
      <c r="J806" s="1452" t="s">
        <v>8991</v>
      </c>
      <c r="K806" s="1452"/>
      <c r="L806" s="1452"/>
      <c r="M806" s="1452"/>
      <c r="N806" s="1452"/>
      <c r="O806" s="1452"/>
    </row>
    <row r="807" spans="8:15">
      <c r="H807" s="1347" t="s">
        <v>8992</v>
      </c>
      <c r="I807" s="1452" t="s">
        <v>8142</v>
      </c>
      <c r="J807" s="1452" t="s">
        <v>8993</v>
      </c>
      <c r="K807" s="1452"/>
      <c r="L807" s="1452"/>
      <c r="M807" s="1452"/>
      <c r="N807" s="1452"/>
      <c r="O807" s="1452"/>
    </row>
    <row r="808" spans="8:15">
      <c r="H808" s="1347" t="s">
        <v>8994</v>
      </c>
      <c r="I808" s="1452" t="s">
        <v>8142</v>
      </c>
      <c r="J808" s="1452" t="s">
        <v>3978</v>
      </c>
      <c r="K808" s="1452"/>
      <c r="L808" s="1452"/>
      <c r="M808" s="1452"/>
      <c r="N808" s="1452"/>
      <c r="O808" s="1452"/>
    </row>
    <row r="809" spans="8:15">
      <c r="H809" s="1347" t="s">
        <v>8995</v>
      </c>
      <c r="I809" s="1452" t="s">
        <v>8142</v>
      </c>
      <c r="J809" s="1452" t="s">
        <v>3980</v>
      </c>
      <c r="K809" s="1452"/>
      <c r="L809" s="1452"/>
      <c r="M809" s="1452"/>
      <c r="N809" s="1452"/>
      <c r="O809" s="1452"/>
    </row>
    <row r="810" spans="8:15">
      <c r="H810" s="1347" t="s">
        <v>8996</v>
      </c>
      <c r="I810" s="1452" t="s">
        <v>8142</v>
      </c>
      <c r="J810" s="1452" t="s">
        <v>3981</v>
      </c>
      <c r="K810" s="1452"/>
      <c r="L810" s="1452"/>
      <c r="M810" s="1452"/>
      <c r="N810" s="1452"/>
      <c r="O810" s="1452"/>
    </row>
    <row r="811" spans="8:15">
      <c r="H811" s="1347" t="s">
        <v>8997</v>
      </c>
      <c r="I811" s="1452" t="s">
        <v>8142</v>
      </c>
      <c r="J811" s="1452" t="s">
        <v>3984</v>
      </c>
      <c r="K811" s="1452"/>
      <c r="L811" s="1452"/>
      <c r="M811" s="1452"/>
      <c r="N811" s="1452"/>
      <c r="O811" s="1452"/>
    </row>
    <row r="812" spans="8:15">
      <c r="H812" s="1347" t="s">
        <v>8998</v>
      </c>
      <c r="I812" s="1452" t="s">
        <v>8142</v>
      </c>
      <c r="J812" s="1452" t="s">
        <v>3794</v>
      </c>
      <c r="K812" s="1452"/>
      <c r="L812" s="1452"/>
      <c r="M812" s="1452"/>
      <c r="N812" s="1452"/>
      <c r="O812" s="1452"/>
    </row>
    <row r="813" spans="8:15">
      <c r="H813" s="1347" t="s">
        <v>8999</v>
      </c>
      <c r="I813" s="1452" t="s">
        <v>8142</v>
      </c>
      <c r="J813" s="1452" t="s">
        <v>3932</v>
      </c>
      <c r="K813" s="1452"/>
      <c r="L813" s="1452"/>
      <c r="M813" s="1452"/>
      <c r="N813" s="1452"/>
      <c r="O813" s="1452"/>
    </row>
    <row r="814" spans="8:15">
      <c r="H814" s="1347" t="s">
        <v>9000</v>
      </c>
      <c r="I814" s="1452" t="s">
        <v>8142</v>
      </c>
      <c r="J814" s="1452" t="s">
        <v>3992</v>
      </c>
      <c r="K814" s="1452"/>
      <c r="L814" s="1452"/>
      <c r="M814" s="1452"/>
      <c r="N814" s="1452"/>
      <c r="O814" s="1452"/>
    </row>
    <row r="815" spans="8:15">
      <c r="H815" s="1347" t="s">
        <v>9001</v>
      </c>
      <c r="I815" s="1452" t="s">
        <v>8142</v>
      </c>
      <c r="J815" s="1452" t="s">
        <v>3993</v>
      </c>
      <c r="K815" s="1452"/>
      <c r="L815" s="1452"/>
      <c r="M815" s="1452"/>
      <c r="N815" s="1452"/>
      <c r="O815" s="1452"/>
    </row>
    <row r="816" spans="8:15">
      <c r="H816" s="1347" t="s">
        <v>9002</v>
      </c>
      <c r="I816" s="1452" t="s">
        <v>8142</v>
      </c>
      <c r="J816" s="1452" t="s">
        <v>3996</v>
      </c>
      <c r="K816" s="1452"/>
      <c r="L816" s="1452"/>
      <c r="M816" s="1452"/>
      <c r="N816" s="1452"/>
      <c r="O816" s="1452"/>
    </row>
    <row r="817" spans="8:15">
      <c r="H817" s="1347" t="s">
        <v>9003</v>
      </c>
      <c r="I817" s="1452" t="s">
        <v>8142</v>
      </c>
      <c r="J817" s="1452" t="s">
        <v>3997</v>
      </c>
      <c r="K817" s="1452"/>
      <c r="L817" s="1452"/>
      <c r="M817" s="1452"/>
      <c r="N817" s="1452"/>
      <c r="O817" s="1452"/>
    </row>
    <row r="818" spans="8:15">
      <c r="H818" s="1347" t="s">
        <v>9004</v>
      </c>
      <c r="I818" s="1452" t="s">
        <v>8142</v>
      </c>
      <c r="J818" s="1452" t="s">
        <v>4003</v>
      </c>
      <c r="K818" s="1452"/>
      <c r="L818" s="1452"/>
      <c r="M818" s="1452"/>
      <c r="N818" s="1452"/>
      <c r="O818" s="1452"/>
    </row>
    <row r="819" spans="8:15">
      <c r="H819" s="1347" t="s">
        <v>9005</v>
      </c>
      <c r="I819" s="1452" t="s">
        <v>8142</v>
      </c>
      <c r="J819" s="1452" t="s">
        <v>4004</v>
      </c>
      <c r="K819" s="1452"/>
      <c r="L819" s="1452"/>
      <c r="M819" s="1452"/>
      <c r="N819" s="1452"/>
      <c r="O819" s="1452"/>
    </row>
    <row r="820" spans="8:15">
      <c r="H820" s="1347" t="s">
        <v>9006</v>
      </c>
      <c r="I820" s="1452" t="s">
        <v>542</v>
      </c>
      <c r="K820" s="1452">
        <f>ROW()</f>
        <v>820</v>
      </c>
      <c r="L820" s="1452">
        <f>K820+COUNTIF($I$118:$I$1905,I820)-1</f>
        <v>853</v>
      </c>
      <c r="M820" s="1452"/>
      <c r="N820" s="1452"/>
      <c r="O820" s="1452"/>
    </row>
    <row r="821" spans="8:15">
      <c r="H821" s="1347" t="s">
        <v>1164</v>
      </c>
      <c r="I821" s="1452" t="s">
        <v>542</v>
      </c>
      <c r="J821" s="1452" t="s">
        <v>1285</v>
      </c>
      <c r="K821" s="1452"/>
      <c r="L821" s="1452"/>
      <c r="M821" s="1452"/>
      <c r="N821" s="1452"/>
      <c r="O821" s="1452"/>
    </row>
    <row r="822" spans="8:15">
      <c r="H822" s="1347" t="s">
        <v>1165</v>
      </c>
      <c r="I822" s="1452" t="s">
        <v>542</v>
      </c>
      <c r="J822" s="1452" t="s">
        <v>1286</v>
      </c>
      <c r="K822" s="1452"/>
      <c r="L822" s="1452"/>
      <c r="M822" s="1452"/>
      <c r="N822" s="1452"/>
      <c r="O822" s="1452"/>
    </row>
    <row r="823" spans="8:15">
      <c r="H823" s="1347" t="s">
        <v>1181</v>
      </c>
      <c r="I823" s="1452" t="s">
        <v>542</v>
      </c>
      <c r="J823" s="1452" t="s">
        <v>1302</v>
      </c>
      <c r="K823" s="1452"/>
      <c r="L823" s="1452"/>
      <c r="M823" s="1452"/>
      <c r="N823" s="1452"/>
      <c r="O823" s="1452"/>
    </row>
    <row r="824" spans="8:15">
      <c r="H824" s="1347" t="s">
        <v>1195</v>
      </c>
      <c r="I824" s="1452" t="s">
        <v>542</v>
      </c>
      <c r="J824" s="1452" t="s">
        <v>1316</v>
      </c>
      <c r="K824" s="1452"/>
      <c r="L824" s="1452"/>
      <c r="M824" s="1452"/>
      <c r="N824" s="1452"/>
      <c r="O824" s="1452"/>
    </row>
    <row r="825" spans="8:15">
      <c r="H825" s="1347" t="s">
        <v>1237</v>
      </c>
      <c r="I825" s="1452" t="s">
        <v>542</v>
      </c>
      <c r="J825" s="1452" t="s">
        <v>1357</v>
      </c>
      <c r="K825" s="1452"/>
      <c r="L825" s="1452"/>
      <c r="M825" s="1452"/>
      <c r="N825" s="1452"/>
      <c r="O825" s="1452"/>
    </row>
    <row r="826" spans="8:15">
      <c r="H826" s="1347" t="s">
        <v>9007</v>
      </c>
      <c r="I826" s="1452" t="s">
        <v>542</v>
      </c>
      <c r="J826" s="1452" t="s">
        <v>9008</v>
      </c>
      <c r="K826" s="1452"/>
      <c r="L826" s="1452"/>
      <c r="M826" s="1452"/>
      <c r="N826" s="1452"/>
      <c r="O826" s="1452"/>
    </row>
    <row r="827" spans="8:15">
      <c r="H827" s="1347" t="s">
        <v>9009</v>
      </c>
      <c r="I827" s="1452" t="s">
        <v>542</v>
      </c>
      <c r="J827" s="1452" t="s">
        <v>9010</v>
      </c>
      <c r="K827" s="1452"/>
      <c r="L827" s="1452"/>
      <c r="M827" s="1452"/>
      <c r="N827" s="1452"/>
      <c r="O827" s="1452"/>
    </row>
    <row r="828" spans="8:15">
      <c r="H828" s="1347" t="s">
        <v>1238</v>
      </c>
      <c r="I828" s="1452" t="s">
        <v>542</v>
      </c>
      <c r="J828" s="1452" t="s">
        <v>1358</v>
      </c>
      <c r="K828" s="1452"/>
      <c r="L828" s="1452"/>
      <c r="M828" s="1452"/>
      <c r="N828" s="1452"/>
      <c r="O828" s="1452"/>
    </row>
    <row r="829" spans="8:15">
      <c r="H829" s="1347" t="s">
        <v>1239</v>
      </c>
      <c r="I829" s="1452" t="s">
        <v>542</v>
      </c>
      <c r="J829" s="1452" t="s">
        <v>1359</v>
      </c>
      <c r="K829" s="1452"/>
      <c r="L829" s="1452"/>
      <c r="M829" s="1452"/>
      <c r="N829" s="1452"/>
      <c r="O829" s="1452"/>
    </row>
    <row r="830" spans="8:15">
      <c r="H830" s="1347" t="s">
        <v>9011</v>
      </c>
      <c r="I830" s="1452" t="s">
        <v>542</v>
      </c>
      <c r="J830" s="1452" t="s">
        <v>9012</v>
      </c>
      <c r="K830" s="1452"/>
      <c r="L830" s="1452"/>
      <c r="M830" s="1452"/>
      <c r="N830" s="1452"/>
      <c r="O830" s="1452"/>
    </row>
    <row r="831" spans="8:15">
      <c r="H831" s="1347" t="s">
        <v>9013</v>
      </c>
      <c r="I831" s="1452" t="s">
        <v>542</v>
      </c>
      <c r="J831" s="1452" t="s">
        <v>9014</v>
      </c>
      <c r="K831" s="1452"/>
      <c r="L831" s="1452"/>
      <c r="M831" s="1452"/>
      <c r="N831" s="1452"/>
      <c r="O831" s="1452"/>
    </row>
    <row r="832" spans="8:15">
      <c r="H832" s="1347" t="s">
        <v>9015</v>
      </c>
      <c r="I832" s="1452" t="s">
        <v>542</v>
      </c>
      <c r="J832" s="1452" t="s">
        <v>4034</v>
      </c>
      <c r="K832" s="1452"/>
      <c r="L832" s="1452"/>
      <c r="M832" s="1452"/>
      <c r="N832" s="1452"/>
      <c r="O832" s="1452"/>
    </row>
    <row r="833" spans="8:15">
      <c r="H833" s="1347" t="s">
        <v>1240</v>
      </c>
      <c r="I833" s="1452" t="s">
        <v>542</v>
      </c>
      <c r="J833" s="1452" t="s">
        <v>1360</v>
      </c>
      <c r="K833" s="1452"/>
      <c r="L833" s="1452"/>
      <c r="M833" s="1452"/>
      <c r="N833" s="1452"/>
      <c r="O833" s="1452"/>
    </row>
    <row r="834" spans="8:15">
      <c r="H834" s="1347" t="s">
        <v>1241</v>
      </c>
      <c r="I834" s="1452" t="s">
        <v>542</v>
      </c>
      <c r="J834" s="1452" t="s">
        <v>1361</v>
      </c>
      <c r="K834" s="1452"/>
      <c r="L834" s="1452"/>
      <c r="M834" s="1452"/>
      <c r="N834" s="1452"/>
      <c r="O834" s="1452"/>
    </row>
    <row r="835" spans="8:15">
      <c r="H835" s="1347" t="s">
        <v>9016</v>
      </c>
      <c r="I835" s="1452" t="s">
        <v>542</v>
      </c>
      <c r="J835" s="1452" t="s">
        <v>4037</v>
      </c>
      <c r="K835" s="1452"/>
      <c r="L835" s="1452"/>
      <c r="M835" s="1452"/>
      <c r="N835" s="1452"/>
      <c r="O835" s="1452"/>
    </row>
    <row r="836" spans="8:15">
      <c r="H836" s="1347" t="s">
        <v>9017</v>
      </c>
      <c r="I836" s="1452" t="s">
        <v>542</v>
      </c>
      <c r="J836" s="1452" t="s">
        <v>9018</v>
      </c>
      <c r="K836" s="1452"/>
      <c r="L836" s="1452"/>
      <c r="M836" s="1452"/>
      <c r="N836" s="1452"/>
      <c r="O836" s="1452"/>
    </row>
    <row r="837" spans="8:15">
      <c r="H837" s="1347" t="s">
        <v>9019</v>
      </c>
      <c r="I837" s="1452" t="s">
        <v>542</v>
      </c>
      <c r="J837" s="1452" t="s">
        <v>9020</v>
      </c>
      <c r="K837" s="1452"/>
      <c r="L837" s="1452"/>
      <c r="M837" s="1452"/>
      <c r="N837" s="1452"/>
      <c r="O837" s="1452"/>
    </row>
    <row r="838" spans="8:15">
      <c r="H838" s="1347" t="s">
        <v>9021</v>
      </c>
      <c r="I838" s="1452" t="s">
        <v>542</v>
      </c>
      <c r="J838" s="1452" t="s">
        <v>4038</v>
      </c>
      <c r="K838" s="1452"/>
      <c r="L838" s="1452"/>
      <c r="M838" s="1452"/>
      <c r="N838" s="1452"/>
      <c r="O838" s="1452"/>
    </row>
    <row r="839" spans="8:15">
      <c r="H839" s="1347" t="s">
        <v>9022</v>
      </c>
      <c r="I839" s="1452" t="s">
        <v>542</v>
      </c>
      <c r="J839" s="1452" t="s">
        <v>9023</v>
      </c>
      <c r="K839" s="1452"/>
      <c r="L839" s="1452"/>
      <c r="M839" s="1452"/>
      <c r="N839" s="1452"/>
      <c r="O839" s="1452"/>
    </row>
    <row r="840" spans="8:15">
      <c r="H840" s="1347" t="s">
        <v>9024</v>
      </c>
      <c r="I840" s="1452" t="s">
        <v>542</v>
      </c>
      <c r="J840" s="1452" t="s">
        <v>9025</v>
      </c>
      <c r="K840" s="1452"/>
      <c r="L840" s="1452"/>
      <c r="M840" s="1452"/>
      <c r="N840" s="1452"/>
      <c r="O840" s="1452"/>
    </row>
    <row r="841" spans="8:15">
      <c r="H841" s="1347" t="s">
        <v>9026</v>
      </c>
      <c r="I841" s="1452" t="s">
        <v>542</v>
      </c>
      <c r="J841" s="1452" t="s">
        <v>9027</v>
      </c>
      <c r="K841" s="1452"/>
      <c r="L841" s="1452"/>
      <c r="M841" s="1452"/>
      <c r="N841" s="1452"/>
      <c r="O841" s="1452"/>
    </row>
    <row r="842" spans="8:15">
      <c r="H842" s="1347" t="s">
        <v>9028</v>
      </c>
      <c r="I842" s="1452" t="s">
        <v>542</v>
      </c>
      <c r="J842" s="1452" t="s">
        <v>9029</v>
      </c>
      <c r="K842" s="1452"/>
      <c r="L842" s="1452"/>
      <c r="M842" s="1452"/>
      <c r="N842" s="1452"/>
      <c r="O842" s="1452"/>
    </row>
    <row r="843" spans="8:15">
      <c r="H843" s="1347" t="s">
        <v>9030</v>
      </c>
      <c r="I843" s="1452" t="s">
        <v>542</v>
      </c>
      <c r="J843" s="1452" t="s">
        <v>9031</v>
      </c>
      <c r="K843" s="1452"/>
      <c r="L843" s="1452"/>
      <c r="M843" s="1452"/>
      <c r="N843" s="1452"/>
      <c r="O843" s="1452"/>
    </row>
    <row r="844" spans="8:15">
      <c r="H844" s="1347" t="s">
        <v>9032</v>
      </c>
      <c r="I844" s="1452" t="s">
        <v>542</v>
      </c>
      <c r="J844" s="1452" t="s">
        <v>9033</v>
      </c>
      <c r="K844" s="1452"/>
      <c r="L844" s="1452"/>
      <c r="M844" s="1452"/>
      <c r="N844" s="1452"/>
      <c r="O844" s="1452"/>
    </row>
    <row r="845" spans="8:15">
      <c r="H845" s="1347" t="s">
        <v>9034</v>
      </c>
      <c r="I845" s="1452" t="s">
        <v>542</v>
      </c>
      <c r="J845" s="1452" t="s">
        <v>9035</v>
      </c>
      <c r="K845" s="1452"/>
      <c r="L845" s="1452"/>
      <c r="M845" s="1452"/>
      <c r="N845" s="1452"/>
      <c r="O845" s="1452"/>
    </row>
    <row r="846" spans="8:15">
      <c r="H846" s="1347" t="s">
        <v>9036</v>
      </c>
      <c r="I846" s="1452" t="s">
        <v>542</v>
      </c>
      <c r="J846" s="1452" t="s">
        <v>4042</v>
      </c>
      <c r="K846" s="1452"/>
      <c r="L846" s="1452"/>
      <c r="M846" s="1452"/>
      <c r="N846" s="1452"/>
      <c r="O846" s="1452"/>
    </row>
    <row r="847" spans="8:15">
      <c r="H847" s="1347" t="s">
        <v>9037</v>
      </c>
      <c r="I847" s="1452" t="s">
        <v>542</v>
      </c>
      <c r="J847" s="1452" t="s">
        <v>4044</v>
      </c>
      <c r="K847" s="1452"/>
      <c r="L847" s="1452"/>
      <c r="M847" s="1452"/>
      <c r="N847" s="1452"/>
      <c r="O847" s="1452"/>
    </row>
    <row r="848" spans="8:15">
      <c r="H848" s="1347" t="s">
        <v>9038</v>
      </c>
      <c r="I848" s="1452" t="s">
        <v>542</v>
      </c>
      <c r="J848" s="1452" t="s">
        <v>9039</v>
      </c>
      <c r="K848" s="1452"/>
      <c r="L848" s="1452"/>
      <c r="M848" s="1452"/>
      <c r="N848" s="1452"/>
      <c r="O848" s="1452"/>
    </row>
    <row r="849" spans="8:15">
      <c r="H849" s="1347" t="s">
        <v>9040</v>
      </c>
      <c r="I849" s="1452" t="s">
        <v>542</v>
      </c>
      <c r="J849" s="1452" t="s">
        <v>4047</v>
      </c>
      <c r="K849" s="1452"/>
      <c r="L849" s="1452"/>
      <c r="M849" s="1452"/>
      <c r="N849" s="1452"/>
      <c r="O849" s="1452"/>
    </row>
    <row r="850" spans="8:15">
      <c r="H850" s="1347" t="s">
        <v>9041</v>
      </c>
      <c r="I850" s="1452" t="s">
        <v>542</v>
      </c>
      <c r="J850" s="1452" t="s">
        <v>9042</v>
      </c>
      <c r="K850" s="1452"/>
      <c r="L850" s="1452"/>
      <c r="M850" s="1452"/>
      <c r="N850" s="1452"/>
      <c r="O850" s="1452"/>
    </row>
    <row r="851" spans="8:15">
      <c r="H851" s="1347" t="s">
        <v>9043</v>
      </c>
      <c r="I851" s="1452" t="s">
        <v>542</v>
      </c>
      <c r="J851" s="1452" t="s">
        <v>9044</v>
      </c>
      <c r="K851" s="1452"/>
      <c r="L851" s="1452"/>
      <c r="M851" s="1452"/>
      <c r="N851" s="1452"/>
      <c r="O851" s="1452"/>
    </row>
    <row r="852" spans="8:15">
      <c r="H852" s="1347" t="s">
        <v>9045</v>
      </c>
      <c r="I852" s="1452" t="s">
        <v>542</v>
      </c>
      <c r="J852" s="1452" t="s">
        <v>4048</v>
      </c>
      <c r="K852" s="1452"/>
      <c r="L852" s="1452"/>
      <c r="M852" s="1452"/>
      <c r="N852" s="1452"/>
      <c r="O852" s="1452"/>
    </row>
    <row r="853" spans="8:15">
      <c r="H853" s="1347" t="s">
        <v>9046</v>
      </c>
      <c r="I853" s="1452" t="s">
        <v>542</v>
      </c>
      <c r="J853" s="1452" t="s">
        <v>3242</v>
      </c>
      <c r="K853" s="1452"/>
      <c r="L853" s="1452"/>
      <c r="M853" s="1452"/>
      <c r="N853" s="1452"/>
      <c r="O853" s="1452"/>
    </row>
    <row r="854" spans="8:15">
      <c r="H854" s="1347" t="s">
        <v>9047</v>
      </c>
      <c r="I854" s="1452" t="s">
        <v>567</v>
      </c>
      <c r="K854" s="1452">
        <f>ROW()</f>
        <v>854</v>
      </c>
      <c r="L854" s="1452">
        <f>K854+COUNTIF($I$118:$I$1905,I854)-1</f>
        <v>884</v>
      </c>
      <c r="M854" s="1452"/>
      <c r="N854" s="1452"/>
      <c r="O854" s="1452"/>
    </row>
    <row r="855" spans="8:15">
      <c r="H855" s="1347" t="s">
        <v>1178</v>
      </c>
      <c r="I855" s="1452" t="s">
        <v>567</v>
      </c>
      <c r="J855" s="1452" t="s">
        <v>1299</v>
      </c>
      <c r="K855" s="1452"/>
      <c r="L855" s="1452"/>
      <c r="M855" s="1452"/>
      <c r="N855" s="1452"/>
      <c r="O855" s="1452"/>
    </row>
    <row r="856" spans="8:15">
      <c r="H856" s="1347" t="s">
        <v>1242</v>
      </c>
      <c r="I856" s="1452" t="s">
        <v>567</v>
      </c>
      <c r="J856" s="1452" t="s">
        <v>1362</v>
      </c>
      <c r="K856" s="1452"/>
      <c r="L856" s="1452"/>
      <c r="M856" s="1452"/>
      <c r="N856" s="1452"/>
      <c r="O856" s="1452"/>
    </row>
    <row r="857" spans="8:15">
      <c r="H857" s="1347" t="s">
        <v>9048</v>
      </c>
      <c r="I857" s="1452" t="s">
        <v>567</v>
      </c>
      <c r="J857" s="1452" t="s">
        <v>4111</v>
      </c>
      <c r="K857" s="1452"/>
      <c r="L857" s="1452"/>
      <c r="M857" s="1452"/>
      <c r="N857" s="1452"/>
      <c r="O857" s="1452"/>
    </row>
    <row r="858" spans="8:15">
      <c r="H858" s="1347" t="s">
        <v>9049</v>
      </c>
      <c r="I858" s="1452" t="s">
        <v>567</v>
      </c>
      <c r="J858" s="1452" t="s">
        <v>4117</v>
      </c>
      <c r="K858" s="1452"/>
      <c r="L858" s="1452"/>
      <c r="M858" s="1452"/>
      <c r="N858" s="1452"/>
      <c r="O858" s="1452"/>
    </row>
    <row r="859" spans="8:15">
      <c r="H859" s="1347" t="s">
        <v>9050</v>
      </c>
      <c r="I859" s="1452" t="s">
        <v>567</v>
      </c>
      <c r="J859" s="1452" t="s">
        <v>4131</v>
      </c>
      <c r="K859" s="1452"/>
      <c r="L859" s="1452"/>
      <c r="M859" s="1452"/>
      <c r="N859" s="1452"/>
      <c r="O859" s="1452"/>
    </row>
    <row r="860" spans="8:15">
      <c r="H860" s="1347" t="s">
        <v>9051</v>
      </c>
      <c r="I860" s="1452" t="s">
        <v>567</v>
      </c>
      <c r="J860" s="1452" t="s">
        <v>4138</v>
      </c>
      <c r="K860" s="1452"/>
      <c r="L860" s="1452"/>
      <c r="M860" s="1452"/>
      <c r="N860" s="1452"/>
      <c r="O860" s="1452"/>
    </row>
    <row r="861" spans="8:15">
      <c r="H861" s="1347" t="s">
        <v>9052</v>
      </c>
      <c r="I861" s="1452" t="s">
        <v>567</v>
      </c>
      <c r="J861" s="1452" t="s">
        <v>4144</v>
      </c>
      <c r="K861" s="1452"/>
      <c r="L861" s="1452"/>
      <c r="M861" s="1452"/>
      <c r="N861" s="1452"/>
      <c r="O861" s="1452"/>
    </row>
    <row r="862" spans="8:15">
      <c r="H862" s="1347" t="s">
        <v>9053</v>
      </c>
      <c r="I862" s="1452" t="s">
        <v>567</v>
      </c>
      <c r="J862" s="1452" t="s">
        <v>4147</v>
      </c>
      <c r="K862" s="1452"/>
      <c r="L862" s="1452"/>
      <c r="M862" s="1452"/>
      <c r="N862" s="1452"/>
      <c r="O862" s="1452"/>
    </row>
    <row r="863" spans="8:15">
      <c r="H863" s="1347" t="s">
        <v>9054</v>
      </c>
      <c r="I863" s="1452" t="s">
        <v>567</v>
      </c>
      <c r="J863" s="1452" t="s">
        <v>4163</v>
      </c>
      <c r="K863" s="1452"/>
      <c r="L863" s="1452"/>
      <c r="M863" s="1452"/>
      <c r="N863" s="1452"/>
      <c r="O863" s="1452"/>
    </row>
    <row r="864" spans="8:15">
      <c r="H864" s="1347" t="s">
        <v>9055</v>
      </c>
      <c r="I864" s="1452" t="s">
        <v>567</v>
      </c>
      <c r="J864" s="1452" t="s">
        <v>4166</v>
      </c>
      <c r="K864" s="1452"/>
      <c r="L864" s="1452"/>
      <c r="M864" s="1452"/>
      <c r="N864" s="1452"/>
      <c r="O864" s="1452"/>
    </row>
    <row r="865" spans="8:15">
      <c r="H865" s="1347" t="s">
        <v>9056</v>
      </c>
      <c r="I865" s="1452" t="s">
        <v>567</v>
      </c>
      <c r="J865" s="1452" t="s">
        <v>9057</v>
      </c>
      <c r="K865" s="1452"/>
      <c r="L865" s="1452"/>
      <c r="M865" s="1452"/>
      <c r="N865" s="1452"/>
      <c r="O865" s="1452"/>
    </row>
    <row r="866" spans="8:15">
      <c r="H866" s="1347" t="s">
        <v>9058</v>
      </c>
      <c r="I866" s="1452" t="s">
        <v>567</v>
      </c>
      <c r="J866" s="1452" t="s">
        <v>4181</v>
      </c>
      <c r="K866" s="1452"/>
      <c r="L866" s="1452"/>
      <c r="M866" s="1452"/>
      <c r="N866" s="1452"/>
      <c r="O866" s="1452"/>
    </row>
    <row r="867" spans="8:15">
      <c r="H867" s="1347" t="s">
        <v>9059</v>
      </c>
      <c r="I867" s="1452" t="s">
        <v>567</v>
      </c>
      <c r="J867" s="1452" t="s">
        <v>4196</v>
      </c>
      <c r="K867" s="1452"/>
      <c r="L867" s="1452"/>
      <c r="M867" s="1452"/>
      <c r="N867" s="1452"/>
      <c r="O867" s="1452"/>
    </row>
    <row r="868" spans="8:15">
      <c r="H868" s="1347" t="s">
        <v>9060</v>
      </c>
      <c r="I868" s="1452" t="s">
        <v>567</v>
      </c>
      <c r="J868" s="1452" t="s">
        <v>4208</v>
      </c>
      <c r="K868" s="1452"/>
      <c r="L868" s="1452"/>
      <c r="M868" s="1452"/>
      <c r="N868" s="1452"/>
      <c r="O868" s="1452"/>
    </row>
    <row r="869" spans="8:15">
      <c r="H869" s="1347" t="s">
        <v>1243</v>
      </c>
      <c r="I869" s="1452" t="s">
        <v>567</v>
      </c>
      <c r="J869" s="1452" t="s">
        <v>1363</v>
      </c>
      <c r="K869" s="1452"/>
      <c r="L869" s="1452"/>
      <c r="M869" s="1452"/>
      <c r="N869" s="1452"/>
      <c r="O869" s="1452"/>
    </row>
    <row r="870" spans="8:15">
      <c r="H870" s="1347" t="s">
        <v>9061</v>
      </c>
      <c r="I870" s="1452" t="s">
        <v>567</v>
      </c>
      <c r="J870" s="1452" t="s">
        <v>4237</v>
      </c>
      <c r="K870" s="1452"/>
      <c r="L870" s="1452"/>
      <c r="M870" s="1452"/>
      <c r="N870" s="1452"/>
      <c r="O870" s="1452"/>
    </row>
    <row r="871" spans="8:15">
      <c r="H871" s="1347" t="s">
        <v>9062</v>
      </c>
      <c r="I871" s="1452" t="s">
        <v>567</v>
      </c>
      <c r="J871" s="1452" t="s">
        <v>4240</v>
      </c>
      <c r="K871" s="1452"/>
      <c r="L871" s="1452"/>
      <c r="M871" s="1452"/>
      <c r="N871" s="1452"/>
      <c r="O871" s="1452"/>
    </row>
    <row r="872" spans="8:15">
      <c r="H872" s="1347" t="s">
        <v>9063</v>
      </c>
      <c r="I872" s="1452" t="s">
        <v>567</v>
      </c>
      <c r="J872" s="1452" t="s">
        <v>4261</v>
      </c>
      <c r="K872" s="1452"/>
      <c r="L872" s="1452"/>
      <c r="M872" s="1452"/>
      <c r="N872" s="1452"/>
      <c r="O872" s="1452"/>
    </row>
    <row r="873" spans="8:15">
      <c r="H873" s="1347" t="s">
        <v>9064</v>
      </c>
      <c r="I873" s="1452" t="s">
        <v>567</v>
      </c>
      <c r="J873" s="1452" t="s">
        <v>4269</v>
      </c>
      <c r="K873" s="1452"/>
      <c r="L873" s="1452"/>
      <c r="M873" s="1452"/>
      <c r="N873" s="1452"/>
      <c r="O873" s="1452"/>
    </row>
    <row r="874" spans="8:15">
      <c r="H874" s="1347" t="s">
        <v>9065</v>
      </c>
      <c r="I874" s="1452" t="s">
        <v>567</v>
      </c>
      <c r="J874" s="1452" t="s">
        <v>4275</v>
      </c>
      <c r="K874" s="1452"/>
      <c r="L874" s="1452"/>
      <c r="M874" s="1452"/>
      <c r="N874" s="1452"/>
      <c r="O874" s="1452"/>
    </row>
    <row r="875" spans="8:15">
      <c r="H875" s="1347" t="s">
        <v>9066</v>
      </c>
      <c r="I875" s="1452" t="s">
        <v>567</v>
      </c>
      <c r="J875" s="1452" t="s">
        <v>4277</v>
      </c>
      <c r="K875" s="1452"/>
      <c r="L875" s="1452"/>
      <c r="M875" s="1452"/>
      <c r="N875" s="1452"/>
      <c r="O875" s="1452"/>
    </row>
    <row r="876" spans="8:15">
      <c r="H876" s="1347" t="s">
        <v>9067</v>
      </c>
      <c r="I876" s="1452" t="s">
        <v>567</v>
      </c>
      <c r="J876" s="1452" t="s">
        <v>9068</v>
      </c>
      <c r="K876" s="1452"/>
      <c r="L876" s="1452"/>
      <c r="M876" s="1452"/>
      <c r="N876" s="1452"/>
      <c r="O876" s="1452"/>
    </row>
    <row r="877" spans="8:15">
      <c r="H877" s="1347" t="s">
        <v>9069</v>
      </c>
      <c r="I877" s="1452" t="s">
        <v>567</v>
      </c>
      <c r="J877" s="1452" t="s">
        <v>9070</v>
      </c>
      <c r="K877" s="1452"/>
      <c r="L877" s="1452"/>
      <c r="M877" s="1452"/>
      <c r="N877" s="1452"/>
      <c r="O877" s="1452"/>
    </row>
    <row r="878" spans="8:15">
      <c r="H878" s="1347" t="s">
        <v>9071</v>
      </c>
      <c r="I878" s="1452" t="s">
        <v>567</v>
      </c>
      <c r="J878" s="1452" t="s">
        <v>4279</v>
      </c>
      <c r="K878" s="1452"/>
      <c r="L878" s="1452"/>
      <c r="M878" s="1452"/>
      <c r="N878" s="1452"/>
      <c r="O878" s="1452"/>
    </row>
    <row r="879" spans="8:15">
      <c r="H879" s="1347" t="s">
        <v>9072</v>
      </c>
      <c r="I879" s="1452" t="s">
        <v>567</v>
      </c>
      <c r="J879" s="1452" t="s">
        <v>4292</v>
      </c>
      <c r="K879" s="1452"/>
      <c r="L879" s="1452"/>
      <c r="M879" s="1452"/>
      <c r="N879" s="1452"/>
      <c r="O879" s="1452"/>
    </row>
    <row r="880" spans="8:15">
      <c r="H880" s="1347" t="s">
        <v>9073</v>
      </c>
      <c r="I880" s="1452" t="s">
        <v>567</v>
      </c>
      <c r="J880" s="1452" t="s">
        <v>3016</v>
      </c>
      <c r="K880" s="1452"/>
      <c r="L880" s="1452"/>
      <c r="M880" s="1452"/>
      <c r="N880" s="1452"/>
      <c r="O880" s="1452"/>
    </row>
    <row r="881" spans="8:15">
      <c r="H881" s="1347" t="s">
        <v>9074</v>
      </c>
      <c r="I881" s="1452" t="s">
        <v>567</v>
      </c>
      <c r="J881" s="1452" t="s">
        <v>4298</v>
      </c>
      <c r="K881" s="1452"/>
      <c r="L881" s="1452"/>
      <c r="M881" s="1452"/>
      <c r="N881" s="1452"/>
      <c r="O881" s="1452"/>
    </row>
    <row r="882" spans="8:15">
      <c r="H882" s="1347" t="s">
        <v>9075</v>
      </c>
      <c r="I882" s="1452" t="s">
        <v>567</v>
      </c>
      <c r="J882" s="1452" t="s">
        <v>4302</v>
      </c>
      <c r="K882" s="1452"/>
      <c r="L882" s="1452"/>
      <c r="M882" s="1452"/>
      <c r="N882" s="1452"/>
      <c r="O882" s="1452"/>
    </row>
    <row r="883" spans="8:15">
      <c r="H883" s="1347" t="s">
        <v>9076</v>
      </c>
      <c r="I883" s="1452" t="s">
        <v>567</v>
      </c>
      <c r="J883" s="1452" t="s">
        <v>3510</v>
      </c>
      <c r="K883" s="1452"/>
      <c r="L883" s="1452"/>
      <c r="M883" s="1452"/>
      <c r="N883" s="1452"/>
      <c r="O883" s="1452"/>
    </row>
    <row r="884" spans="8:15">
      <c r="H884" s="1347" t="s">
        <v>9077</v>
      </c>
      <c r="I884" s="1452" t="s">
        <v>567</v>
      </c>
      <c r="J884" s="1452" t="s">
        <v>4306</v>
      </c>
      <c r="K884" s="1452"/>
      <c r="L884" s="1452"/>
      <c r="M884" s="1452"/>
      <c r="N884" s="1452"/>
      <c r="O884" s="1452"/>
    </row>
    <row r="885" spans="8:15">
      <c r="H885" s="1347" t="s">
        <v>9078</v>
      </c>
      <c r="I885" s="1452" t="s">
        <v>543</v>
      </c>
      <c r="K885" s="1452">
        <f>ROW()</f>
        <v>885</v>
      </c>
      <c r="L885" s="1452">
        <f>K885+COUNTIF($I$118:$I$1905,I885)-1</f>
        <v>900</v>
      </c>
      <c r="M885" s="1452"/>
      <c r="N885" s="1452"/>
      <c r="O885" s="1452"/>
    </row>
    <row r="886" spans="8:15">
      <c r="H886" s="1347" t="s">
        <v>1196</v>
      </c>
      <c r="I886" s="1452" t="s">
        <v>543</v>
      </c>
      <c r="J886" s="1452" t="s">
        <v>1317</v>
      </c>
      <c r="K886" s="1452"/>
      <c r="L886" s="1452"/>
      <c r="M886" s="1452"/>
      <c r="N886" s="1452"/>
      <c r="O886" s="1452"/>
    </row>
    <row r="887" spans="8:15">
      <c r="H887" s="1347" t="s">
        <v>9079</v>
      </c>
      <c r="I887" s="1452" t="s">
        <v>543</v>
      </c>
      <c r="J887" s="1452" t="s">
        <v>4319</v>
      </c>
      <c r="K887" s="1452"/>
      <c r="L887" s="1452"/>
      <c r="M887" s="1452"/>
      <c r="N887" s="1452"/>
      <c r="O887" s="1452"/>
    </row>
    <row r="888" spans="8:15">
      <c r="H888" s="1347" t="s">
        <v>9080</v>
      </c>
      <c r="I888" s="1452" t="s">
        <v>543</v>
      </c>
      <c r="J888" s="1452" t="s">
        <v>4326</v>
      </c>
      <c r="K888" s="1452"/>
      <c r="L888" s="1452"/>
      <c r="M888" s="1452"/>
      <c r="N888" s="1452"/>
      <c r="O888" s="1452"/>
    </row>
    <row r="889" spans="8:15">
      <c r="H889" s="1347" t="s">
        <v>9081</v>
      </c>
      <c r="I889" s="1452" t="s">
        <v>543</v>
      </c>
      <c r="J889" s="1452" t="s">
        <v>4331</v>
      </c>
      <c r="K889" s="1452"/>
      <c r="L889" s="1452"/>
      <c r="M889" s="1452"/>
      <c r="N889" s="1452"/>
      <c r="O889" s="1452"/>
    </row>
    <row r="890" spans="8:15">
      <c r="H890" s="1347" t="s">
        <v>9082</v>
      </c>
      <c r="I890" s="1452" t="s">
        <v>543</v>
      </c>
      <c r="J890" s="1452" t="s">
        <v>4345</v>
      </c>
      <c r="K890" s="1452"/>
      <c r="L890" s="1452"/>
      <c r="M890" s="1452"/>
      <c r="N890" s="1452"/>
      <c r="O890" s="1452"/>
    </row>
    <row r="891" spans="8:15">
      <c r="H891" s="1347" t="s">
        <v>9083</v>
      </c>
      <c r="I891" s="1452" t="s">
        <v>543</v>
      </c>
      <c r="J891" s="1452" t="s">
        <v>4347</v>
      </c>
      <c r="K891" s="1452"/>
      <c r="L891" s="1452"/>
      <c r="M891" s="1452"/>
      <c r="N891" s="1452"/>
      <c r="O891" s="1452"/>
    </row>
    <row r="892" spans="8:15">
      <c r="H892" s="1347" t="s">
        <v>9084</v>
      </c>
      <c r="I892" s="1452" t="s">
        <v>543</v>
      </c>
      <c r="J892" s="1452" t="s">
        <v>4352</v>
      </c>
      <c r="K892" s="1452"/>
      <c r="L892" s="1452"/>
      <c r="M892" s="1452"/>
      <c r="N892" s="1452"/>
      <c r="O892" s="1452"/>
    </row>
    <row r="893" spans="8:15">
      <c r="H893" s="1347" t="s">
        <v>9085</v>
      </c>
      <c r="I893" s="1452" t="s">
        <v>543</v>
      </c>
      <c r="J893" s="1452" t="s">
        <v>4359</v>
      </c>
      <c r="K893" s="1452"/>
      <c r="L893" s="1452"/>
      <c r="M893" s="1452"/>
      <c r="N893" s="1452"/>
      <c r="O893" s="1452"/>
    </row>
    <row r="894" spans="8:15">
      <c r="H894" s="1347" t="s">
        <v>9086</v>
      </c>
      <c r="I894" s="1452" t="s">
        <v>543</v>
      </c>
      <c r="J894" s="1452" t="s">
        <v>4365</v>
      </c>
      <c r="K894" s="1452"/>
      <c r="L894" s="1452"/>
      <c r="M894" s="1452"/>
      <c r="N894" s="1452"/>
      <c r="O894" s="1452"/>
    </row>
    <row r="895" spans="8:15">
      <c r="H895" s="1347" t="s">
        <v>9087</v>
      </c>
      <c r="I895" s="1452" t="s">
        <v>543</v>
      </c>
      <c r="J895" s="1452" t="s">
        <v>4377</v>
      </c>
      <c r="K895" s="1452"/>
      <c r="L895" s="1452"/>
      <c r="M895" s="1452"/>
      <c r="N895" s="1452"/>
      <c r="O895" s="1452"/>
    </row>
    <row r="896" spans="8:15">
      <c r="H896" s="1347" t="s">
        <v>9088</v>
      </c>
      <c r="I896" s="1452" t="s">
        <v>543</v>
      </c>
      <c r="J896" s="1452" t="s">
        <v>9089</v>
      </c>
      <c r="K896" s="1452"/>
      <c r="L896" s="1452"/>
      <c r="M896" s="1452"/>
      <c r="N896" s="1452"/>
      <c r="O896" s="1452"/>
    </row>
    <row r="897" spans="8:15">
      <c r="H897" s="1347" t="s">
        <v>9090</v>
      </c>
      <c r="I897" s="1452" t="s">
        <v>543</v>
      </c>
      <c r="J897" s="1452" t="s">
        <v>4379</v>
      </c>
      <c r="K897" s="1452"/>
      <c r="L897" s="1452"/>
      <c r="M897" s="1452"/>
      <c r="N897" s="1452"/>
      <c r="O897" s="1452"/>
    </row>
    <row r="898" spans="8:15">
      <c r="H898" s="1347" t="s">
        <v>9091</v>
      </c>
      <c r="I898" s="1452" t="s">
        <v>543</v>
      </c>
      <c r="J898" s="1452" t="s">
        <v>4384</v>
      </c>
      <c r="K898" s="1452"/>
      <c r="L898" s="1452"/>
      <c r="M898" s="1452"/>
      <c r="N898" s="1452"/>
      <c r="O898" s="1452"/>
    </row>
    <row r="899" spans="8:15">
      <c r="H899" s="1347" t="s">
        <v>9092</v>
      </c>
      <c r="I899" s="1452" t="s">
        <v>543</v>
      </c>
      <c r="J899" s="1452" t="s">
        <v>4386</v>
      </c>
      <c r="K899" s="1452"/>
      <c r="L899" s="1452"/>
      <c r="M899" s="1452"/>
      <c r="N899" s="1452"/>
      <c r="O899" s="1452"/>
    </row>
    <row r="900" spans="8:15">
      <c r="H900" s="1347" t="s">
        <v>9093</v>
      </c>
      <c r="I900" s="1452" t="s">
        <v>543</v>
      </c>
      <c r="J900" s="1452" t="s">
        <v>2176</v>
      </c>
      <c r="K900" s="1452"/>
      <c r="L900" s="1452"/>
      <c r="M900" s="1452"/>
      <c r="N900" s="1452"/>
      <c r="O900" s="1452"/>
    </row>
    <row r="901" spans="8:15">
      <c r="H901" s="1347" t="s">
        <v>9094</v>
      </c>
      <c r="I901" s="1452" t="s">
        <v>544</v>
      </c>
      <c r="K901" s="1452">
        <f>ROW()</f>
        <v>901</v>
      </c>
      <c r="L901" s="1452">
        <f>K901+COUNTIF($I$118:$I$1905,I901)-1</f>
        <v>920</v>
      </c>
      <c r="M901" s="1452"/>
      <c r="N901" s="1452"/>
      <c r="O901" s="1452"/>
    </row>
    <row r="902" spans="8:15">
      <c r="H902" s="1347" t="s">
        <v>1197</v>
      </c>
      <c r="I902" s="1452" t="s">
        <v>544</v>
      </c>
      <c r="J902" s="1452" t="s">
        <v>1318</v>
      </c>
      <c r="K902" s="1452"/>
      <c r="L902" s="1452"/>
      <c r="M902" s="1452"/>
      <c r="N902" s="1452"/>
      <c r="O902" s="1452"/>
    </row>
    <row r="903" spans="8:15">
      <c r="H903" s="1347" t="s">
        <v>9095</v>
      </c>
      <c r="I903" s="1452" t="s">
        <v>544</v>
      </c>
      <c r="J903" s="1452" t="s">
        <v>4396</v>
      </c>
      <c r="K903" s="1452"/>
      <c r="L903" s="1452"/>
      <c r="M903" s="1452"/>
      <c r="N903" s="1452"/>
      <c r="O903" s="1452"/>
    </row>
    <row r="904" spans="8:15">
      <c r="H904" s="1347" t="s">
        <v>9096</v>
      </c>
      <c r="I904" s="1452" t="s">
        <v>544</v>
      </c>
      <c r="J904" s="1452" t="s">
        <v>4407</v>
      </c>
      <c r="K904" s="1452"/>
      <c r="L904" s="1452"/>
      <c r="M904" s="1452"/>
      <c r="N904" s="1452"/>
      <c r="O904" s="1452"/>
    </row>
    <row r="905" spans="8:15">
      <c r="H905" s="1347" t="s">
        <v>9097</v>
      </c>
      <c r="I905" s="1452" t="s">
        <v>544</v>
      </c>
      <c r="J905" s="1452" t="s">
        <v>4414</v>
      </c>
      <c r="K905" s="1452"/>
      <c r="L905" s="1452"/>
      <c r="M905" s="1452"/>
      <c r="N905" s="1452"/>
      <c r="O905" s="1452"/>
    </row>
    <row r="906" spans="8:15">
      <c r="H906" s="1347" t="s">
        <v>9098</v>
      </c>
      <c r="I906" s="1452" t="s">
        <v>544</v>
      </c>
      <c r="J906" s="1452" t="s">
        <v>4426</v>
      </c>
      <c r="K906" s="1452"/>
      <c r="L906" s="1452"/>
      <c r="M906" s="1452"/>
      <c r="N906" s="1452"/>
      <c r="O906" s="1452"/>
    </row>
    <row r="907" spans="8:15">
      <c r="H907" s="1347" t="s">
        <v>9099</v>
      </c>
      <c r="I907" s="1452" t="s">
        <v>544</v>
      </c>
      <c r="J907" s="1452" t="s">
        <v>4432</v>
      </c>
      <c r="K907" s="1452"/>
      <c r="L907" s="1452"/>
      <c r="M907" s="1452"/>
      <c r="N907" s="1452"/>
      <c r="O907" s="1452"/>
    </row>
    <row r="908" spans="8:15">
      <c r="H908" s="1347" t="s">
        <v>9100</v>
      </c>
      <c r="I908" s="1452" t="s">
        <v>544</v>
      </c>
      <c r="J908" s="1452" t="s">
        <v>4441</v>
      </c>
      <c r="K908" s="1452"/>
      <c r="L908" s="1452"/>
      <c r="M908" s="1452"/>
      <c r="N908" s="1452"/>
      <c r="O908" s="1452"/>
    </row>
    <row r="909" spans="8:15">
      <c r="H909" s="1347" t="s">
        <v>9101</v>
      </c>
      <c r="I909" s="1452" t="s">
        <v>544</v>
      </c>
      <c r="J909" s="1452" t="s">
        <v>4445</v>
      </c>
      <c r="K909" s="1452"/>
      <c r="L909" s="1452"/>
      <c r="M909" s="1452"/>
      <c r="N909" s="1452"/>
      <c r="O909" s="1452"/>
    </row>
    <row r="910" spans="8:15">
      <c r="H910" s="1347" t="s">
        <v>9102</v>
      </c>
      <c r="I910" s="1452" t="s">
        <v>544</v>
      </c>
      <c r="J910" s="1452" t="s">
        <v>4448</v>
      </c>
      <c r="K910" s="1452"/>
      <c r="L910" s="1452"/>
      <c r="M910" s="1452"/>
      <c r="N910" s="1452"/>
      <c r="O910" s="1452"/>
    </row>
    <row r="911" spans="8:15">
      <c r="H911" s="1347" t="s">
        <v>9103</v>
      </c>
      <c r="I911" s="1452" t="s">
        <v>544</v>
      </c>
      <c r="J911" s="1452" t="s">
        <v>4455</v>
      </c>
      <c r="K911" s="1452"/>
      <c r="L911" s="1452"/>
      <c r="M911" s="1452"/>
      <c r="N911" s="1452"/>
      <c r="O911" s="1452"/>
    </row>
    <row r="912" spans="8:15">
      <c r="H912" s="1347" t="s">
        <v>9104</v>
      </c>
      <c r="I912" s="1452" t="s">
        <v>544</v>
      </c>
      <c r="J912" s="1452" t="s">
        <v>9105</v>
      </c>
      <c r="K912" s="1452"/>
      <c r="L912" s="1452"/>
      <c r="M912" s="1452"/>
      <c r="N912" s="1452"/>
      <c r="O912" s="1452"/>
    </row>
    <row r="913" spans="8:15">
      <c r="H913" s="1347" t="s">
        <v>9106</v>
      </c>
      <c r="I913" s="1452" t="s">
        <v>544</v>
      </c>
      <c r="J913" s="1452" t="s">
        <v>9107</v>
      </c>
      <c r="K913" s="1452"/>
      <c r="L913" s="1452"/>
      <c r="M913" s="1452"/>
      <c r="N913" s="1452"/>
      <c r="O913" s="1452"/>
    </row>
    <row r="914" spans="8:15">
      <c r="H914" s="1347" t="s">
        <v>9108</v>
      </c>
      <c r="I914" s="1452" t="s">
        <v>544</v>
      </c>
      <c r="J914" s="1452" t="s">
        <v>4459</v>
      </c>
      <c r="K914" s="1452"/>
      <c r="L914" s="1452"/>
      <c r="M914" s="1452"/>
      <c r="N914" s="1452"/>
      <c r="O914" s="1452"/>
    </row>
    <row r="915" spans="8:15">
      <c r="H915" s="1347" t="s">
        <v>9109</v>
      </c>
      <c r="I915" s="1452" t="s">
        <v>544</v>
      </c>
      <c r="J915" s="1452" t="s">
        <v>9110</v>
      </c>
      <c r="K915" s="1452"/>
      <c r="L915" s="1452"/>
      <c r="M915" s="1452"/>
      <c r="N915" s="1452"/>
      <c r="O915" s="1452"/>
    </row>
    <row r="916" spans="8:15">
      <c r="H916" s="1347" t="s">
        <v>9111</v>
      </c>
      <c r="I916" s="1452" t="s">
        <v>544</v>
      </c>
      <c r="J916" s="1452" t="s">
        <v>4464</v>
      </c>
      <c r="K916" s="1452"/>
      <c r="L916" s="1452"/>
      <c r="M916" s="1452"/>
      <c r="N916" s="1452"/>
      <c r="O916" s="1452"/>
    </row>
    <row r="917" spans="8:15">
      <c r="H917" s="1347" t="s">
        <v>9112</v>
      </c>
      <c r="I917" s="1452" t="s">
        <v>544</v>
      </c>
      <c r="J917" s="1452" t="s">
        <v>4476</v>
      </c>
      <c r="K917" s="1452"/>
      <c r="L917" s="1452"/>
      <c r="M917" s="1452"/>
      <c r="N917" s="1452"/>
      <c r="O917" s="1452"/>
    </row>
    <row r="918" spans="8:15">
      <c r="H918" s="1347" t="s">
        <v>9113</v>
      </c>
      <c r="I918" s="1452" t="s">
        <v>544</v>
      </c>
      <c r="J918" s="1452" t="s">
        <v>4482</v>
      </c>
      <c r="K918" s="1452"/>
      <c r="L918" s="1452"/>
      <c r="M918" s="1452"/>
      <c r="N918" s="1452"/>
      <c r="O918" s="1452"/>
    </row>
    <row r="919" spans="8:15">
      <c r="H919" s="1347" t="s">
        <v>9114</v>
      </c>
      <c r="I919" s="1452" t="s">
        <v>544</v>
      </c>
      <c r="J919" s="1452" t="s">
        <v>4487</v>
      </c>
      <c r="K919" s="1452"/>
      <c r="L919" s="1452"/>
      <c r="M919" s="1452"/>
      <c r="N919" s="1452"/>
      <c r="O919" s="1452"/>
    </row>
    <row r="920" spans="8:15">
      <c r="H920" s="1347" t="s">
        <v>9115</v>
      </c>
      <c r="I920" s="1452" t="s">
        <v>544</v>
      </c>
      <c r="J920" s="1452" t="s">
        <v>4491</v>
      </c>
      <c r="K920" s="1452"/>
      <c r="L920" s="1452"/>
      <c r="M920" s="1452"/>
      <c r="N920" s="1452"/>
      <c r="O920" s="1452"/>
    </row>
    <row r="921" spans="8:15">
      <c r="H921" s="1347" t="s">
        <v>9116</v>
      </c>
      <c r="I921" s="1452" t="s">
        <v>568</v>
      </c>
      <c r="K921" s="1452">
        <f>ROW()</f>
        <v>921</v>
      </c>
      <c r="L921" s="1452">
        <f>K921+COUNTIF($I$118:$I$1905,I921)-1</f>
        <v>938</v>
      </c>
      <c r="M921" s="1452"/>
      <c r="N921" s="1452"/>
      <c r="O921" s="1452"/>
    </row>
    <row r="922" spans="8:15">
      <c r="H922" s="1347" t="s">
        <v>1244</v>
      </c>
      <c r="I922" s="1452" t="s">
        <v>568</v>
      </c>
      <c r="J922" s="1452" t="s">
        <v>1364</v>
      </c>
      <c r="K922" s="1452"/>
      <c r="L922" s="1452"/>
      <c r="M922" s="1452"/>
      <c r="N922" s="1452"/>
      <c r="O922" s="1452"/>
    </row>
    <row r="923" spans="8:15">
      <c r="H923" s="1347" t="s">
        <v>9117</v>
      </c>
      <c r="I923" s="1452" t="s">
        <v>568</v>
      </c>
      <c r="J923" s="1452" t="s">
        <v>4519</v>
      </c>
      <c r="K923" s="1452"/>
      <c r="L923" s="1452"/>
      <c r="M923" s="1452"/>
      <c r="N923" s="1452"/>
      <c r="O923" s="1452"/>
    </row>
    <row r="924" spans="8:15">
      <c r="H924" s="1347" t="s">
        <v>9118</v>
      </c>
      <c r="I924" s="1452" t="s">
        <v>568</v>
      </c>
      <c r="J924" s="1452" t="s">
        <v>4522</v>
      </c>
      <c r="K924" s="1452"/>
      <c r="L924" s="1452"/>
      <c r="M924" s="1452"/>
      <c r="N924" s="1452"/>
      <c r="O924" s="1452"/>
    </row>
    <row r="925" spans="8:15">
      <c r="H925" s="1347" t="s">
        <v>9119</v>
      </c>
      <c r="I925" s="1452" t="s">
        <v>568</v>
      </c>
      <c r="J925" s="1452" t="s">
        <v>4530</v>
      </c>
      <c r="K925" s="1452"/>
      <c r="L925" s="1452"/>
      <c r="M925" s="1452"/>
      <c r="N925" s="1452"/>
      <c r="O925" s="1452"/>
    </row>
    <row r="926" spans="8:15">
      <c r="H926" s="1347" t="s">
        <v>9120</v>
      </c>
      <c r="I926" s="1452" t="s">
        <v>568</v>
      </c>
      <c r="J926" s="1452" t="s">
        <v>4534</v>
      </c>
      <c r="K926" s="1452"/>
      <c r="L926" s="1452"/>
      <c r="M926" s="1452"/>
      <c r="N926" s="1452"/>
      <c r="O926" s="1452"/>
    </row>
    <row r="927" spans="8:15">
      <c r="H927" s="1347" t="s">
        <v>9121</v>
      </c>
      <c r="I927" s="1452" t="s">
        <v>568</v>
      </c>
      <c r="J927" s="1452" t="s">
        <v>4540</v>
      </c>
      <c r="K927" s="1452"/>
      <c r="L927" s="1452"/>
      <c r="M927" s="1452"/>
      <c r="N927" s="1452"/>
      <c r="O927" s="1452"/>
    </row>
    <row r="928" spans="8:15">
      <c r="H928" s="1347" t="s">
        <v>9122</v>
      </c>
      <c r="I928" s="1452" t="s">
        <v>568</v>
      </c>
      <c r="J928" s="1452" t="s">
        <v>4541</v>
      </c>
      <c r="K928" s="1452"/>
      <c r="L928" s="1452"/>
      <c r="M928" s="1452"/>
      <c r="N928" s="1452"/>
      <c r="O928" s="1452"/>
    </row>
    <row r="929" spans="8:15">
      <c r="H929" s="1347" t="s">
        <v>9123</v>
      </c>
      <c r="I929" s="1452" t="s">
        <v>568</v>
      </c>
      <c r="J929" s="1452" t="s">
        <v>4545</v>
      </c>
      <c r="K929" s="1452"/>
      <c r="L929" s="1452"/>
      <c r="M929" s="1452"/>
      <c r="N929" s="1452"/>
      <c r="O929" s="1452"/>
    </row>
    <row r="930" spans="8:15">
      <c r="H930" s="1347" t="s">
        <v>9124</v>
      </c>
      <c r="I930" s="1452" t="s">
        <v>568</v>
      </c>
      <c r="J930" s="1452" t="s">
        <v>4551</v>
      </c>
      <c r="K930" s="1452"/>
      <c r="L930" s="1452"/>
      <c r="M930" s="1452"/>
      <c r="N930" s="1452"/>
      <c r="O930" s="1452"/>
    </row>
    <row r="931" spans="8:15">
      <c r="H931" s="1347" t="s">
        <v>9125</v>
      </c>
      <c r="I931" s="1452" t="s">
        <v>568</v>
      </c>
      <c r="J931" s="1452" t="s">
        <v>4555</v>
      </c>
      <c r="K931" s="1452"/>
      <c r="L931" s="1452"/>
      <c r="M931" s="1452"/>
      <c r="N931" s="1452"/>
      <c r="O931" s="1452"/>
    </row>
    <row r="932" spans="8:15">
      <c r="H932" s="1347" t="s">
        <v>9126</v>
      </c>
      <c r="I932" s="1452" t="s">
        <v>568</v>
      </c>
      <c r="J932" s="1452" t="s">
        <v>2472</v>
      </c>
      <c r="K932" s="1452"/>
      <c r="L932" s="1452"/>
      <c r="M932" s="1452"/>
      <c r="N932" s="1452"/>
      <c r="O932" s="1452"/>
    </row>
    <row r="933" spans="8:15">
      <c r="H933" s="1347" t="s">
        <v>9127</v>
      </c>
      <c r="I933" s="1452" t="s">
        <v>568</v>
      </c>
      <c r="J933" s="1452" t="s">
        <v>4563</v>
      </c>
      <c r="K933" s="1452"/>
      <c r="L933" s="1452"/>
      <c r="M933" s="1452"/>
      <c r="N933" s="1452"/>
      <c r="O933" s="1452"/>
    </row>
    <row r="934" spans="8:15">
      <c r="H934" s="1347" t="s">
        <v>9128</v>
      </c>
      <c r="I934" s="1452" t="s">
        <v>568</v>
      </c>
      <c r="J934" s="1452" t="s">
        <v>4572</v>
      </c>
      <c r="K934" s="1452"/>
      <c r="L934" s="1452"/>
      <c r="M934" s="1452"/>
      <c r="N934" s="1452"/>
      <c r="O934" s="1452"/>
    </row>
    <row r="935" spans="8:15">
      <c r="H935" s="1347" t="s">
        <v>9129</v>
      </c>
      <c r="I935" s="1452" t="s">
        <v>568</v>
      </c>
      <c r="J935" s="1452" t="s">
        <v>4579</v>
      </c>
      <c r="K935" s="1452"/>
      <c r="L935" s="1452"/>
      <c r="M935" s="1452"/>
      <c r="N935" s="1452"/>
      <c r="O935" s="1452"/>
    </row>
    <row r="936" spans="8:15">
      <c r="H936" s="1347" t="s">
        <v>9130</v>
      </c>
      <c r="I936" s="1452" t="s">
        <v>568</v>
      </c>
      <c r="J936" s="1452" t="s">
        <v>3509</v>
      </c>
      <c r="K936" s="1452"/>
      <c r="L936" s="1452"/>
      <c r="M936" s="1452"/>
      <c r="N936" s="1452"/>
      <c r="O936" s="1452"/>
    </row>
    <row r="937" spans="8:15">
      <c r="H937" s="1347" t="s">
        <v>9131</v>
      </c>
      <c r="I937" s="1452" t="s">
        <v>568</v>
      </c>
      <c r="J937" s="1452" t="s">
        <v>4585</v>
      </c>
      <c r="K937" s="1452"/>
      <c r="L937" s="1452"/>
      <c r="M937" s="1452"/>
      <c r="N937" s="1452"/>
      <c r="O937" s="1452"/>
    </row>
    <row r="938" spans="8:15">
      <c r="H938" s="1347" t="s">
        <v>9132</v>
      </c>
      <c r="I938" s="1452" t="s">
        <v>568</v>
      </c>
      <c r="J938" s="1452" t="s">
        <v>4590</v>
      </c>
      <c r="K938" s="1452"/>
      <c r="L938" s="1452"/>
      <c r="M938" s="1452"/>
      <c r="N938" s="1452"/>
      <c r="O938" s="1452"/>
    </row>
    <row r="939" spans="8:15">
      <c r="H939" s="1347" t="s">
        <v>9133</v>
      </c>
      <c r="I939" s="1452" t="s">
        <v>569</v>
      </c>
      <c r="K939" s="1452">
        <f>ROW()</f>
        <v>939</v>
      </c>
      <c r="L939" s="1452">
        <f>K939+COUNTIF($I$118:$I$1905,I939)-1</f>
        <v>966</v>
      </c>
      <c r="M939" s="1452"/>
      <c r="N939" s="1452"/>
      <c r="O939" s="1452"/>
    </row>
    <row r="940" spans="8:15">
      <c r="H940" s="1347" t="s">
        <v>1245</v>
      </c>
      <c r="I940" s="1452" t="s">
        <v>569</v>
      </c>
      <c r="J940" s="1452" t="s">
        <v>1365</v>
      </c>
      <c r="K940" s="1452"/>
      <c r="L940" s="1452"/>
      <c r="M940" s="1452"/>
      <c r="N940" s="1452"/>
      <c r="O940" s="1452"/>
    </row>
    <row r="941" spans="8:15">
      <c r="H941" s="1347" t="s">
        <v>9134</v>
      </c>
      <c r="I941" s="1452" t="s">
        <v>569</v>
      </c>
      <c r="J941" s="1452" t="s">
        <v>4599</v>
      </c>
      <c r="K941" s="1452"/>
      <c r="L941" s="1452"/>
      <c r="M941" s="1452"/>
      <c r="N941" s="1452"/>
      <c r="O941" s="1452"/>
    </row>
    <row r="942" spans="8:15">
      <c r="H942" s="1347" t="s">
        <v>9135</v>
      </c>
      <c r="I942" s="1452" t="s">
        <v>569</v>
      </c>
      <c r="J942" s="1452" t="s">
        <v>4601</v>
      </c>
      <c r="K942" s="1452"/>
      <c r="L942" s="1452"/>
      <c r="M942" s="1452"/>
      <c r="N942" s="1452"/>
      <c r="O942" s="1452"/>
    </row>
    <row r="943" spans="8:15">
      <c r="H943" s="1347" t="s">
        <v>9136</v>
      </c>
      <c r="I943" s="1452" t="s">
        <v>569</v>
      </c>
      <c r="J943" s="1452" t="s">
        <v>4606</v>
      </c>
      <c r="K943" s="1452"/>
      <c r="L943" s="1452"/>
      <c r="M943" s="1452"/>
      <c r="N943" s="1452"/>
      <c r="O943" s="1452"/>
    </row>
    <row r="944" spans="8:15">
      <c r="H944" s="1347" t="s">
        <v>9137</v>
      </c>
      <c r="I944" s="1452" t="s">
        <v>569</v>
      </c>
      <c r="J944" s="1452" t="s">
        <v>4610</v>
      </c>
      <c r="K944" s="1452"/>
      <c r="L944" s="1452"/>
      <c r="M944" s="1452"/>
      <c r="N944" s="1452"/>
      <c r="O944" s="1452"/>
    </row>
    <row r="945" spans="8:15">
      <c r="H945" s="1347" t="s">
        <v>9138</v>
      </c>
      <c r="I945" s="1452" t="s">
        <v>569</v>
      </c>
      <c r="J945" s="1452" t="s">
        <v>4617</v>
      </c>
      <c r="K945" s="1452"/>
      <c r="L945" s="1452"/>
      <c r="M945" s="1452"/>
      <c r="N945" s="1452"/>
      <c r="O945" s="1452"/>
    </row>
    <row r="946" spans="8:15">
      <c r="H946" s="1347" t="s">
        <v>9139</v>
      </c>
      <c r="I946" s="1452" t="s">
        <v>569</v>
      </c>
      <c r="J946" s="1452" t="s">
        <v>4624</v>
      </c>
      <c r="K946" s="1452"/>
      <c r="L946" s="1452"/>
      <c r="M946" s="1452"/>
      <c r="N946" s="1452"/>
      <c r="O946" s="1452"/>
    </row>
    <row r="947" spans="8:15">
      <c r="H947" s="1347" t="s">
        <v>9140</v>
      </c>
      <c r="I947" s="1452" t="s">
        <v>569</v>
      </c>
      <c r="J947" s="1452" t="s">
        <v>4630</v>
      </c>
      <c r="K947" s="1452"/>
      <c r="L947" s="1452"/>
      <c r="M947" s="1452"/>
      <c r="N947" s="1452"/>
      <c r="O947" s="1452"/>
    </row>
    <row r="948" spans="8:15">
      <c r="H948" s="1347" t="s">
        <v>9141</v>
      </c>
      <c r="I948" s="1452" t="s">
        <v>569</v>
      </c>
      <c r="J948" s="1452" t="s">
        <v>4643</v>
      </c>
      <c r="K948" s="1452"/>
      <c r="L948" s="1452"/>
      <c r="M948" s="1452"/>
      <c r="N948" s="1452"/>
      <c r="O948" s="1452"/>
    </row>
    <row r="949" spans="8:15">
      <c r="H949" s="1347" t="s">
        <v>9142</v>
      </c>
      <c r="I949" s="1452" t="s">
        <v>569</v>
      </c>
      <c r="J949" s="1452" t="s">
        <v>4646</v>
      </c>
      <c r="K949" s="1452"/>
      <c r="L949" s="1452"/>
      <c r="M949" s="1452"/>
      <c r="N949" s="1452"/>
      <c r="O949" s="1452"/>
    </row>
    <row r="950" spans="8:15">
      <c r="H950" s="1347" t="s">
        <v>9143</v>
      </c>
      <c r="I950" s="1452" t="s">
        <v>569</v>
      </c>
      <c r="J950" s="1452" t="s">
        <v>4656</v>
      </c>
      <c r="K950" s="1452"/>
      <c r="L950" s="1452"/>
      <c r="M950" s="1452"/>
      <c r="N950" s="1452"/>
      <c r="O950" s="1452"/>
    </row>
    <row r="951" spans="8:15">
      <c r="H951" s="1347" t="s">
        <v>9144</v>
      </c>
      <c r="I951" s="1452" t="s">
        <v>569</v>
      </c>
      <c r="J951" s="1452" t="s">
        <v>4664</v>
      </c>
      <c r="K951" s="1452"/>
      <c r="L951" s="1452"/>
      <c r="M951" s="1452"/>
      <c r="N951" s="1452"/>
      <c r="O951" s="1452"/>
    </row>
    <row r="952" spans="8:15">
      <c r="H952" s="1347" t="s">
        <v>9145</v>
      </c>
      <c r="I952" s="1452" t="s">
        <v>569</v>
      </c>
      <c r="J952" s="1452" t="s">
        <v>9146</v>
      </c>
      <c r="K952" s="1452"/>
      <c r="L952" s="1452"/>
      <c r="M952" s="1452"/>
      <c r="N952" s="1452"/>
      <c r="O952" s="1452"/>
    </row>
    <row r="953" spans="8:15">
      <c r="H953" s="1347" t="s">
        <v>9147</v>
      </c>
      <c r="I953" s="1452" t="s">
        <v>569</v>
      </c>
      <c r="J953" s="1452" t="s">
        <v>4673</v>
      </c>
      <c r="K953" s="1452"/>
      <c r="L953" s="1452"/>
      <c r="M953" s="1452"/>
      <c r="N953" s="1452"/>
      <c r="O953" s="1452"/>
    </row>
    <row r="954" spans="8:15">
      <c r="H954" s="1347" t="s">
        <v>9148</v>
      </c>
      <c r="I954" s="1452" t="s">
        <v>569</v>
      </c>
      <c r="J954" s="1452" t="s">
        <v>4682</v>
      </c>
      <c r="K954" s="1452"/>
      <c r="L954" s="1452"/>
      <c r="M954" s="1452"/>
      <c r="N954" s="1452"/>
      <c r="O954" s="1452"/>
    </row>
    <row r="955" spans="8:15">
      <c r="H955" s="1347" t="s">
        <v>9149</v>
      </c>
      <c r="I955" s="1452" t="s">
        <v>569</v>
      </c>
      <c r="J955" s="1452" t="s">
        <v>4687</v>
      </c>
      <c r="K955" s="1452"/>
      <c r="L955" s="1452"/>
      <c r="M955" s="1452"/>
      <c r="N955" s="1452"/>
      <c r="O955" s="1452"/>
    </row>
    <row r="956" spans="8:15">
      <c r="H956" s="1347" t="s">
        <v>9150</v>
      </c>
      <c r="I956" s="1452" t="s">
        <v>569</v>
      </c>
      <c r="J956" s="1452" t="s">
        <v>2633</v>
      </c>
      <c r="K956" s="1452"/>
      <c r="L956" s="1452"/>
      <c r="M956" s="1452"/>
      <c r="N956" s="1452"/>
      <c r="O956" s="1452"/>
    </row>
    <row r="957" spans="8:15">
      <c r="H957" s="1347" t="s">
        <v>9151</v>
      </c>
      <c r="I957" s="1452" t="s">
        <v>569</v>
      </c>
      <c r="J957" s="1452" t="s">
        <v>4700</v>
      </c>
      <c r="K957" s="1452"/>
      <c r="L957" s="1452"/>
      <c r="M957" s="1452"/>
      <c r="N957" s="1452"/>
      <c r="O957" s="1452"/>
    </row>
    <row r="958" spans="8:15">
      <c r="H958" s="1347" t="s">
        <v>9152</v>
      </c>
      <c r="I958" s="1452" t="s">
        <v>569</v>
      </c>
      <c r="J958" s="1452" t="s">
        <v>9153</v>
      </c>
      <c r="K958" s="1452"/>
      <c r="L958" s="1452"/>
      <c r="M958" s="1452"/>
      <c r="N958" s="1452"/>
      <c r="O958" s="1452"/>
    </row>
    <row r="959" spans="8:15">
      <c r="H959" s="1347" t="s">
        <v>9154</v>
      </c>
      <c r="I959" s="1452" t="s">
        <v>569</v>
      </c>
      <c r="J959" s="1452" t="s">
        <v>4704</v>
      </c>
      <c r="K959" s="1452"/>
      <c r="L959" s="1452"/>
      <c r="M959" s="1452"/>
      <c r="N959" s="1452"/>
      <c r="O959" s="1452"/>
    </row>
    <row r="960" spans="8:15">
      <c r="H960" s="1347" t="s">
        <v>9155</v>
      </c>
      <c r="I960" s="1452" t="s">
        <v>569</v>
      </c>
      <c r="J960" s="1452" t="s">
        <v>4705</v>
      </c>
      <c r="K960" s="1452"/>
      <c r="L960" s="1452"/>
      <c r="M960" s="1452"/>
      <c r="N960" s="1452"/>
      <c r="O960" s="1452"/>
    </row>
    <row r="961" spans="8:15">
      <c r="H961" s="1347" t="s">
        <v>9156</v>
      </c>
      <c r="I961" s="1452" t="s">
        <v>569</v>
      </c>
      <c r="J961" s="1452" t="s">
        <v>4706</v>
      </c>
      <c r="K961" s="1452"/>
      <c r="L961" s="1452"/>
      <c r="M961" s="1452"/>
      <c r="N961" s="1452"/>
      <c r="O961" s="1452"/>
    </row>
    <row r="962" spans="8:15">
      <c r="H962" s="1347" t="s">
        <v>9157</v>
      </c>
      <c r="I962" s="1452" t="s">
        <v>569</v>
      </c>
      <c r="J962" s="1452" t="s">
        <v>4707</v>
      </c>
      <c r="K962" s="1452"/>
      <c r="L962" s="1452"/>
      <c r="M962" s="1452"/>
      <c r="N962" s="1452"/>
      <c r="O962" s="1452"/>
    </row>
    <row r="963" spans="8:15">
      <c r="H963" s="1347" t="s">
        <v>9158</v>
      </c>
      <c r="I963" s="1452" t="s">
        <v>569</v>
      </c>
      <c r="J963" s="1452" t="s">
        <v>4708</v>
      </c>
      <c r="K963" s="1452"/>
      <c r="L963" s="1452"/>
      <c r="M963" s="1452"/>
      <c r="N963" s="1452"/>
      <c r="O963" s="1452"/>
    </row>
    <row r="964" spans="8:15">
      <c r="H964" s="1347" t="s">
        <v>9159</v>
      </c>
      <c r="I964" s="1452" t="s">
        <v>569</v>
      </c>
      <c r="J964" s="1452" t="s">
        <v>4709</v>
      </c>
      <c r="K964" s="1452"/>
      <c r="L964" s="1452"/>
      <c r="M964" s="1452"/>
      <c r="N964" s="1452"/>
      <c r="O964" s="1452"/>
    </row>
    <row r="965" spans="8:15">
      <c r="H965" s="1347" t="s">
        <v>9160</v>
      </c>
      <c r="I965" s="1452" t="s">
        <v>569</v>
      </c>
      <c r="J965" s="1452" t="s">
        <v>4715</v>
      </c>
      <c r="K965" s="1452"/>
      <c r="L965" s="1452"/>
      <c r="M965" s="1452"/>
      <c r="N965" s="1452"/>
      <c r="O965" s="1452"/>
    </row>
    <row r="966" spans="8:15">
      <c r="H966" s="1347" t="s">
        <v>9161</v>
      </c>
      <c r="I966" s="1452" t="s">
        <v>569</v>
      </c>
      <c r="J966" s="1452" t="s">
        <v>4716</v>
      </c>
      <c r="K966" s="1452"/>
      <c r="L966" s="1452"/>
      <c r="M966" s="1452"/>
      <c r="N966" s="1452"/>
      <c r="O966" s="1452"/>
    </row>
    <row r="967" spans="8:15">
      <c r="H967" s="1347" t="s">
        <v>9162</v>
      </c>
      <c r="I967" s="1452" t="s">
        <v>545</v>
      </c>
      <c r="K967" s="1452">
        <f>ROW()</f>
        <v>967</v>
      </c>
      <c r="L967" s="1452">
        <f>K967+COUNTIF($I$118:$I$1905,I967)-1</f>
        <v>1044</v>
      </c>
      <c r="M967" s="1452"/>
      <c r="N967" s="1452"/>
      <c r="O967" s="1452"/>
    </row>
    <row r="968" spans="8:15">
      <c r="H968" s="1347" t="s">
        <v>1198</v>
      </c>
      <c r="I968" s="1452" t="s">
        <v>545</v>
      </c>
      <c r="J968" s="1452" t="s">
        <v>1319</v>
      </c>
      <c r="K968" s="1452"/>
      <c r="L968" s="1452"/>
      <c r="M968" s="1452"/>
      <c r="N968" s="1452"/>
      <c r="O968" s="1452"/>
    </row>
    <row r="969" spans="8:15">
      <c r="H969" s="1347" t="s">
        <v>1246</v>
      </c>
      <c r="I969" s="1452" t="s">
        <v>545</v>
      </c>
      <c r="J969" s="1452" t="s">
        <v>1366</v>
      </c>
      <c r="K969" s="1452"/>
      <c r="L969" s="1452"/>
      <c r="M969" s="1452"/>
      <c r="N969" s="1452"/>
      <c r="O969" s="1452"/>
    </row>
    <row r="970" spans="8:15">
      <c r="H970" s="1347" t="s">
        <v>9163</v>
      </c>
      <c r="I970" s="1452" t="s">
        <v>545</v>
      </c>
      <c r="J970" s="1452" t="s">
        <v>4746</v>
      </c>
      <c r="K970" s="1452"/>
      <c r="L970" s="1452"/>
      <c r="M970" s="1452"/>
      <c r="N970" s="1452"/>
      <c r="O970" s="1452"/>
    </row>
    <row r="971" spans="8:15">
      <c r="H971" s="1347" t="s">
        <v>9164</v>
      </c>
      <c r="I971" s="1452" t="s">
        <v>545</v>
      </c>
      <c r="J971" s="1452" t="s">
        <v>4760</v>
      </c>
      <c r="K971" s="1452"/>
      <c r="L971" s="1452"/>
      <c r="M971" s="1452"/>
      <c r="N971" s="1452"/>
      <c r="O971" s="1452"/>
    </row>
    <row r="972" spans="8:15">
      <c r="H972" s="1347" t="s">
        <v>9165</v>
      </c>
      <c r="I972" s="1452" t="s">
        <v>545</v>
      </c>
      <c r="J972" s="1452" t="s">
        <v>4762</v>
      </c>
      <c r="K972" s="1452"/>
      <c r="L972" s="1452"/>
      <c r="M972" s="1452"/>
      <c r="N972" s="1452"/>
      <c r="O972" s="1452"/>
    </row>
    <row r="973" spans="8:15">
      <c r="H973" s="1347" t="s">
        <v>9166</v>
      </c>
      <c r="I973" s="1452" t="s">
        <v>545</v>
      </c>
      <c r="J973" s="1452" t="s">
        <v>4773</v>
      </c>
      <c r="K973" s="1452"/>
      <c r="L973" s="1452"/>
      <c r="M973" s="1452"/>
      <c r="N973" s="1452"/>
      <c r="O973" s="1452"/>
    </row>
    <row r="974" spans="8:15">
      <c r="H974" s="1347" t="s">
        <v>9167</v>
      </c>
      <c r="I974" s="1452" t="s">
        <v>545</v>
      </c>
      <c r="J974" s="1452" t="s">
        <v>4775</v>
      </c>
      <c r="K974" s="1452"/>
      <c r="L974" s="1452"/>
      <c r="M974" s="1452"/>
      <c r="N974" s="1452"/>
      <c r="O974" s="1452"/>
    </row>
    <row r="975" spans="8:15">
      <c r="H975" s="1347" t="s">
        <v>9168</v>
      </c>
      <c r="I975" s="1452" t="s">
        <v>545</v>
      </c>
      <c r="J975" s="1452" t="s">
        <v>4778</v>
      </c>
      <c r="K975" s="1452"/>
      <c r="L975" s="1452"/>
      <c r="M975" s="1452"/>
      <c r="N975" s="1452"/>
      <c r="O975" s="1452"/>
    </row>
    <row r="976" spans="8:15">
      <c r="H976" s="1347" t="s">
        <v>9169</v>
      </c>
      <c r="I976" s="1452" t="s">
        <v>545</v>
      </c>
      <c r="J976" s="1452" t="s">
        <v>4779</v>
      </c>
      <c r="K976" s="1452"/>
      <c r="L976" s="1452"/>
      <c r="M976" s="1452"/>
      <c r="N976" s="1452"/>
      <c r="O976" s="1452"/>
    </row>
    <row r="977" spans="8:15">
      <c r="H977" s="1347" t="s">
        <v>9170</v>
      </c>
      <c r="I977" s="1452" t="s">
        <v>545</v>
      </c>
      <c r="J977" s="1452" t="s">
        <v>4791</v>
      </c>
      <c r="K977" s="1452"/>
      <c r="L977" s="1452"/>
      <c r="M977" s="1452"/>
      <c r="N977" s="1452"/>
      <c r="O977" s="1452"/>
    </row>
    <row r="978" spans="8:15">
      <c r="H978" s="1347" t="s">
        <v>9171</v>
      </c>
      <c r="I978" s="1452" t="s">
        <v>545</v>
      </c>
      <c r="J978" s="1452" t="s">
        <v>4794</v>
      </c>
      <c r="K978" s="1452"/>
      <c r="L978" s="1452"/>
      <c r="M978" s="1452"/>
      <c r="N978" s="1452"/>
      <c r="O978" s="1452"/>
    </row>
    <row r="979" spans="8:15">
      <c r="H979" s="1347" t="s">
        <v>9172</v>
      </c>
      <c r="I979" s="1452" t="s">
        <v>545</v>
      </c>
      <c r="J979" s="1452" t="s">
        <v>4798</v>
      </c>
      <c r="K979" s="1452"/>
      <c r="L979" s="1452"/>
      <c r="M979" s="1452"/>
      <c r="N979" s="1452"/>
      <c r="O979" s="1452"/>
    </row>
    <row r="980" spans="8:15">
      <c r="H980" s="1347" t="s">
        <v>9173</v>
      </c>
      <c r="I980" s="1452" t="s">
        <v>545</v>
      </c>
      <c r="J980" s="1452" t="s">
        <v>4802</v>
      </c>
      <c r="K980" s="1452"/>
      <c r="L980" s="1452"/>
      <c r="M980" s="1452"/>
      <c r="N980" s="1452"/>
      <c r="O980" s="1452"/>
    </row>
    <row r="981" spans="8:15">
      <c r="H981" s="1347" t="s">
        <v>9174</v>
      </c>
      <c r="I981" s="1452" t="s">
        <v>545</v>
      </c>
      <c r="J981" s="1452" t="s">
        <v>4807</v>
      </c>
      <c r="K981" s="1452"/>
      <c r="L981" s="1452"/>
      <c r="M981" s="1452"/>
      <c r="N981" s="1452"/>
      <c r="O981" s="1452"/>
    </row>
    <row r="982" spans="8:15">
      <c r="H982" s="1347" t="s">
        <v>9175</v>
      </c>
      <c r="I982" s="1452" t="s">
        <v>545</v>
      </c>
      <c r="J982" s="1452" t="s">
        <v>4809</v>
      </c>
      <c r="K982" s="1452"/>
      <c r="L982" s="1452"/>
      <c r="M982" s="1452"/>
      <c r="N982" s="1452"/>
      <c r="O982" s="1452"/>
    </row>
    <row r="983" spans="8:15">
      <c r="H983" s="1347" t="s">
        <v>9176</v>
      </c>
      <c r="I983" s="1452" t="s">
        <v>545</v>
      </c>
      <c r="J983" s="1452" t="s">
        <v>4815</v>
      </c>
      <c r="K983" s="1452"/>
      <c r="L983" s="1452"/>
      <c r="M983" s="1452"/>
      <c r="N983" s="1452"/>
      <c r="O983" s="1452"/>
    </row>
    <row r="984" spans="8:15">
      <c r="H984" s="1347" t="s">
        <v>9177</v>
      </c>
      <c r="I984" s="1452" t="s">
        <v>545</v>
      </c>
      <c r="J984" s="1452" t="s">
        <v>4825</v>
      </c>
      <c r="K984" s="1452"/>
      <c r="L984" s="1452"/>
      <c r="M984" s="1452"/>
      <c r="N984" s="1452"/>
      <c r="O984" s="1452"/>
    </row>
    <row r="985" spans="8:15">
      <c r="H985" s="1347" t="s">
        <v>9178</v>
      </c>
      <c r="I985" s="1452" t="s">
        <v>545</v>
      </c>
      <c r="J985" s="1452" t="s">
        <v>4832</v>
      </c>
      <c r="K985" s="1452"/>
      <c r="L985" s="1452"/>
      <c r="M985" s="1452"/>
      <c r="N985" s="1452"/>
      <c r="O985" s="1452"/>
    </row>
    <row r="986" spans="8:15">
      <c r="H986" s="1347" t="s">
        <v>9179</v>
      </c>
      <c r="I986" s="1452" t="s">
        <v>545</v>
      </c>
      <c r="J986" s="1452" t="s">
        <v>4836</v>
      </c>
      <c r="K986" s="1452"/>
      <c r="L986" s="1452"/>
      <c r="M986" s="1452"/>
      <c r="N986" s="1452"/>
      <c r="O986" s="1452"/>
    </row>
    <row r="987" spans="8:15">
      <c r="H987" s="1347" t="s">
        <v>9180</v>
      </c>
      <c r="I987" s="1452" t="s">
        <v>545</v>
      </c>
      <c r="J987" s="1452" t="s">
        <v>4845</v>
      </c>
      <c r="K987" s="1452"/>
      <c r="L987" s="1452"/>
      <c r="M987" s="1452"/>
      <c r="N987" s="1452"/>
      <c r="O987" s="1452"/>
    </row>
    <row r="988" spans="8:15">
      <c r="H988" s="1347" t="s">
        <v>9181</v>
      </c>
      <c r="I988" s="1452" t="s">
        <v>545</v>
      </c>
      <c r="J988" s="1452" t="s">
        <v>3918</v>
      </c>
      <c r="K988" s="1452"/>
      <c r="L988" s="1452"/>
      <c r="M988" s="1452"/>
      <c r="N988" s="1452"/>
      <c r="O988" s="1452"/>
    </row>
    <row r="989" spans="8:15">
      <c r="H989" s="1347" t="s">
        <v>9182</v>
      </c>
      <c r="I989" s="1452" t="s">
        <v>545</v>
      </c>
      <c r="J989" s="1452" t="s">
        <v>3742</v>
      </c>
      <c r="K989" s="1452"/>
      <c r="L989" s="1452"/>
      <c r="M989" s="1452"/>
      <c r="N989" s="1452"/>
      <c r="O989" s="1452"/>
    </row>
    <row r="990" spans="8:15">
      <c r="H990" s="1347" t="s">
        <v>9183</v>
      </c>
      <c r="I990" s="1452" t="s">
        <v>545</v>
      </c>
      <c r="J990" s="1452" t="s">
        <v>4850</v>
      </c>
      <c r="K990" s="1452"/>
      <c r="L990" s="1452"/>
      <c r="M990" s="1452"/>
      <c r="N990" s="1452"/>
      <c r="O990" s="1452"/>
    </row>
    <row r="991" spans="8:15">
      <c r="H991" s="1347" t="s">
        <v>9184</v>
      </c>
      <c r="I991" s="1452" t="s">
        <v>545</v>
      </c>
      <c r="J991" s="1452" t="s">
        <v>4851</v>
      </c>
      <c r="K991" s="1452"/>
      <c r="L991" s="1452"/>
      <c r="M991" s="1452"/>
      <c r="N991" s="1452"/>
      <c r="O991" s="1452"/>
    </row>
    <row r="992" spans="8:15">
      <c r="H992" s="1347" t="s">
        <v>9185</v>
      </c>
      <c r="I992" s="1452" t="s">
        <v>545</v>
      </c>
      <c r="J992" s="1452" t="s">
        <v>4852</v>
      </c>
      <c r="K992" s="1452"/>
      <c r="L992" s="1452"/>
      <c r="M992" s="1452"/>
      <c r="N992" s="1452"/>
      <c r="O992" s="1452"/>
    </row>
    <row r="993" spans="8:15">
      <c r="H993" s="1347" t="s">
        <v>9186</v>
      </c>
      <c r="I993" s="1452" t="s">
        <v>545</v>
      </c>
      <c r="J993" s="1452" t="s">
        <v>4859</v>
      </c>
      <c r="K993" s="1452"/>
      <c r="L993" s="1452"/>
      <c r="M993" s="1452"/>
      <c r="N993" s="1452"/>
      <c r="O993" s="1452"/>
    </row>
    <row r="994" spans="8:15">
      <c r="H994" s="1347" t="s">
        <v>9187</v>
      </c>
      <c r="I994" s="1452" t="s">
        <v>545</v>
      </c>
      <c r="J994" s="1452" t="s">
        <v>4861</v>
      </c>
      <c r="K994" s="1452"/>
      <c r="L994" s="1452"/>
      <c r="M994" s="1452"/>
      <c r="N994" s="1452"/>
      <c r="O994" s="1452"/>
    </row>
    <row r="995" spans="8:15">
      <c r="H995" s="1347" t="s">
        <v>9188</v>
      </c>
      <c r="I995" s="1452" t="s">
        <v>545</v>
      </c>
      <c r="J995" s="1452" t="s">
        <v>4864</v>
      </c>
      <c r="K995" s="1452"/>
      <c r="L995" s="1452"/>
      <c r="M995" s="1452"/>
      <c r="N995" s="1452"/>
      <c r="O995" s="1452"/>
    </row>
    <row r="996" spans="8:15">
      <c r="H996" s="1347" t="s">
        <v>9189</v>
      </c>
      <c r="I996" s="1452" t="s">
        <v>545</v>
      </c>
      <c r="J996" s="1452" t="s">
        <v>3265</v>
      </c>
      <c r="K996" s="1452"/>
      <c r="L996" s="1452"/>
      <c r="M996" s="1452"/>
      <c r="N996" s="1452"/>
      <c r="O996" s="1452"/>
    </row>
    <row r="997" spans="8:15">
      <c r="H997" s="1347" t="s">
        <v>9190</v>
      </c>
      <c r="I997" s="1452" t="s">
        <v>545</v>
      </c>
      <c r="J997" s="1452" t="s">
        <v>4869</v>
      </c>
      <c r="K997" s="1452"/>
      <c r="L997" s="1452"/>
      <c r="M997" s="1452"/>
      <c r="N997" s="1452"/>
      <c r="O997" s="1452"/>
    </row>
    <row r="998" spans="8:15">
      <c r="H998" s="1347" t="s">
        <v>9191</v>
      </c>
      <c r="I998" s="1452" t="s">
        <v>545</v>
      </c>
      <c r="J998" s="1452" t="s">
        <v>4873</v>
      </c>
      <c r="K998" s="1452"/>
      <c r="L998" s="1452"/>
      <c r="M998" s="1452"/>
      <c r="N998" s="1452"/>
      <c r="O998" s="1452"/>
    </row>
    <row r="999" spans="8:15">
      <c r="H999" s="1347" t="s">
        <v>9192</v>
      </c>
      <c r="I999" s="1452" t="s">
        <v>545</v>
      </c>
      <c r="J999" s="1452" t="s">
        <v>4874</v>
      </c>
      <c r="K999" s="1452"/>
      <c r="L999" s="1452"/>
      <c r="M999" s="1452"/>
      <c r="N999" s="1452"/>
      <c r="O999" s="1452"/>
    </row>
    <row r="1000" spans="8:15">
      <c r="H1000" s="1347" t="s">
        <v>9193</v>
      </c>
      <c r="I1000" s="1452" t="s">
        <v>545</v>
      </c>
      <c r="J1000" s="1452" t="s">
        <v>4692</v>
      </c>
      <c r="K1000" s="1452"/>
      <c r="L1000" s="1452"/>
      <c r="M1000" s="1452"/>
      <c r="N1000" s="1452"/>
      <c r="O1000" s="1452"/>
    </row>
    <row r="1001" spans="8:15">
      <c r="H1001" s="1347" t="s">
        <v>9194</v>
      </c>
      <c r="I1001" s="1452" t="s">
        <v>545</v>
      </c>
      <c r="J1001" s="1452" t="s">
        <v>4875</v>
      </c>
      <c r="K1001" s="1452"/>
      <c r="L1001" s="1452"/>
      <c r="M1001" s="1452"/>
      <c r="N1001" s="1452"/>
      <c r="O1001" s="1452"/>
    </row>
    <row r="1002" spans="8:15">
      <c r="H1002" s="1347" t="s">
        <v>9195</v>
      </c>
      <c r="I1002" s="1452" t="s">
        <v>545</v>
      </c>
      <c r="J1002" s="1452" t="s">
        <v>3682</v>
      </c>
      <c r="K1002" s="1452"/>
      <c r="L1002" s="1452"/>
      <c r="M1002" s="1452"/>
      <c r="N1002" s="1452"/>
      <c r="O1002" s="1452"/>
    </row>
    <row r="1003" spans="8:15">
      <c r="H1003" s="1347" t="s">
        <v>9196</v>
      </c>
      <c r="I1003" s="1452" t="s">
        <v>545</v>
      </c>
      <c r="J1003" s="1452" t="s">
        <v>4878</v>
      </c>
      <c r="K1003" s="1452"/>
      <c r="L1003" s="1452"/>
      <c r="M1003" s="1452"/>
      <c r="N1003" s="1452"/>
      <c r="O1003" s="1452"/>
    </row>
    <row r="1004" spans="8:15">
      <c r="H1004" s="1347" t="s">
        <v>9197</v>
      </c>
      <c r="I1004" s="1452" t="s">
        <v>545</v>
      </c>
      <c r="J1004" s="1452" t="s">
        <v>9198</v>
      </c>
      <c r="K1004" s="1452"/>
      <c r="L1004" s="1452"/>
      <c r="M1004" s="1452"/>
      <c r="N1004" s="1452"/>
      <c r="O1004" s="1452"/>
    </row>
    <row r="1005" spans="8:15">
      <c r="H1005" s="1347" t="s">
        <v>9199</v>
      </c>
      <c r="I1005" s="1452" t="s">
        <v>545</v>
      </c>
      <c r="J1005" s="1452" t="s">
        <v>2549</v>
      </c>
      <c r="K1005" s="1452"/>
      <c r="L1005" s="1452"/>
      <c r="M1005" s="1452"/>
      <c r="N1005" s="1452"/>
      <c r="O1005" s="1452"/>
    </row>
    <row r="1006" spans="8:15">
      <c r="H1006" s="1347" t="s">
        <v>9200</v>
      </c>
      <c r="I1006" s="1452" t="s">
        <v>545</v>
      </c>
      <c r="J1006" s="1452" t="s">
        <v>4334</v>
      </c>
      <c r="K1006" s="1452"/>
      <c r="L1006" s="1452"/>
      <c r="M1006" s="1452"/>
      <c r="N1006" s="1452"/>
      <c r="O1006" s="1452"/>
    </row>
    <row r="1007" spans="8:15">
      <c r="H1007" s="1347" t="s">
        <v>9201</v>
      </c>
      <c r="I1007" s="1452" t="s">
        <v>545</v>
      </c>
      <c r="J1007" s="1452" t="s">
        <v>3261</v>
      </c>
      <c r="K1007" s="1452"/>
      <c r="L1007" s="1452"/>
      <c r="M1007" s="1452"/>
      <c r="N1007" s="1452"/>
      <c r="O1007" s="1452"/>
    </row>
    <row r="1008" spans="8:15">
      <c r="H1008" s="1347" t="s">
        <v>9202</v>
      </c>
      <c r="I1008" s="1452" t="s">
        <v>545</v>
      </c>
      <c r="J1008" s="1452" t="s">
        <v>4884</v>
      </c>
      <c r="K1008" s="1452"/>
      <c r="L1008" s="1452"/>
      <c r="M1008" s="1452"/>
      <c r="N1008" s="1452"/>
      <c r="O1008" s="1452"/>
    </row>
    <row r="1009" spans="8:15">
      <c r="H1009" s="1347" t="s">
        <v>9203</v>
      </c>
      <c r="I1009" s="1452" t="s">
        <v>545</v>
      </c>
      <c r="J1009" s="1452" t="s">
        <v>4886</v>
      </c>
      <c r="K1009" s="1452"/>
      <c r="L1009" s="1452"/>
      <c r="M1009" s="1452"/>
      <c r="N1009" s="1452"/>
      <c r="O1009" s="1452"/>
    </row>
    <row r="1010" spans="8:15">
      <c r="H1010" s="1347" t="s">
        <v>9204</v>
      </c>
      <c r="I1010" s="1452" t="s">
        <v>545</v>
      </c>
      <c r="J1010" s="1452" t="s">
        <v>4891</v>
      </c>
      <c r="K1010" s="1452"/>
      <c r="L1010" s="1452"/>
      <c r="M1010" s="1452"/>
      <c r="N1010" s="1452"/>
      <c r="O1010" s="1452"/>
    </row>
    <row r="1011" spans="8:15">
      <c r="H1011" s="1347" t="s">
        <v>9205</v>
      </c>
      <c r="I1011" s="1452" t="s">
        <v>545</v>
      </c>
      <c r="J1011" s="1452" t="s">
        <v>4897</v>
      </c>
      <c r="K1011" s="1452"/>
      <c r="L1011" s="1452"/>
      <c r="M1011" s="1452"/>
      <c r="N1011" s="1452"/>
      <c r="O1011" s="1452"/>
    </row>
    <row r="1012" spans="8:15">
      <c r="H1012" s="1347" t="s">
        <v>9206</v>
      </c>
      <c r="I1012" s="1452" t="s">
        <v>545</v>
      </c>
      <c r="J1012" s="1452" t="s">
        <v>4898</v>
      </c>
      <c r="K1012" s="1452"/>
      <c r="L1012" s="1452"/>
      <c r="M1012" s="1452"/>
      <c r="N1012" s="1452"/>
      <c r="O1012" s="1452"/>
    </row>
    <row r="1013" spans="8:15">
      <c r="H1013" s="1347" t="s">
        <v>9207</v>
      </c>
      <c r="I1013" s="1452" t="s">
        <v>545</v>
      </c>
      <c r="J1013" s="1452" t="s">
        <v>4899</v>
      </c>
      <c r="K1013" s="1452"/>
      <c r="L1013" s="1452"/>
      <c r="M1013" s="1452"/>
      <c r="N1013" s="1452"/>
      <c r="O1013" s="1452"/>
    </row>
    <row r="1014" spans="8:15">
      <c r="H1014" s="1347" t="s">
        <v>9208</v>
      </c>
      <c r="I1014" s="1452" t="s">
        <v>545</v>
      </c>
      <c r="J1014" s="1452" t="s">
        <v>4900</v>
      </c>
      <c r="K1014" s="1452"/>
      <c r="L1014" s="1452"/>
      <c r="M1014" s="1452"/>
      <c r="N1014" s="1452"/>
      <c r="O1014" s="1452"/>
    </row>
    <row r="1015" spans="8:15">
      <c r="H1015" s="1347" t="s">
        <v>9209</v>
      </c>
      <c r="I1015" s="1452" t="s">
        <v>545</v>
      </c>
      <c r="J1015" s="1452" t="s">
        <v>4902</v>
      </c>
      <c r="K1015" s="1452"/>
      <c r="L1015" s="1452"/>
      <c r="M1015" s="1452"/>
      <c r="N1015" s="1452"/>
      <c r="O1015" s="1452"/>
    </row>
    <row r="1016" spans="8:15">
      <c r="H1016" s="1347" t="s">
        <v>9210</v>
      </c>
      <c r="I1016" s="1452" t="s">
        <v>545</v>
      </c>
      <c r="J1016" s="1452" t="s">
        <v>4905</v>
      </c>
      <c r="K1016" s="1452"/>
      <c r="L1016" s="1452"/>
      <c r="M1016" s="1452"/>
      <c r="N1016" s="1452"/>
      <c r="O1016" s="1452"/>
    </row>
    <row r="1017" spans="8:15">
      <c r="H1017" s="1347" t="s">
        <v>9211</v>
      </c>
      <c r="I1017" s="1452" t="s">
        <v>545</v>
      </c>
      <c r="J1017" s="1452" t="s">
        <v>4907</v>
      </c>
      <c r="K1017" s="1452"/>
      <c r="L1017" s="1452"/>
      <c r="M1017" s="1452"/>
      <c r="N1017" s="1452"/>
      <c r="O1017" s="1452"/>
    </row>
    <row r="1018" spans="8:15">
      <c r="H1018" s="1347" t="s">
        <v>9212</v>
      </c>
      <c r="I1018" s="1452" t="s">
        <v>545</v>
      </c>
      <c r="J1018" s="1452" t="s">
        <v>4777</v>
      </c>
      <c r="K1018" s="1452"/>
      <c r="L1018" s="1452"/>
      <c r="M1018" s="1452"/>
      <c r="N1018" s="1452"/>
      <c r="O1018" s="1452"/>
    </row>
    <row r="1019" spans="8:15">
      <c r="H1019" s="1347" t="s">
        <v>9213</v>
      </c>
      <c r="I1019" s="1452" t="s">
        <v>545</v>
      </c>
      <c r="J1019" s="1452" t="s">
        <v>4206</v>
      </c>
      <c r="K1019" s="1452"/>
      <c r="L1019" s="1452"/>
      <c r="M1019" s="1452"/>
      <c r="N1019" s="1452"/>
      <c r="O1019" s="1452"/>
    </row>
    <row r="1020" spans="8:15">
      <c r="H1020" s="1347" t="s">
        <v>9214</v>
      </c>
      <c r="I1020" s="1452" t="s">
        <v>545</v>
      </c>
      <c r="J1020" s="1452" t="s">
        <v>4911</v>
      </c>
      <c r="K1020" s="1452"/>
      <c r="L1020" s="1452"/>
      <c r="M1020" s="1452"/>
      <c r="N1020" s="1452"/>
      <c r="O1020" s="1452"/>
    </row>
    <row r="1021" spans="8:15">
      <c r="H1021" s="1347" t="s">
        <v>9215</v>
      </c>
      <c r="I1021" s="1452" t="s">
        <v>545</v>
      </c>
      <c r="J1021" s="1452" t="s">
        <v>4912</v>
      </c>
      <c r="K1021" s="1452"/>
      <c r="L1021" s="1452"/>
      <c r="M1021" s="1452"/>
      <c r="N1021" s="1452"/>
      <c r="O1021" s="1452"/>
    </row>
    <row r="1022" spans="8:15">
      <c r="H1022" s="1347" t="s">
        <v>9216</v>
      </c>
      <c r="I1022" s="1452" t="s">
        <v>545</v>
      </c>
      <c r="J1022" s="1452" t="s">
        <v>4915</v>
      </c>
      <c r="K1022" s="1452"/>
      <c r="L1022" s="1452"/>
      <c r="M1022" s="1452"/>
      <c r="N1022" s="1452"/>
      <c r="O1022" s="1452"/>
    </row>
    <row r="1023" spans="8:15">
      <c r="H1023" s="1347" t="s">
        <v>9217</v>
      </c>
      <c r="I1023" s="1452" t="s">
        <v>545</v>
      </c>
      <c r="J1023" s="1452" t="s">
        <v>4916</v>
      </c>
      <c r="K1023" s="1452"/>
      <c r="L1023" s="1452"/>
      <c r="M1023" s="1452"/>
      <c r="N1023" s="1452"/>
      <c r="O1023" s="1452"/>
    </row>
    <row r="1024" spans="8:15">
      <c r="H1024" s="1347" t="s">
        <v>9218</v>
      </c>
      <c r="I1024" s="1452" t="s">
        <v>545</v>
      </c>
      <c r="J1024" s="1452" t="s">
        <v>3791</v>
      </c>
      <c r="K1024" s="1452"/>
      <c r="L1024" s="1452"/>
      <c r="M1024" s="1452"/>
      <c r="N1024" s="1452"/>
      <c r="O1024" s="1452"/>
    </row>
    <row r="1025" spans="8:15">
      <c r="H1025" s="1347" t="s">
        <v>9219</v>
      </c>
      <c r="I1025" s="1452" t="s">
        <v>545</v>
      </c>
      <c r="J1025" s="1452" t="s">
        <v>4917</v>
      </c>
      <c r="K1025" s="1452"/>
      <c r="L1025" s="1452"/>
      <c r="M1025" s="1452"/>
      <c r="N1025" s="1452"/>
      <c r="O1025" s="1452"/>
    </row>
    <row r="1026" spans="8:15">
      <c r="H1026" s="1347" t="s">
        <v>9220</v>
      </c>
      <c r="I1026" s="1452" t="s">
        <v>545</v>
      </c>
      <c r="J1026" s="1452" t="s">
        <v>4922</v>
      </c>
      <c r="K1026" s="1452"/>
      <c r="L1026" s="1452"/>
      <c r="M1026" s="1452"/>
      <c r="N1026" s="1452"/>
      <c r="O1026" s="1452"/>
    </row>
    <row r="1027" spans="8:15">
      <c r="H1027" s="1347" t="s">
        <v>9221</v>
      </c>
      <c r="I1027" s="1452" t="s">
        <v>545</v>
      </c>
      <c r="J1027" s="1452" t="s">
        <v>4923</v>
      </c>
      <c r="K1027" s="1452"/>
      <c r="L1027" s="1452"/>
      <c r="M1027" s="1452"/>
      <c r="N1027" s="1452"/>
      <c r="O1027" s="1452"/>
    </row>
    <row r="1028" spans="8:15">
      <c r="H1028" s="1347" t="s">
        <v>9222</v>
      </c>
      <c r="I1028" s="1452" t="s">
        <v>545</v>
      </c>
      <c r="J1028" s="1452" t="s">
        <v>2546</v>
      </c>
      <c r="K1028" s="1452"/>
      <c r="L1028" s="1452"/>
      <c r="M1028" s="1452"/>
      <c r="N1028" s="1452"/>
      <c r="O1028" s="1452"/>
    </row>
    <row r="1029" spans="8:15">
      <c r="H1029" s="1347" t="s">
        <v>9223</v>
      </c>
      <c r="I1029" s="1452" t="s">
        <v>545</v>
      </c>
      <c r="J1029" s="1452" t="s">
        <v>3405</v>
      </c>
      <c r="K1029" s="1452"/>
      <c r="L1029" s="1452"/>
      <c r="M1029" s="1452"/>
      <c r="N1029" s="1452"/>
      <c r="O1029" s="1452"/>
    </row>
    <row r="1030" spans="8:15">
      <c r="H1030" s="1347" t="s">
        <v>9224</v>
      </c>
      <c r="I1030" s="1452" t="s">
        <v>545</v>
      </c>
      <c r="J1030" s="1452" t="s">
        <v>4927</v>
      </c>
      <c r="K1030" s="1452"/>
      <c r="L1030" s="1452"/>
      <c r="M1030" s="1452"/>
      <c r="N1030" s="1452"/>
      <c r="O1030" s="1452"/>
    </row>
    <row r="1031" spans="8:15">
      <c r="H1031" s="1347" t="s">
        <v>9225</v>
      </c>
      <c r="I1031" s="1452" t="s">
        <v>545</v>
      </c>
      <c r="J1031" s="1452" t="s">
        <v>2472</v>
      </c>
      <c r="K1031" s="1452"/>
      <c r="L1031" s="1452"/>
      <c r="M1031" s="1452"/>
      <c r="N1031" s="1452"/>
      <c r="O1031" s="1452"/>
    </row>
    <row r="1032" spans="8:15">
      <c r="H1032" s="1347" t="s">
        <v>9226</v>
      </c>
      <c r="I1032" s="1452" t="s">
        <v>545</v>
      </c>
      <c r="J1032" s="1452" t="s">
        <v>2726</v>
      </c>
      <c r="K1032" s="1452"/>
      <c r="L1032" s="1452"/>
      <c r="M1032" s="1452"/>
      <c r="N1032" s="1452"/>
      <c r="O1032" s="1452"/>
    </row>
    <row r="1033" spans="8:15">
      <c r="H1033" s="1347" t="s">
        <v>9227</v>
      </c>
      <c r="I1033" s="1452" t="s">
        <v>545</v>
      </c>
      <c r="J1033" s="1452" t="s">
        <v>4934</v>
      </c>
      <c r="K1033" s="1452"/>
      <c r="L1033" s="1452"/>
      <c r="M1033" s="1452"/>
      <c r="N1033" s="1452"/>
      <c r="O1033" s="1452"/>
    </row>
    <row r="1034" spans="8:15">
      <c r="H1034" s="1347" t="s">
        <v>9228</v>
      </c>
      <c r="I1034" s="1452" t="s">
        <v>545</v>
      </c>
      <c r="J1034" s="1452" t="s">
        <v>3805</v>
      </c>
      <c r="K1034" s="1452"/>
      <c r="L1034" s="1452"/>
      <c r="M1034" s="1452"/>
      <c r="N1034" s="1452"/>
      <c r="O1034" s="1452"/>
    </row>
    <row r="1035" spans="8:15">
      <c r="H1035" s="1347" t="s">
        <v>9229</v>
      </c>
      <c r="I1035" s="1452" t="s">
        <v>545</v>
      </c>
      <c r="J1035" s="1452" t="s">
        <v>4940</v>
      </c>
      <c r="K1035" s="1452"/>
      <c r="L1035" s="1452"/>
      <c r="M1035" s="1452"/>
      <c r="N1035" s="1452"/>
      <c r="O1035" s="1452"/>
    </row>
    <row r="1036" spans="8:15">
      <c r="H1036" s="1347" t="s">
        <v>9230</v>
      </c>
      <c r="I1036" s="1452" t="s">
        <v>545</v>
      </c>
      <c r="J1036" s="1452" t="s">
        <v>9231</v>
      </c>
      <c r="K1036" s="1452"/>
      <c r="L1036" s="1452"/>
      <c r="M1036" s="1452"/>
      <c r="N1036" s="1452"/>
      <c r="O1036" s="1452"/>
    </row>
    <row r="1037" spans="8:15">
      <c r="H1037" s="1347" t="s">
        <v>9232</v>
      </c>
      <c r="I1037" s="1452" t="s">
        <v>545</v>
      </c>
      <c r="J1037" s="1452" t="s">
        <v>3754</v>
      </c>
      <c r="K1037" s="1452"/>
      <c r="L1037" s="1452"/>
      <c r="M1037" s="1452"/>
      <c r="N1037" s="1452"/>
      <c r="O1037" s="1452"/>
    </row>
    <row r="1038" spans="8:15">
      <c r="H1038" s="1347" t="s">
        <v>9233</v>
      </c>
      <c r="I1038" s="1452" t="s">
        <v>545</v>
      </c>
      <c r="J1038" s="1452" t="s">
        <v>4944</v>
      </c>
      <c r="K1038" s="1452"/>
      <c r="L1038" s="1452"/>
      <c r="M1038" s="1452"/>
      <c r="N1038" s="1452"/>
      <c r="O1038" s="1452"/>
    </row>
    <row r="1039" spans="8:15">
      <c r="H1039" s="1347" t="s">
        <v>9234</v>
      </c>
      <c r="I1039" s="1452" t="s">
        <v>545</v>
      </c>
      <c r="J1039" s="1452" t="s">
        <v>4948</v>
      </c>
      <c r="K1039" s="1452"/>
      <c r="L1039" s="1452"/>
      <c r="M1039" s="1452"/>
      <c r="N1039" s="1452"/>
      <c r="O1039" s="1452"/>
    </row>
    <row r="1040" spans="8:15">
      <c r="H1040" s="1347" t="s">
        <v>9235</v>
      </c>
      <c r="I1040" s="1452" t="s">
        <v>545</v>
      </c>
      <c r="J1040" s="1452" t="s">
        <v>4951</v>
      </c>
      <c r="K1040" s="1452"/>
      <c r="L1040" s="1452"/>
      <c r="M1040" s="1452"/>
      <c r="N1040" s="1452"/>
      <c r="O1040" s="1452"/>
    </row>
    <row r="1041" spans="8:15">
      <c r="H1041" s="1347" t="s">
        <v>9236</v>
      </c>
      <c r="I1041" s="1452" t="s">
        <v>545</v>
      </c>
      <c r="J1041" s="1452" t="s">
        <v>4954</v>
      </c>
      <c r="K1041" s="1452"/>
      <c r="L1041" s="1452"/>
      <c r="M1041" s="1452"/>
      <c r="N1041" s="1452"/>
      <c r="O1041" s="1452"/>
    </row>
    <row r="1042" spans="8:15">
      <c r="H1042" s="1347" t="s">
        <v>9237</v>
      </c>
      <c r="I1042" s="1452" t="s">
        <v>545</v>
      </c>
      <c r="J1042" s="1452" t="s">
        <v>2820</v>
      </c>
      <c r="K1042" s="1452"/>
      <c r="L1042" s="1452"/>
      <c r="M1042" s="1452"/>
      <c r="N1042" s="1452"/>
      <c r="O1042" s="1452"/>
    </row>
    <row r="1043" spans="8:15">
      <c r="H1043" s="1347" t="s">
        <v>9238</v>
      </c>
      <c r="I1043" s="1452" t="s">
        <v>545</v>
      </c>
      <c r="J1043" s="1452" t="s">
        <v>4963</v>
      </c>
      <c r="K1043" s="1452"/>
      <c r="L1043" s="1452"/>
      <c r="M1043" s="1452"/>
      <c r="N1043" s="1452"/>
      <c r="O1043" s="1452"/>
    </row>
    <row r="1044" spans="8:15">
      <c r="H1044" s="1347" t="s">
        <v>9239</v>
      </c>
      <c r="I1044" s="1452" t="s">
        <v>545</v>
      </c>
      <c r="J1044" s="1452" t="s">
        <v>2548</v>
      </c>
      <c r="K1044" s="1452"/>
      <c r="L1044" s="1452"/>
      <c r="M1044" s="1452"/>
      <c r="N1044" s="1452"/>
      <c r="O1044" s="1452"/>
    </row>
    <row r="1045" spans="8:15">
      <c r="H1045" s="1347" t="s">
        <v>9240</v>
      </c>
      <c r="I1045" s="1452" t="s">
        <v>546</v>
      </c>
      <c r="K1045" s="1452">
        <f>ROW()</f>
        <v>1045</v>
      </c>
      <c r="L1045" s="1452">
        <f>K1045+COUNTIF($I$118:$I$1905,I1045)-1</f>
        <v>1087</v>
      </c>
      <c r="M1045" s="1452"/>
      <c r="N1045" s="1452"/>
      <c r="O1045" s="1452"/>
    </row>
    <row r="1046" spans="8:15">
      <c r="H1046" s="1347" t="s">
        <v>1199</v>
      </c>
      <c r="I1046" s="1452" t="s">
        <v>546</v>
      </c>
      <c r="J1046" s="1452" t="s">
        <v>1320</v>
      </c>
      <c r="K1046" s="1452"/>
      <c r="L1046" s="1452"/>
      <c r="M1046" s="1452"/>
      <c r="N1046" s="1452"/>
      <c r="O1046" s="1452"/>
    </row>
    <row r="1047" spans="8:15">
      <c r="H1047" s="1347" t="s">
        <v>9241</v>
      </c>
      <c r="I1047" s="1452" t="s">
        <v>546</v>
      </c>
      <c r="J1047" s="1452" t="s">
        <v>4967</v>
      </c>
      <c r="K1047" s="1452"/>
      <c r="L1047" s="1452"/>
      <c r="M1047" s="1452"/>
      <c r="N1047" s="1452"/>
      <c r="O1047" s="1452"/>
    </row>
    <row r="1048" spans="8:15">
      <c r="H1048" s="1347" t="s">
        <v>9242</v>
      </c>
      <c r="I1048" s="1452" t="s">
        <v>546</v>
      </c>
      <c r="J1048" s="1452" t="s">
        <v>4973</v>
      </c>
      <c r="K1048" s="1452"/>
      <c r="L1048" s="1452"/>
      <c r="M1048" s="1452"/>
      <c r="N1048" s="1452"/>
      <c r="O1048" s="1452"/>
    </row>
    <row r="1049" spans="8:15">
      <c r="H1049" s="1347" t="s">
        <v>9243</v>
      </c>
      <c r="I1049" s="1452" t="s">
        <v>546</v>
      </c>
      <c r="J1049" s="1452" t="s">
        <v>4981</v>
      </c>
      <c r="K1049" s="1452"/>
      <c r="L1049" s="1452"/>
      <c r="M1049" s="1452"/>
      <c r="N1049" s="1452"/>
      <c r="O1049" s="1452"/>
    </row>
    <row r="1050" spans="8:15">
      <c r="H1050" s="1347" t="s">
        <v>9244</v>
      </c>
      <c r="I1050" s="1452" t="s">
        <v>546</v>
      </c>
      <c r="J1050" s="1452" t="s">
        <v>4983</v>
      </c>
      <c r="K1050" s="1452"/>
      <c r="L1050" s="1452"/>
      <c r="M1050" s="1452"/>
      <c r="N1050" s="1452"/>
      <c r="O1050" s="1452"/>
    </row>
    <row r="1051" spans="8:15">
      <c r="H1051" s="1347" t="s">
        <v>9245</v>
      </c>
      <c r="I1051" s="1452" t="s">
        <v>546</v>
      </c>
      <c r="J1051" s="1452" t="s">
        <v>4996</v>
      </c>
      <c r="K1051" s="1452"/>
      <c r="L1051" s="1452"/>
      <c r="M1051" s="1452"/>
      <c r="N1051" s="1452"/>
      <c r="O1051" s="1452"/>
    </row>
    <row r="1052" spans="8:15">
      <c r="H1052" s="1347" t="s">
        <v>9246</v>
      </c>
      <c r="I1052" s="1452" t="s">
        <v>546</v>
      </c>
      <c r="J1052" s="1452" t="s">
        <v>5005</v>
      </c>
      <c r="K1052" s="1452"/>
      <c r="L1052" s="1452"/>
      <c r="M1052" s="1452"/>
      <c r="N1052" s="1452"/>
      <c r="O1052" s="1452"/>
    </row>
    <row r="1053" spans="8:15">
      <c r="H1053" s="1347" t="s">
        <v>9247</v>
      </c>
      <c r="I1053" s="1452" t="s">
        <v>546</v>
      </c>
      <c r="J1053" s="1452" t="s">
        <v>5013</v>
      </c>
      <c r="K1053" s="1452"/>
      <c r="L1053" s="1452"/>
      <c r="M1053" s="1452"/>
      <c r="N1053" s="1452"/>
      <c r="O1053" s="1452"/>
    </row>
    <row r="1054" spans="8:15">
      <c r="H1054" s="1347" t="s">
        <v>9248</v>
      </c>
      <c r="I1054" s="1452" t="s">
        <v>546</v>
      </c>
      <c r="J1054" s="1452" t="s">
        <v>9249</v>
      </c>
      <c r="K1054" s="1452"/>
      <c r="L1054" s="1452"/>
      <c r="M1054" s="1452"/>
      <c r="N1054" s="1452"/>
      <c r="O1054" s="1452"/>
    </row>
    <row r="1055" spans="8:15">
      <c r="H1055" s="1347" t="s">
        <v>9250</v>
      </c>
      <c r="I1055" s="1452" t="s">
        <v>546</v>
      </c>
      <c r="J1055" s="1452" t="s">
        <v>5020</v>
      </c>
      <c r="K1055" s="1452"/>
      <c r="L1055" s="1452"/>
      <c r="M1055" s="1452"/>
      <c r="N1055" s="1452"/>
      <c r="O1055" s="1452"/>
    </row>
    <row r="1056" spans="8:15">
      <c r="H1056" s="1347" t="s">
        <v>9251</v>
      </c>
      <c r="I1056" s="1452" t="s">
        <v>546</v>
      </c>
      <c r="J1056" s="1452" t="s">
        <v>5034</v>
      </c>
      <c r="K1056" s="1452"/>
      <c r="L1056" s="1452"/>
      <c r="M1056" s="1452"/>
      <c r="N1056" s="1452"/>
      <c r="O1056" s="1452"/>
    </row>
    <row r="1057" spans="8:15">
      <c r="H1057" s="1347" t="s">
        <v>9252</v>
      </c>
      <c r="I1057" s="1452" t="s">
        <v>546</v>
      </c>
      <c r="J1057" s="1452" t="s">
        <v>5038</v>
      </c>
      <c r="K1057" s="1452"/>
      <c r="L1057" s="1452"/>
      <c r="M1057" s="1452"/>
      <c r="N1057" s="1452"/>
      <c r="O1057" s="1452"/>
    </row>
    <row r="1058" spans="8:15">
      <c r="H1058" s="1347" t="s">
        <v>9253</v>
      </c>
      <c r="I1058" s="1452" t="s">
        <v>546</v>
      </c>
      <c r="J1058" s="1452" t="s">
        <v>5043</v>
      </c>
      <c r="K1058" s="1452"/>
      <c r="L1058" s="1452"/>
      <c r="M1058" s="1452"/>
      <c r="N1058" s="1452"/>
      <c r="O1058" s="1452"/>
    </row>
    <row r="1059" spans="8:15">
      <c r="H1059" s="1347" t="s">
        <v>9254</v>
      </c>
      <c r="I1059" s="1452" t="s">
        <v>546</v>
      </c>
      <c r="J1059" s="1452" t="s">
        <v>5045</v>
      </c>
      <c r="K1059" s="1452"/>
      <c r="L1059" s="1452"/>
      <c r="M1059" s="1452"/>
      <c r="N1059" s="1452"/>
      <c r="O1059" s="1452"/>
    </row>
    <row r="1060" spans="8:15">
      <c r="H1060" s="1347" t="s">
        <v>9255</v>
      </c>
      <c r="I1060" s="1452" t="s">
        <v>546</v>
      </c>
      <c r="J1060" s="1452" t="s">
        <v>5047</v>
      </c>
      <c r="K1060" s="1452"/>
      <c r="L1060" s="1452"/>
      <c r="M1060" s="1452"/>
      <c r="N1060" s="1452"/>
      <c r="O1060" s="1452"/>
    </row>
    <row r="1061" spans="8:15">
      <c r="H1061" s="1347" t="s">
        <v>9256</v>
      </c>
      <c r="I1061" s="1452" t="s">
        <v>546</v>
      </c>
      <c r="J1061" s="1452" t="s">
        <v>9257</v>
      </c>
      <c r="K1061" s="1452"/>
      <c r="L1061" s="1452"/>
      <c r="M1061" s="1452"/>
      <c r="N1061" s="1452"/>
      <c r="O1061" s="1452"/>
    </row>
    <row r="1062" spans="8:15">
      <c r="H1062" s="1347" t="s">
        <v>9258</v>
      </c>
      <c r="I1062" s="1452" t="s">
        <v>546</v>
      </c>
      <c r="J1062" s="1452" t="s">
        <v>5057</v>
      </c>
      <c r="K1062" s="1452"/>
      <c r="L1062" s="1452"/>
      <c r="M1062" s="1452"/>
      <c r="N1062" s="1452"/>
      <c r="O1062" s="1452"/>
    </row>
    <row r="1063" spans="8:15">
      <c r="H1063" s="1347" t="s">
        <v>9259</v>
      </c>
      <c r="I1063" s="1452" t="s">
        <v>546</v>
      </c>
      <c r="J1063" s="1452" t="s">
        <v>5064</v>
      </c>
      <c r="K1063" s="1452"/>
      <c r="L1063" s="1452"/>
      <c r="M1063" s="1452"/>
      <c r="N1063" s="1452"/>
      <c r="O1063" s="1452"/>
    </row>
    <row r="1064" spans="8:15">
      <c r="H1064" s="1347" t="s">
        <v>9260</v>
      </c>
      <c r="I1064" s="1452" t="s">
        <v>546</v>
      </c>
      <c r="J1064" s="1452" t="s">
        <v>5068</v>
      </c>
      <c r="K1064" s="1452"/>
      <c r="L1064" s="1452"/>
      <c r="M1064" s="1452"/>
      <c r="N1064" s="1452"/>
      <c r="O1064" s="1452"/>
    </row>
    <row r="1065" spans="8:15">
      <c r="H1065" s="1347" t="s">
        <v>9261</v>
      </c>
      <c r="I1065" s="1452" t="s">
        <v>546</v>
      </c>
      <c r="J1065" s="1452" t="s">
        <v>5083</v>
      </c>
      <c r="K1065" s="1452"/>
      <c r="L1065" s="1452"/>
      <c r="M1065" s="1452"/>
      <c r="N1065" s="1452"/>
      <c r="O1065" s="1452"/>
    </row>
    <row r="1066" spans="8:15">
      <c r="H1066" s="1347" t="s">
        <v>9262</v>
      </c>
      <c r="I1066" s="1452" t="s">
        <v>546</v>
      </c>
      <c r="J1066" s="1452" t="s">
        <v>5092</v>
      </c>
      <c r="K1066" s="1452"/>
      <c r="L1066" s="1452"/>
      <c r="M1066" s="1452"/>
      <c r="N1066" s="1452"/>
      <c r="O1066" s="1452"/>
    </row>
    <row r="1067" spans="8:15">
      <c r="H1067" s="1347" t="s">
        <v>9263</v>
      </c>
      <c r="I1067" s="1452" t="s">
        <v>546</v>
      </c>
      <c r="J1067" s="1452" t="s">
        <v>9264</v>
      </c>
      <c r="K1067" s="1452"/>
      <c r="L1067" s="1452"/>
      <c r="M1067" s="1452"/>
      <c r="N1067" s="1452"/>
      <c r="O1067" s="1452"/>
    </row>
    <row r="1068" spans="8:15">
      <c r="H1068" s="1347" t="s">
        <v>9265</v>
      </c>
      <c r="I1068" s="1452" t="s">
        <v>546</v>
      </c>
      <c r="J1068" s="1452" t="s">
        <v>9266</v>
      </c>
      <c r="K1068" s="1452"/>
      <c r="L1068" s="1452"/>
      <c r="M1068" s="1452"/>
      <c r="N1068" s="1452"/>
      <c r="O1068" s="1452"/>
    </row>
    <row r="1069" spans="8:15">
      <c r="H1069" s="1347" t="s">
        <v>9267</v>
      </c>
      <c r="I1069" s="1452" t="s">
        <v>546</v>
      </c>
      <c r="J1069" s="1452" t="s">
        <v>5095</v>
      </c>
      <c r="K1069" s="1452"/>
      <c r="L1069" s="1452"/>
      <c r="M1069" s="1452"/>
      <c r="N1069" s="1452"/>
      <c r="O1069" s="1452"/>
    </row>
    <row r="1070" spans="8:15">
      <c r="H1070" s="1347" t="s">
        <v>9268</v>
      </c>
      <c r="I1070" s="1452" t="s">
        <v>546</v>
      </c>
      <c r="J1070" s="1452" t="s">
        <v>5097</v>
      </c>
      <c r="K1070" s="1452"/>
      <c r="L1070" s="1452"/>
      <c r="M1070" s="1452"/>
      <c r="N1070" s="1452"/>
      <c r="O1070" s="1452"/>
    </row>
    <row r="1071" spans="8:15">
      <c r="H1071" s="1347" t="s">
        <v>9269</v>
      </c>
      <c r="I1071" s="1452" t="s">
        <v>546</v>
      </c>
      <c r="J1071" s="1452" t="s">
        <v>5100</v>
      </c>
      <c r="K1071" s="1452"/>
      <c r="L1071" s="1452"/>
      <c r="M1071" s="1452"/>
      <c r="N1071" s="1452"/>
      <c r="O1071" s="1452"/>
    </row>
    <row r="1072" spans="8:15">
      <c r="H1072" s="1347" t="s">
        <v>9270</v>
      </c>
      <c r="I1072" s="1452" t="s">
        <v>546</v>
      </c>
      <c r="J1072" s="1452" t="s">
        <v>9271</v>
      </c>
      <c r="K1072" s="1452"/>
      <c r="L1072" s="1452"/>
      <c r="M1072" s="1452"/>
      <c r="N1072" s="1452"/>
      <c r="O1072" s="1452"/>
    </row>
    <row r="1073" spans="8:15">
      <c r="H1073" s="1347" t="s">
        <v>9272</v>
      </c>
      <c r="I1073" s="1452" t="s">
        <v>546</v>
      </c>
      <c r="J1073" s="1452" t="s">
        <v>9273</v>
      </c>
      <c r="K1073" s="1452"/>
      <c r="L1073" s="1452"/>
      <c r="M1073" s="1452"/>
      <c r="N1073" s="1452"/>
      <c r="O1073" s="1452"/>
    </row>
    <row r="1074" spans="8:15">
      <c r="H1074" s="1347" t="s">
        <v>9274</v>
      </c>
      <c r="I1074" s="1452" t="s">
        <v>546</v>
      </c>
      <c r="J1074" s="1452" t="s">
        <v>9275</v>
      </c>
      <c r="K1074" s="1452"/>
      <c r="L1074" s="1452"/>
      <c r="M1074" s="1452"/>
      <c r="N1074" s="1452"/>
      <c r="O1074" s="1452"/>
    </row>
    <row r="1075" spans="8:15">
      <c r="H1075" s="1347" t="s">
        <v>9276</v>
      </c>
      <c r="I1075" s="1452" t="s">
        <v>546</v>
      </c>
      <c r="J1075" s="1452" t="s">
        <v>5104</v>
      </c>
      <c r="K1075" s="1452"/>
      <c r="L1075" s="1452"/>
      <c r="M1075" s="1452"/>
      <c r="N1075" s="1452"/>
      <c r="O1075" s="1452"/>
    </row>
    <row r="1076" spans="8:15">
      <c r="H1076" s="1347" t="s">
        <v>9277</v>
      </c>
      <c r="I1076" s="1452" t="s">
        <v>546</v>
      </c>
      <c r="J1076" s="1452" t="s">
        <v>2214</v>
      </c>
      <c r="K1076" s="1452"/>
      <c r="L1076" s="1452"/>
      <c r="M1076" s="1452"/>
      <c r="N1076" s="1452"/>
      <c r="O1076" s="1452"/>
    </row>
    <row r="1077" spans="8:15">
      <c r="H1077" s="1347" t="s">
        <v>9278</v>
      </c>
      <c r="I1077" s="1452" t="s">
        <v>546</v>
      </c>
      <c r="J1077" s="1452" t="s">
        <v>2472</v>
      </c>
      <c r="K1077" s="1452"/>
      <c r="L1077" s="1452"/>
      <c r="M1077" s="1452"/>
      <c r="N1077" s="1452"/>
      <c r="O1077" s="1452"/>
    </row>
    <row r="1078" spans="8:15">
      <c r="H1078" s="1347" t="s">
        <v>9279</v>
      </c>
      <c r="I1078" s="1452" t="s">
        <v>546</v>
      </c>
      <c r="J1078" s="1452" t="s">
        <v>5113</v>
      </c>
      <c r="K1078" s="1452"/>
      <c r="L1078" s="1452"/>
      <c r="M1078" s="1452"/>
      <c r="N1078" s="1452"/>
      <c r="O1078" s="1452"/>
    </row>
    <row r="1079" spans="8:15">
      <c r="H1079" s="1347" t="s">
        <v>9280</v>
      </c>
      <c r="I1079" s="1452" t="s">
        <v>546</v>
      </c>
      <c r="J1079" s="1452" t="s">
        <v>9281</v>
      </c>
      <c r="K1079" s="1452"/>
      <c r="L1079" s="1452"/>
      <c r="M1079" s="1452"/>
      <c r="N1079" s="1452"/>
      <c r="O1079" s="1452"/>
    </row>
    <row r="1080" spans="8:15">
      <c r="H1080" s="1347" t="s">
        <v>9282</v>
      </c>
      <c r="I1080" s="1452" t="s">
        <v>546</v>
      </c>
      <c r="J1080" s="1452" t="s">
        <v>5114</v>
      </c>
      <c r="K1080" s="1452"/>
      <c r="L1080" s="1452"/>
      <c r="M1080" s="1452"/>
      <c r="N1080" s="1452"/>
      <c r="O1080" s="1452"/>
    </row>
    <row r="1081" spans="8:15">
      <c r="H1081" s="1347" t="s">
        <v>9283</v>
      </c>
      <c r="I1081" s="1452" t="s">
        <v>546</v>
      </c>
      <c r="J1081" s="1452" t="s">
        <v>5116</v>
      </c>
      <c r="K1081" s="1452"/>
      <c r="L1081" s="1452"/>
      <c r="M1081" s="1452"/>
      <c r="N1081" s="1452"/>
      <c r="O1081" s="1452"/>
    </row>
    <row r="1082" spans="8:15">
      <c r="H1082" s="1347" t="s">
        <v>9284</v>
      </c>
      <c r="I1082" s="1452" t="s">
        <v>546</v>
      </c>
      <c r="J1082" s="1452" t="s">
        <v>5119</v>
      </c>
      <c r="K1082" s="1452"/>
      <c r="L1082" s="1452"/>
      <c r="M1082" s="1452"/>
      <c r="N1082" s="1452"/>
      <c r="O1082" s="1452"/>
    </row>
    <row r="1083" spans="8:15">
      <c r="H1083" s="1347" t="s">
        <v>9285</v>
      </c>
      <c r="I1083" s="1452" t="s">
        <v>546</v>
      </c>
      <c r="J1083" s="1452" t="s">
        <v>5124</v>
      </c>
      <c r="K1083" s="1452"/>
      <c r="L1083" s="1452"/>
      <c r="M1083" s="1452"/>
      <c r="N1083" s="1452"/>
      <c r="O1083" s="1452"/>
    </row>
    <row r="1084" spans="8:15">
      <c r="H1084" s="1347" t="s">
        <v>9286</v>
      </c>
      <c r="I1084" s="1452" t="s">
        <v>546</v>
      </c>
      <c r="J1084" s="1452" t="s">
        <v>5129</v>
      </c>
      <c r="K1084" s="1452"/>
      <c r="L1084" s="1452"/>
      <c r="M1084" s="1452"/>
      <c r="N1084" s="1452"/>
      <c r="O1084" s="1452"/>
    </row>
    <row r="1085" spans="8:15">
      <c r="H1085" s="1347" t="s">
        <v>9287</v>
      </c>
      <c r="I1085" s="1452" t="s">
        <v>546</v>
      </c>
      <c r="J1085" s="1452" t="s">
        <v>5134</v>
      </c>
      <c r="K1085" s="1452"/>
      <c r="L1085" s="1452"/>
      <c r="M1085" s="1452"/>
      <c r="N1085" s="1452"/>
      <c r="O1085" s="1452"/>
    </row>
    <row r="1086" spans="8:15">
      <c r="H1086" s="1347" t="s">
        <v>9288</v>
      </c>
      <c r="I1086" s="1452" t="s">
        <v>546</v>
      </c>
      <c r="J1086" s="1452" t="s">
        <v>5135</v>
      </c>
      <c r="K1086" s="1452"/>
      <c r="L1086" s="1452"/>
      <c r="M1086" s="1452"/>
      <c r="N1086" s="1452"/>
      <c r="O1086" s="1452"/>
    </row>
    <row r="1087" spans="8:15">
      <c r="H1087" s="1347" t="s">
        <v>9289</v>
      </c>
      <c r="I1087" s="1452" t="s">
        <v>546</v>
      </c>
      <c r="J1087" s="1452" t="s">
        <v>2876</v>
      </c>
      <c r="K1087" s="1452"/>
      <c r="L1087" s="1452"/>
      <c r="M1087" s="1452"/>
      <c r="N1087" s="1452"/>
      <c r="O1087" s="1452"/>
    </row>
    <row r="1088" spans="8:15">
      <c r="H1088" s="1347" t="s">
        <v>9290</v>
      </c>
      <c r="I1088" s="1452" t="s">
        <v>653</v>
      </c>
      <c r="K1088" s="1452">
        <f>ROW()</f>
        <v>1088</v>
      </c>
      <c r="L1088" s="1452">
        <f>K1088+COUNTIF($I$118:$I$1905,I1088)-1</f>
        <v>1123</v>
      </c>
      <c r="M1088" s="1452"/>
      <c r="N1088" s="1452"/>
      <c r="O1088" s="1452"/>
    </row>
    <row r="1089" spans="8:15">
      <c r="H1089" s="1347" t="s">
        <v>1176</v>
      </c>
      <c r="I1089" s="1452" t="s">
        <v>653</v>
      </c>
      <c r="J1089" s="1452" t="s">
        <v>1297</v>
      </c>
      <c r="K1089" s="1452"/>
      <c r="L1089" s="1452"/>
      <c r="M1089" s="1452"/>
      <c r="N1089" s="1452"/>
      <c r="O1089" s="1452"/>
    </row>
    <row r="1090" spans="8:15">
      <c r="H1090" s="1347" t="s">
        <v>1179</v>
      </c>
      <c r="I1090" s="1452" t="s">
        <v>653</v>
      </c>
      <c r="J1090" s="1452" t="s">
        <v>1300</v>
      </c>
      <c r="K1090" s="1452"/>
      <c r="L1090" s="1452"/>
      <c r="M1090" s="1452"/>
      <c r="N1090" s="1452"/>
      <c r="O1090" s="1452"/>
    </row>
    <row r="1091" spans="8:15">
      <c r="H1091" s="1347" t="s">
        <v>1247</v>
      </c>
      <c r="I1091" s="1452" t="s">
        <v>653</v>
      </c>
      <c r="J1091" s="1452" t="s">
        <v>1367</v>
      </c>
      <c r="K1091" s="1452"/>
      <c r="L1091" s="1452"/>
      <c r="M1091" s="1452"/>
      <c r="N1091" s="1452"/>
      <c r="O1091" s="1452"/>
    </row>
    <row r="1092" spans="8:15">
      <c r="H1092" s="1347" t="s">
        <v>9291</v>
      </c>
      <c r="I1092" s="1452" t="s">
        <v>653</v>
      </c>
      <c r="J1092" s="1452" t="s">
        <v>9292</v>
      </c>
      <c r="K1092" s="1452"/>
      <c r="L1092" s="1452"/>
      <c r="M1092" s="1452"/>
      <c r="N1092" s="1452"/>
      <c r="O1092" s="1452"/>
    </row>
    <row r="1093" spans="8:15">
      <c r="H1093" s="1347" t="s">
        <v>9293</v>
      </c>
      <c r="I1093" s="1452" t="s">
        <v>653</v>
      </c>
      <c r="J1093" s="1452" t="s">
        <v>9294</v>
      </c>
      <c r="K1093" s="1452"/>
      <c r="L1093" s="1452"/>
      <c r="M1093" s="1452"/>
      <c r="N1093" s="1452"/>
      <c r="O1093" s="1452"/>
    </row>
    <row r="1094" spans="8:15">
      <c r="H1094" s="1347" t="s">
        <v>9295</v>
      </c>
      <c r="I1094" s="1452" t="s">
        <v>653</v>
      </c>
      <c r="J1094" s="1452" t="s">
        <v>5169</v>
      </c>
      <c r="K1094" s="1452"/>
      <c r="L1094" s="1452"/>
      <c r="M1094" s="1452"/>
      <c r="N1094" s="1452"/>
      <c r="O1094" s="1452"/>
    </row>
    <row r="1095" spans="8:15">
      <c r="H1095" s="1347" t="s">
        <v>9296</v>
      </c>
      <c r="I1095" s="1452" t="s">
        <v>653</v>
      </c>
      <c r="J1095" s="1452" t="s">
        <v>5175</v>
      </c>
      <c r="K1095" s="1452"/>
      <c r="L1095" s="1452"/>
      <c r="M1095" s="1452"/>
      <c r="N1095" s="1452"/>
      <c r="O1095" s="1452"/>
    </row>
    <row r="1096" spans="8:15">
      <c r="H1096" s="1347" t="s">
        <v>9297</v>
      </c>
      <c r="I1096" s="1452" t="s">
        <v>653</v>
      </c>
      <c r="J1096" s="1452" t="s">
        <v>5178</v>
      </c>
      <c r="K1096" s="1452"/>
      <c r="L1096" s="1452"/>
      <c r="M1096" s="1452"/>
      <c r="N1096" s="1452"/>
      <c r="O1096" s="1452"/>
    </row>
    <row r="1097" spans="8:15">
      <c r="H1097" s="1347" t="s">
        <v>1248</v>
      </c>
      <c r="I1097" s="1452" t="s">
        <v>653</v>
      </c>
      <c r="J1097" s="1452" t="s">
        <v>1368</v>
      </c>
      <c r="K1097" s="1452"/>
      <c r="L1097" s="1452"/>
      <c r="M1097" s="1452"/>
      <c r="N1097" s="1452"/>
      <c r="O1097" s="1452"/>
    </row>
    <row r="1098" spans="8:15">
      <c r="H1098" s="1347" t="s">
        <v>9298</v>
      </c>
      <c r="I1098" s="1452" t="s">
        <v>653</v>
      </c>
      <c r="J1098" s="1452" t="s">
        <v>5193</v>
      </c>
      <c r="K1098" s="1452"/>
      <c r="L1098" s="1452"/>
      <c r="M1098" s="1452"/>
      <c r="N1098" s="1452"/>
      <c r="O1098" s="1452"/>
    </row>
    <row r="1099" spans="8:15">
      <c r="H1099" s="1347" t="s">
        <v>9299</v>
      </c>
      <c r="I1099" s="1452" t="s">
        <v>653</v>
      </c>
      <c r="J1099" s="1452" t="s">
        <v>9300</v>
      </c>
      <c r="K1099" s="1452"/>
      <c r="L1099" s="1452"/>
      <c r="M1099" s="1452"/>
      <c r="N1099" s="1452"/>
      <c r="O1099" s="1452"/>
    </row>
    <row r="1100" spans="8:15">
      <c r="H1100" s="1347" t="s">
        <v>9301</v>
      </c>
      <c r="I1100" s="1452" t="s">
        <v>653</v>
      </c>
      <c r="J1100" s="1452" t="s">
        <v>5197</v>
      </c>
      <c r="K1100" s="1452"/>
      <c r="L1100" s="1452"/>
      <c r="M1100" s="1452"/>
      <c r="N1100" s="1452"/>
      <c r="O1100" s="1452"/>
    </row>
    <row r="1101" spans="8:15">
      <c r="H1101" s="1347" t="s">
        <v>9302</v>
      </c>
      <c r="I1101" s="1452" t="s">
        <v>653</v>
      </c>
      <c r="J1101" s="1452" t="s">
        <v>5202</v>
      </c>
      <c r="K1101" s="1452"/>
      <c r="L1101" s="1452"/>
      <c r="M1101" s="1452"/>
      <c r="N1101" s="1452"/>
      <c r="O1101" s="1452"/>
    </row>
    <row r="1102" spans="8:15">
      <c r="H1102" s="1347" t="s">
        <v>9303</v>
      </c>
      <c r="I1102" s="1452" t="s">
        <v>653</v>
      </c>
      <c r="J1102" s="1452" t="s">
        <v>5206</v>
      </c>
      <c r="K1102" s="1452"/>
      <c r="L1102" s="1452"/>
      <c r="M1102" s="1452"/>
      <c r="N1102" s="1452"/>
      <c r="O1102" s="1452"/>
    </row>
    <row r="1103" spans="8:15">
      <c r="H1103" s="1347" t="s">
        <v>9304</v>
      </c>
      <c r="I1103" s="1452" t="s">
        <v>653</v>
      </c>
      <c r="J1103" s="1452" t="s">
        <v>9305</v>
      </c>
      <c r="K1103" s="1452"/>
      <c r="L1103" s="1452"/>
      <c r="M1103" s="1452"/>
      <c r="N1103" s="1452"/>
      <c r="O1103" s="1452"/>
    </row>
    <row r="1104" spans="8:15">
      <c r="H1104" s="1347" t="s">
        <v>9306</v>
      </c>
      <c r="I1104" s="1452" t="s">
        <v>653</v>
      </c>
      <c r="J1104" s="1452" t="s">
        <v>5209</v>
      </c>
      <c r="K1104" s="1452"/>
      <c r="L1104" s="1452"/>
      <c r="M1104" s="1452"/>
      <c r="N1104" s="1452"/>
      <c r="O1104" s="1452"/>
    </row>
    <row r="1105" spans="8:15">
      <c r="H1105" s="1347" t="s">
        <v>9307</v>
      </c>
      <c r="I1105" s="1452" t="s">
        <v>653</v>
      </c>
      <c r="J1105" s="1452" t="s">
        <v>5213</v>
      </c>
      <c r="K1105" s="1452"/>
      <c r="L1105" s="1452"/>
      <c r="M1105" s="1452"/>
      <c r="N1105" s="1452"/>
      <c r="O1105" s="1452"/>
    </row>
    <row r="1106" spans="8:15">
      <c r="H1106" s="1347" t="s">
        <v>9308</v>
      </c>
      <c r="I1106" s="1452" t="s">
        <v>653</v>
      </c>
      <c r="J1106" s="1452" t="s">
        <v>5216</v>
      </c>
      <c r="K1106" s="1452"/>
      <c r="L1106" s="1452"/>
      <c r="M1106" s="1452"/>
      <c r="N1106" s="1452"/>
      <c r="O1106" s="1452"/>
    </row>
    <row r="1107" spans="8:15">
      <c r="H1107" s="1347" t="s">
        <v>9309</v>
      </c>
      <c r="I1107" s="1452" t="s">
        <v>653</v>
      </c>
      <c r="J1107" s="1452" t="s">
        <v>5218</v>
      </c>
      <c r="K1107" s="1452"/>
      <c r="L1107" s="1452"/>
      <c r="M1107" s="1452"/>
      <c r="N1107" s="1452"/>
      <c r="O1107" s="1452"/>
    </row>
    <row r="1108" spans="8:15">
      <c r="H1108" s="1347" t="s">
        <v>9310</v>
      </c>
      <c r="I1108" s="1452" t="s">
        <v>653</v>
      </c>
      <c r="J1108" s="1452" t="s">
        <v>9311</v>
      </c>
      <c r="K1108" s="1452"/>
      <c r="L1108" s="1452"/>
      <c r="M1108" s="1452"/>
      <c r="N1108" s="1452"/>
      <c r="O1108" s="1452"/>
    </row>
    <row r="1109" spans="8:15">
      <c r="H1109" s="1347" t="s">
        <v>9312</v>
      </c>
      <c r="I1109" s="1452" t="s">
        <v>653</v>
      </c>
      <c r="J1109" s="1452" t="s">
        <v>9313</v>
      </c>
      <c r="K1109" s="1452"/>
      <c r="L1109" s="1452"/>
      <c r="M1109" s="1452"/>
      <c r="N1109" s="1452"/>
      <c r="O1109" s="1452"/>
    </row>
    <row r="1110" spans="8:15">
      <c r="H1110" s="1347" t="s">
        <v>9314</v>
      </c>
      <c r="I1110" s="1452" t="s">
        <v>653</v>
      </c>
      <c r="J1110" s="1452" t="s">
        <v>5229</v>
      </c>
      <c r="K1110" s="1452"/>
      <c r="L1110" s="1452"/>
      <c r="M1110" s="1452"/>
      <c r="N1110" s="1452"/>
      <c r="O1110" s="1452"/>
    </row>
    <row r="1111" spans="8:15">
      <c r="H1111" s="1347" t="s">
        <v>9315</v>
      </c>
      <c r="I1111" s="1452" t="s">
        <v>653</v>
      </c>
      <c r="J1111" s="1452" t="s">
        <v>9316</v>
      </c>
      <c r="K1111" s="1452"/>
      <c r="L1111" s="1452"/>
      <c r="M1111" s="1452"/>
      <c r="N1111" s="1452"/>
      <c r="O1111" s="1452"/>
    </row>
    <row r="1112" spans="8:15">
      <c r="H1112" s="1347" t="s">
        <v>9317</v>
      </c>
      <c r="I1112" s="1452" t="s">
        <v>653</v>
      </c>
      <c r="J1112" s="1452" t="s">
        <v>5231</v>
      </c>
      <c r="K1112" s="1452"/>
      <c r="L1112" s="1452"/>
      <c r="M1112" s="1452"/>
      <c r="N1112" s="1452"/>
      <c r="O1112" s="1452"/>
    </row>
    <row r="1113" spans="8:15">
      <c r="H1113" s="1347" t="s">
        <v>9318</v>
      </c>
      <c r="I1113" s="1452" t="s">
        <v>653</v>
      </c>
      <c r="J1113" s="1452" t="s">
        <v>5234</v>
      </c>
      <c r="K1113" s="1452"/>
      <c r="L1113" s="1452"/>
      <c r="M1113" s="1452"/>
      <c r="N1113" s="1452"/>
      <c r="O1113" s="1452"/>
    </row>
    <row r="1114" spans="8:15">
      <c r="H1114" s="1347" t="s">
        <v>9319</v>
      </c>
      <c r="I1114" s="1452" t="s">
        <v>653</v>
      </c>
      <c r="J1114" s="1452" t="s">
        <v>5237</v>
      </c>
      <c r="K1114" s="1452"/>
      <c r="L1114" s="1452"/>
      <c r="M1114" s="1452"/>
      <c r="N1114" s="1452"/>
      <c r="O1114" s="1452"/>
    </row>
    <row r="1115" spans="8:15">
      <c r="H1115" s="1347" t="s">
        <v>9320</v>
      </c>
      <c r="I1115" s="1452" t="s">
        <v>653</v>
      </c>
      <c r="J1115" s="1452" t="s">
        <v>5244</v>
      </c>
      <c r="K1115" s="1452"/>
      <c r="L1115" s="1452"/>
      <c r="M1115" s="1452"/>
      <c r="N1115" s="1452"/>
      <c r="O1115" s="1452"/>
    </row>
    <row r="1116" spans="8:15">
      <c r="H1116" s="1347" t="s">
        <v>9321</v>
      </c>
      <c r="I1116" s="1452" t="s">
        <v>653</v>
      </c>
      <c r="J1116" s="1452" t="s">
        <v>5246</v>
      </c>
      <c r="K1116" s="1452"/>
      <c r="L1116" s="1452"/>
      <c r="M1116" s="1452"/>
      <c r="N1116" s="1452"/>
      <c r="O1116" s="1452"/>
    </row>
    <row r="1117" spans="8:15">
      <c r="H1117" s="1347" t="s">
        <v>9322</v>
      </c>
      <c r="I1117" s="1452" t="s">
        <v>653</v>
      </c>
      <c r="J1117" s="1452" t="s">
        <v>9323</v>
      </c>
      <c r="K1117" s="1452"/>
      <c r="L1117" s="1452"/>
      <c r="M1117" s="1452"/>
      <c r="N1117" s="1452"/>
      <c r="O1117" s="1452"/>
    </row>
    <row r="1118" spans="8:15">
      <c r="H1118" s="1347" t="s">
        <v>9324</v>
      </c>
      <c r="I1118" s="1452" t="s">
        <v>653</v>
      </c>
      <c r="J1118" s="1452" t="s">
        <v>2464</v>
      </c>
      <c r="K1118" s="1452"/>
      <c r="L1118" s="1452"/>
      <c r="M1118" s="1452"/>
      <c r="N1118" s="1452"/>
      <c r="O1118" s="1452"/>
    </row>
    <row r="1119" spans="8:15">
      <c r="H1119" s="1347" t="s">
        <v>9325</v>
      </c>
      <c r="I1119" s="1452" t="s">
        <v>653</v>
      </c>
      <c r="J1119" s="1452" t="s">
        <v>9326</v>
      </c>
      <c r="K1119" s="1452"/>
      <c r="L1119" s="1452"/>
      <c r="M1119" s="1452"/>
      <c r="N1119" s="1452"/>
      <c r="O1119" s="1452"/>
    </row>
    <row r="1120" spans="8:15">
      <c r="H1120" s="1347" t="s">
        <v>9327</v>
      </c>
      <c r="I1120" s="1452" t="s">
        <v>653</v>
      </c>
      <c r="J1120" s="1452" t="s">
        <v>3643</v>
      </c>
      <c r="K1120" s="1452"/>
      <c r="L1120" s="1452"/>
      <c r="M1120" s="1452"/>
      <c r="N1120" s="1452"/>
      <c r="O1120" s="1452"/>
    </row>
    <row r="1121" spans="8:15">
      <c r="H1121" s="1347" t="s">
        <v>9328</v>
      </c>
      <c r="I1121" s="1452" t="s">
        <v>653</v>
      </c>
      <c r="J1121" s="1452" t="s">
        <v>3783</v>
      </c>
      <c r="K1121" s="1452"/>
      <c r="L1121" s="1452"/>
      <c r="M1121" s="1452"/>
      <c r="N1121" s="1452"/>
      <c r="O1121" s="1452"/>
    </row>
    <row r="1122" spans="8:15">
      <c r="H1122" s="1347" t="s">
        <v>9329</v>
      </c>
      <c r="I1122" s="1452" t="s">
        <v>653</v>
      </c>
      <c r="J1122" s="1452" t="s">
        <v>5255</v>
      </c>
      <c r="K1122" s="1452"/>
      <c r="L1122" s="1452"/>
      <c r="M1122" s="1452"/>
      <c r="N1122" s="1452"/>
      <c r="O1122" s="1452"/>
    </row>
    <row r="1123" spans="8:15">
      <c r="H1123" s="1347" t="s">
        <v>9330</v>
      </c>
      <c r="I1123" s="1452" t="s">
        <v>653</v>
      </c>
      <c r="J1123" s="1452" t="s">
        <v>2234</v>
      </c>
      <c r="K1123" s="1452"/>
      <c r="L1123" s="1452"/>
      <c r="M1123" s="1452"/>
      <c r="N1123" s="1452"/>
      <c r="O1123" s="1452"/>
    </row>
    <row r="1124" spans="8:15">
      <c r="H1124" s="1347" t="s">
        <v>9331</v>
      </c>
      <c r="I1124" s="1452" t="s">
        <v>547</v>
      </c>
      <c r="K1124" s="1452">
        <f>ROW()</f>
        <v>1124</v>
      </c>
      <c r="L1124" s="1452">
        <f>K1124+COUNTIF($I$118:$I$1905,I1124)-1</f>
        <v>1178</v>
      </c>
      <c r="M1124" s="1452"/>
      <c r="N1124" s="1452"/>
      <c r="O1124" s="1452"/>
    </row>
    <row r="1125" spans="8:15">
      <c r="H1125" s="1347" t="s">
        <v>1166</v>
      </c>
      <c r="I1125" s="1452" t="s">
        <v>547</v>
      </c>
      <c r="J1125" s="1452" t="s">
        <v>1287</v>
      </c>
      <c r="K1125" s="1452"/>
      <c r="L1125" s="1452"/>
      <c r="M1125" s="1452"/>
      <c r="N1125" s="1452"/>
      <c r="O1125" s="1452"/>
    </row>
    <row r="1126" spans="8:15">
      <c r="H1126" s="1347" t="s">
        <v>1200</v>
      </c>
      <c r="I1126" s="1452" t="s">
        <v>547</v>
      </c>
      <c r="J1126" s="1452" t="s">
        <v>1321</v>
      </c>
      <c r="K1126" s="1452"/>
      <c r="L1126" s="1452"/>
      <c r="M1126" s="1452"/>
      <c r="N1126" s="1452"/>
      <c r="O1126" s="1452"/>
    </row>
    <row r="1127" spans="8:15">
      <c r="H1127" s="1347" t="s">
        <v>1202</v>
      </c>
      <c r="I1127" s="1452" t="s">
        <v>547</v>
      </c>
      <c r="J1127" s="1452" t="s">
        <v>1323</v>
      </c>
      <c r="K1127" s="1452"/>
      <c r="L1127" s="1452"/>
      <c r="M1127" s="1452"/>
      <c r="N1127" s="1452"/>
      <c r="O1127" s="1452"/>
    </row>
    <row r="1128" spans="8:15">
      <c r="H1128" s="1347" t="s">
        <v>1249</v>
      </c>
      <c r="I1128" s="1452" t="s">
        <v>547</v>
      </c>
      <c r="J1128" s="1452" t="s">
        <v>1369</v>
      </c>
      <c r="K1128" s="1452"/>
      <c r="L1128" s="1452"/>
      <c r="M1128" s="1452"/>
      <c r="N1128" s="1452"/>
      <c r="O1128" s="1452"/>
    </row>
    <row r="1129" spans="8:15">
      <c r="H1129" s="1347" t="s">
        <v>9332</v>
      </c>
      <c r="I1129" s="1452" t="s">
        <v>547</v>
      </c>
      <c r="J1129" s="1452" t="s">
        <v>5268</v>
      </c>
      <c r="K1129" s="1452"/>
      <c r="L1129" s="1452"/>
      <c r="M1129" s="1452"/>
      <c r="N1129" s="1452"/>
      <c r="O1129" s="1452"/>
    </row>
    <row r="1130" spans="8:15">
      <c r="H1130" s="1347" t="s">
        <v>9333</v>
      </c>
      <c r="I1130" s="1452" t="s">
        <v>547</v>
      </c>
      <c r="J1130" s="1452" t="s">
        <v>9334</v>
      </c>
      <c r="K1130" s="1452"/>
      <c r="L1130" s="1452"/>
      <c r="M1130" s="1452"/>
      <c r="N1130" s="1452"/>
      <c r="O1130" s="1452"/>
    </row>
    <row r="1131" spans="8:15">
      <c r="H1131" s="1347" t="s">
        <v>1250</v>
      </c>
      <c r="I1131" s="1452" t="s">
        <v>547</v>
      </c>
      <c r="J1131" s="1452" t="s">
        <v>1370</v>
      </c>
      <c r="K1131" s="1452"/>
      <c r="L1131" s="1452"/>
      <c r="M1131" s="1452"/>
      <c r="N1131" s="1452"/>
      <c r="O1131" s="1452"/>
    </row>
    <row r="1132" spans="8:15">
      <c r="H1132" s="1347" t="s">
        <v>9335</v>
      </c>
      <c r="I1132" s="1452" t="s">
        <v>547</v>
      </c>
      <c r="J1132" s="1452" t="s">
        <v>5270</v>
      </c>
      <c r="K1132" s="1452"/>
      <c r="L1132" s="1452"/>
      <c r="M1132" s="1452"/>
      <c r="N1132" s="1452"/>
      <c r="O1132" s="1452"/>
    </row>
    <row r="1133" spans="8:15">
      <c r="H1133" s="1347" t="s">
        <v>9336</v>
      </c>
      <c r="I1133" s="1452" t="s">
        <v>547</v>
      </c>
      <c r="J1133" s="1452" t="s">
        <v>9337</v>
      </c>
      <c r="K1133" s="1452"/>
      <c r="L1133" s="1452"/>
      <c r="M1133" s="1452"/>
      <c r="N1133" s="1452"/>
      <c r="O1133" s="1452"/>
    </row>
    <row r="1134" spans="8:15">
      <c r="H1134" s="1347" t="s">
        <v>9338</v>
      </c>
      <c r="I1134" s="1452" t="s">
        <v>547</v>
      </c>
      <c r="J1134" s="1452" t="s">
        <v>9339</v>
      </c>
      <c r="K1134" s="1452"/>
      <c r="L1134" s="1452"/>
      <c r="M1134" s="1452"/>
      <c r="N1134" s="1452"/>
      <c r="O1134" s="1452"/>
    </row>
    <row r="1135" spans="8:15">
      <c r="H1135" s="1347" t="s">
        <v>9340</v>
      </c>
      <c r="I1135" s="1452" t="s">
        <v>547</v>
      </c>
      <c r="J1135" s="1452" t="s">
        <v>9341</v>
      </c>
      <c r="K1135" s="1452"/>
      <c r="L1135" s="1452"/>
      <c r="M1135" s="1452"/>
      <c r="N1135" s="1452"/>
      <c r="O1135" s="1452"/>
    </row>
    <row r="1136" spans="8:15">
      <c r="H1136" s="1347" t="s">
        <v>1201</v>
      </c>
      <c r="I1136" s="1452" t="s">
        <v>547</v>
      </c>
      <c r="J1136" s="1452" t="s">
        <v>1322</v>
      </c>
      <c r="K1136" s="1452"/>
      <c r="L1136" s="1452"/>
      <c r="M1136" s="1452"/>
      <c r="N1136" s="1452"/>
      <c r="O1136" s="1452"/>
    </row>
    <row r="1137" spans="8:15">
      <c r="H1137" s="1347" t="s">
        <v>9342</v>
      </c>
      <c r="I1137" s="1452" t="s">
        <v>547</v>
      </c>
      <c r="J1137" s="1452" t="s">
        <v>9343</v>
      </c>
      <c r="K1137" s="1452"/>
      <c r="L1137" s="1452"/>
      <c r="M1137" s="1452"/>
      <c r="N1137" s="1452"/>
      <c r="O1137" s="1452"/>
    </row>
    <row r="1138" spans="8:15">
      <c r="H1138" s="1347" t="s">
        <v>9344</v>
      </c>
      <c r="I1138" s="1452" t="s">
        <v>547</v>
      </c>
      <c r="J1138" s="1452" t="s">
        <v>5281</v>
      </c>
      <c r="K1138" s="1452"/>
      <c r="L1138" s="1452"/>
      <c r="M1138" s="1452"/>
      <c r="N1138" s="1452"/>
      <c r="O1138" s="1452"/>
    </row>
    <row r="1139" spans="8:15">
      <c r="H1139" s="1347" t="s">
        <v>9345</v>
      </c>
      <c r="I1139" s="1452" t="s">
        <v>547</v>
      </c>
      <c r="J1139" s="1452" t="s">
        <v>9346</v>
      </c>
      <c r="K1139" s="1452"/>
      <c r="L1139" s="1452"/>
      <c r="M1139" s="1452"/>
      <c r="N1139" s="1452"/>
      <c r="O1139" s="1452"/>
    </row>
    <row r="1140" spans="8:15">
      <c r="H1140" s="1347" t="s">
        <v>9347</v>
      </c>
      <c r="I1140" s="1452" t="s">
        <v>547</v>
      </c>
      <c r="J1140" s="1452" t="s">
        <v>5285</v>
      </c>
      <c r="K1140" s="1452"/>
      <c r="L1140" s="1452"/>
      <c r="M1140" s="1452"/>
      <c r="N1140" s="1452"/>
      <c r="O1140" s="1452"/>
    </row>
    <row r="1141" spans="8:15">
      <c r="H1141" s="1347" t="s">
        <v>9348</v>
      </c>
      <c r="I1141" s="1452" t="s">
        <v>547</v>
      </c>
      <c r="J1141" s="1452" t="s">
        <v>9349</v>
      </c>
      <c r="K1141" s="1452"/>
      <c r="L1141" s="1452"/>
      <c r="M1141" s="1452"/>
      <c r="N1141" s="1452"/>
      <c r="O1141" s="1452"/>
    </row>
    <row r="1142" spans="8:15">
      <c r="H1142" s="1347" t="s">
        <v>9350</v>
      </c>
      <c r="I1142" s="1452" t="s">
        <v>547</v>
      </c>
      <c r="J1142" s="1452" t="s">
        <v>9351</v>
      </c>
      <c r="K1142" s="1452"/>
      <c r="L1142" s="1452"/>
      <c r="M1142" s="1452"/>
      <c r="N1142" s="1452"/>
      <c r="O1142" s="1452"/>
    </row>
    <row r="1143" spans="8:15">
      <c r="H1143" s="1347" t="s">
        <v>9352</v>
      </c>
      <c r="I1143" s="1452" t="s">
        <v>547</v>
      </c>
      <c r="J1143" s="1452" t="s">
        <v>9353</v>
      </c>
      <c r="K1143" s="1452"/>
      <c r="L1143" s="1452"/>
      <c r="M1143" s="1452"/>
      <c r="N1143" s="1452"/>
      <c r="O1143" s="1452"/>
    </row>
    <row r="1144" spans="8:15">
      <c r="H1144" s="1347" t="s">
        <v>9354</v>
      </c>
      <c r="I1144" s="1452" t="s">
        <v>547</v>
      </c>
      <c r="J1144" s="1452" t="s">
        <v>9355</v>
      </c>
      <c r="K1144" s="1452"/>
      <c r="L1144" s="1452"/>
      <c r="M1144" s="1452"/>
      <c r="N1144" s="1452"/>
      <c r="O1144" s="1452"/>
    </row>
    <row r="1145" spans="8:15">
      <c r="H1145" s="1347" t="s">
        <v>9356</v>
      </c>
      <c r="I1145" s="1452" t="s">
        <v>547</v>
      </c>
      <c r="J1145" s="1452" t="s">
        <v>5287</v>
      </c>
      <c r="K1145" s="1452"/>
      <c r="L1145" s="1452"/>
      <c r="M1145" s="1452"/>
      <c r="N1145" s="1452"/>
      <c r="O1145" s="1452"/>
    </row>
    <row r="1146" spans="8:15">
      <c r="H1146" s="1347" t="s">
        <v>9357</v>
      </c>
      <c r="I1146" s="1452" t="s">
        <v>547</v>
      </c>
      <c r="J1146" s="1452" t="s">
        <v>9358</v>
      </c>
      <c r="K1146" s="1452"/>
      <c r="L1146" s="1452"/>
      <c r="M1146" s="1452"/>
      <c r="N1146" s="1452"/>
      <c r="O1146" s="1452"/>
    </row>
    <row r="1147" spans="8:15">
      <c r="H1147" s="1347" t="s">
        <v>9359</v>
      </c>
      <c r="I1147" s="1452" t="s">
        <v>547</v>
      </c>
      <c r="J1147" s="1452" t="s">
        <v>9360</v>
      </c>
      <c r="K1147" s="1452"/>
      <c r="L1147" s="1452"/>
      <c r="M1147" s="1452"/>
      <c r="N1147" s="1452"/>
      <c r="O1147" s="1452"/>
    </row>
    <row r="1148" spans="8:15">
      <c r="H1148" s="1347" t="s">
        <v>9361</v>
      </c>
      <c r="I1148" s="1452" t="s">
        <v>547</v>
      </c>
      <c r="J1148" s="1452" t="s">
        <v>9362</v>
      </c>
      <c r="K1148" s="1452"/>
      <c r="L1148" s="1452"/>
      <c r="M1148" s="1452"/>
      <c r="N1148" s="1452"/>
      <c r="O1148" s="1452"/>
    </row>
    <row r="1149" spans="8:15">
      <c r="H1149" s="1347" t="s">
        <v>9363</v>
      </c>
      <c r="I1149" s="1452" t="s">
        <v>547</v>
      </c>
      <c r="J1149" s="1452" t="s">
        <v>9364</v>
      </c>
      <c r="K1149" s="1452"/>
      <c r="L1149" s="1452"/>
      <c r="M1149" s="1452"/>
      <c r="N1149" s="1452"/>
      <c r="O1149" s="1452"/>
    </row>
    <row r="1150" spans="8:15">
      <c r="H1150" s="1347" t="s">
        <v>9365</v>
      </c>
      <c r="I1150" s="1452" t="s">
        <v>547</v>
      </c>
      <c r="J1150" s="1452" t="s">
        <v>9366</v>
      </c>
      <c r="K1150" s="1452"/>
      <c r="L1150" s="1452"/>
      <c r="M1150" s="1452"/>
      <c r="N1150" s="1452"/>
      <c r="O1150" s="1452"/>
    </row>
    <row r="1151" spans="8:15">
      <c r="H1151" s="1347" t="s">
        <v>9367</v>
      </c>
      <c r="I1151" s="1452" t="s">
        <v>547</v>
      </c>
      <c r="J1151" s="1452" t="s">
        <v>9368</v>
      </c>
      <c r="K1151" s="1452"/>
      <c r="L1151" s="1452"/>
      <c r="M1151" s="1452"/>
      <c r="N1151" s="1452"/>
      <c r="O1151" s="1452"/>
    </row>
    <row r="1152" spans="8:15">
      <c r="H1152" s="1347" t="s">
        <v>9369</v>
      </c>
      <c r="I1152" s="1452" t="s">
        <v>547</v>
      </c>
      <c r="J1152" s="1452" t="s">
        <v>9370</v>
      </c>
      <c r="K1152" s="1452"/>
      <c r="L1152" s="1452"/>
      <c r="M1152" s="1452"/>
      <c r="N1152" s="1452"/>
      <c r="O1152" s="1452"/>
    </row>
    <row r="1153" spans="8:15">
      <c r="H1153" s="1347" t="s">
        <v>9371</v>
      </c>
      <c r="I1153" s="1452" t="s">
        <v>547</v>
      </c>
      <c r="J1153" s="1452" t="s">
        <v>9372</v>
      </c>
      <c r="K1153" s="1452"/>
      <c r="L1153" s="1452"/>
      <c r="M1153" s="1452"/>
      <c r="N1153" s="1452"/>
      <c r="O1153" s="1452"/>
    </row>
    <row r="1154" spans="8:15">
      <c r="H1154" s="1347" t="s">
        <v>9373</v>
      </c>
      <c r="I1154" s="1452" t="s">
        <v>547</v>
      </c>
      <c r="J1154" s="1452" t="s">
        <v>9374</v>
      </c>
      <c r="K1154" s="1452"/>
      <c r="L1154" s="1452"/>
      <c r="M1154" s="1452"/>
      <c r="N1154" s="1452"/>
      <c r="O1154" s="1452"/>
    </row>
    <row r="1155" spans="8:15">
      <c r="H1155" s="1347" t="s">
        <v>9375</v>
      </c>
      <c r="I1155" s="1452" t="s">
        <v>547</v>
      </c>
      <c r="J1155" s="1452" t="s">
        <v>9376</v>
      </c>
      <c r="K1155" s="1452"/>
      <c r="L1155" s="1452"/>
      <c r="M1155" s="1452"/>
      <c r="N1155" s="1452"/>
      <c r="O1155" s="1452"/>
    </row>
    <row r="1156" spans="8:15">
      <c r="H1156" s="1347" t="s">
        <v>9377</v>
      </c>
      <c r="I1156" s="1452" t="s">
        <v>547</v>
      </c>
      <c r="J1156" s="1452" t="s">
        <v>9378</v>
      </c>
      <c r="K1156" s="1452"/>
      <c r="L1156" s="1452"/>
      <c r="M1156" s="1452"/>
      <c r="N1156" s="1452"/>
      <c r="O1156" s="1452"/>
    </row>
    <row r="1157" spans="8:15">
      <c r="H1157" s="1347" t="s">
        <v>9379</v>
      </c>
      <c r="I1157" s="1452" t="s">
        <v>547</v>
      </c>
      <c r="J1157" s="1452" t="s">
        <v>9380</v>
      </c>
      <c r="K1157" s="1452"/>
      <c r="L1157" s="1452"/>
      <c r="M1157" s="1452"/>
      <c r="N1157" s="1452"/>
      <c r="O1157" s="1452"/>
    </row>
    <row r="1158" spans="8:15">
      <c r="H1158" s="1347" t="s">
        <v>9381</v>
      </c>
      <c r="I1158" s="1452" t="s">
        <v>547</v>
      </c>
      <c r="J1158" s="1452" t="s">
        <v>9382</v>
      </c>
      <c r="K1158" s="1452"/>
      <c r="L1158" s="1452"/>
      <c r="M1158" s="1452"/>
      <c r="N1158" s="1452"/>
      <c r="O1158" s="1452"/>
    </row>
    <row r="1159" spans="8:15">
      <c r="H1159" s="1347" t="s">
        <v>9383</v>
      </c>
      <c r="I1159" s="1452" t="s">
        <v>547</v>
      </c>
      <c r="J1159" s="1452" t="s">
        <v>9384</v>
      </c>
      <c r="K1159" s="1452"/>
      <c r="L1159" s="1452"/>
      <c r="M1159" s="1452"/>
      <c r="N1159" s="1452"/>
      <c r="O1159" s="1452"/>
    </row>
    <row r="1160" spans="8:15">
      <c r="H1160" s="1347" t="s">
        <v>9385</v>
      </c>
      <c r="I1160" s="1452" t="s">
        <v>547</v>
      </c>
      <c r="J1160" s="1452" t="s">
        <v>9386</v>
      </c>
      <c r="K1160" s="1452"/>
      <c r="L1160" s="1452"/>
      <c r="M1160" s="1452"/>
      <c r="N1160" s="1452"/>
      <c r="O1160" s="1452"/>
    </row>
    <row r="1161" spans="8:15">
      <c r="H1161" s="1347" t="s">
        <v>9387</v>
      </c>
      <c r="I1161" s="1452" t="s">
        <v>547</v>
      </c>
      <c r="J1161" s="1452" t="s">
        <v>9388</v>
      </c>
      <c r="K1161" s="1452"/>
      <c r="L1161" s="1452"/>
      <c r="M1161" s="1452"/>
      <c r="N1161" s="1452"/>
      <c r="O1161" s="1452"/>
    </row>
    <row r="1162" spans="8:15">
      <c r="H1162" s="1347" t="s">
        <v>9389</v>
      </c>
      <c r="I1162" s="1452" t="s">
        <v>547</v>
      </c>
      <c r="J1162" s="1452" t="s">
        <v>9390</v>
      </c>
      <c r="K1162" s="1452"/>
      <c r="L1162" s="1452"/>
      <c r="M1162" s="1452"/>
      <c r="N1162" s="1452"/>
      <c r="O1162" s="1452"/>
    </row>
    <row r="1163" spans="8:15">
      <c r="H1163" s="1347" t="s">
        <v>9391</v>
      </c>
      <c r="I1163" s="1452" t="s">
        <v>547</v>
      </c>
      <c r="J1163" s="1452" t="s">
        <v>5301</v>
      </c>
      <c r="K1163" s="1452"/>
      <c r="L1163" s="1452"/>
      <c r="M1163" s="1452"/>
      <c r="N1163" s="1452"/>
      <c r="O1163" s="1452"/>
    </row>
    <row r="1164" spans="8:15">
      <c r="H1164" s="1347" t="s">
        <v>9392</v>
      </c>
      <c r="I1164" s="1452" t="s">
        <v>547</v>
      </c>
      <c r="J1164" s="1452" t="s">
        <v>9393</v>
      </c>
      <c r="K1164" s="1452"/>
      <c r="L1164" s="1452"/>
      <c r="M1164" s="1452"/>
      <c r="N1164" s="1452"/>
      <c r="O1164" s="1452"/>
    </row>
    <row r="1165" spans="8:15">
      <c r="H1165" s="1347" t="s">
        <v>9394</v>
      </c>
      <c r="I1165" s="1452" t="s">
        <v>547</v>
      </c>
      <c r="J1165" s="1452" t="s">
        <v>5302</v>
      </c>
      <c r="K1165" s="1452"/>
      <c r="L1165" s="1452"/>
      <c r="M1165" s="1452"/>
      <c r="N1165" s="1452"/>
      <c r="O1165" s="1452"/>
    </row>
    <row r="1166" spans="8:15">
      <c r="H1166" s="1347" t="s">
        <v>9395</v>
      </c>
      <c r="I1166" s="1452" t="s">
        <v>547</v>
      </c>
      <c r="J1166" s="1452" t="s">
        <v>9396</v>
      </c>
      <c r="K1166" s="1452"/>
      <c r="L1166" s="1452"/>
      <c r="M1166" s="1452"/>
      <c r="N1166" s="1452"/>
      <c r="O1166" s="1452"/>
    </row>
    <row r="1167" spans="8:15">
      <c r="H1167" s="1347" t="s">
        <v>9397</v>
      </c>
      <c r="I1167" s="1452" t="s">
        <v>547</v>
      </c>
      <c r="J1167" s="1452" t="s">
        <v>9398</v>
      </c>
      <c r="K1167" s="1452"/>
      <c r="L1167" s="1452"/>
      <c r="M1167" s="1452"/>
      <c r="N1167" s="1452"/>
      <c r="O1167" s="1452"/>
    </row>
    <row r="1168" spans="8:15">
      <c r="H1168" s="1347" t="s">
        <v>9399</v>
      </c>
      <c r="I1168" s="1452" t="s">
        <v>547</v>
      </c>
      <c r="J1168" s="1452" t="s">
        <v>9400</v>
      </c>
      <c r="K1168" s="1452"/>
      <c r="L1168" s="1452"/>
      <c r="M1168" s="1452"/>
      <c r="N1168" s="1452"/>
      <c r="O1168" s="1452"/>
    </row>
    <row r="1169" spans="8:15">
      <c r="H1169" s="1347" t="s">
        <v>9401</v>
      </c>
      <c r="I1169" s="1452" t="s">
        <v>547</v>
      </c>
      <c r="J1169" s="1452" t="s">
        <v>3149</v>
      </c>
      <c r="K1169" s="1452"/>
      <c r="L1169" s="1452"/>
      <c r="M1169" s="1452"/>
      <c r="N1169" s="1452"/>
      <c r="O1169" s="1452"/>
    </row>
    <row r="1170" spans="8:15">
      <c r="H1170" s="1347" t="s">
        <v>9402</v>
      </c>
      <c r="I1170" s="1452" t="s">
        <v>547</v>
      </c>
      <c r="J1170" s="1452" t="s">
        <v>9403</v>
      </c>
      <c r="K1170" s="1452"/>
      <c r="L1170" s="1452"/>
      <c r="M1170" s="1452"/>
      <c r="N1170" s="1452"/>
      <c r="O1170" s="1452"/>
    </row>
    <row r="1171" spans="8:15">
      <c r="H1171" s="1347" t="s">
        <v>9404</v>
      </c>
      <c r="I1171" s="1452" t="s">
        <v>547</v>
      </c>
      <c r="J1171" s="1452" t="s">
        <v>9405</v>
      </c>
      <c r="K1171" s="1452"/>
      <c r="L1171" s="1452"/>
      <c r="M1171" s="1452"/>
      <c r="N1171" s="1452"/>
      <c r="O1171" s="1452"/>
    </row>
    <row r="1172" spans="8:15">
      <c r="H1172" s="1347" t="s">
        <v>9406</v>
      </c>
      <c r="I1172" s="1452" t="s">
        <v>547</v>
      </c>
      <c r="J1172" s="1452" t="s">
        <v>5303</v>
      </c>
      <c r="K1172" s="1452"/>
      <c r="L1172" s="1452"/>
      <c r="M1172" s="1452"/>
      <c r="N1172" s="1452"/>
      <c r="O1172" s="1452"/>
    </row>
    <row r="1173" spans="8:15">
      <c r="H1173" s="1347" t="s">
        <v>9407</v>
      </c>
      <c r="I1173" s="1452" t="s">
        <v>547</v>
      </c>
      <c r="J1173" s="1452" t="s">
        <v>4579</v>
      </c>
      <c r="K1173" s="1452"/>
      <c r="L1173" s="1452"/>
      <c r="M1173" s="1452"/>
      <c r="N1173" s="1452"/>
      <c r="O1173" s="1452"/>
    </row>
    <row r="1174" spans="8:15">
      <c r="H1174" s="1347" t="s">
        <v>9408</v>
      </c>
      <c r="I1174" s="1452" t="s">
        <v>547</v>
      </c>
      <c r="J1174" s="1452" t="s">
        <v>9409</v>
      </c>
      <c r="K1174" s="1452"/>
      <c r="L1174" s="1452"/>
      <c r="M1174" s="1452"/>
      <c r="N1174" s="1452"/>
      <c r="O1174" s="1452"/>
    </row>
    <row r="1175" spans="8:15">
      <c r="H1175" s="1347" t="s">
        <v>9410</v>
      </c>
      <c r="I1175" s="1452" t="s">
        <v>547</v>
      </c>
      <c r="J1175" s="1452" t="s">
        <v>5307</v>
      </c>
      <c r="K1175" s="1452"/>
      <c r="L1175" s="1452"/>
      <c r="M1175" s="1452"/>
      <c r="N1175" s="1452"/>
      <c r="O1175" s="1452"/>
    </row>
    <row r="1176" spans="8:15">
      <c r="H1176" s="1347" t="s">
        <v>9411</v>
      </c>
      <c r="I1176" s="1452" t="s">
        <v>547</v>
      </c>
      <c r="J1176" s="1452" t="s">
        <v>5309</v>
      </c>
      <c r="K1176" s="1452"/>
      <c r="L1176" s="1452"/>
      <c r="M1176" s="1452"/>
      <c r="N1176" s="1452"/>
      <c r="O1176" s="1452"/>
    </row>
    <row r="1177" spans="8:15">
      <c r="H1177" s="1347" t="s">
        <v>9412</v>
      </c>
      <c r="I1177" s="1452" t="s">
        <v>547</v>
      </c>
      <c r="J1177" s="1452" t="s">
        <v>5315</v>
      </c>
      <c r="K1177" s="1452"/>
      <c r="L1177" s="1452"/>
      <c r="M1177" s="1452"/>
      <c r="N1177" s="1452"/>
      <c r="O1177" s="1452"/>
    </row>
    <row r="1178" spans="8:15">
      <c r="H1178" s="1347" t="s">
        <v>9413</v>
      </c>
      <c r="I1178" s="1452" t="s">
        <v>547</v>
      </c>
      <c r="J1178" s="1452" t="s">
        <v>5320</v>
      </c>
      <c r="K1178" s="1452"/>
      <c r="L1178" s="1452"/>
      <c r="M1178" s="1452"/>
      <c r="N1178" s="1452"/>
      <c r="O1178" s="1452"/>
    </row>
    <row r="1179" spans="8:15">
      <c r="H1179" s="1347" t="s">
        <v>9414</v>
      </c>
      <c r="I1179" s="1452" t="s">
        <v>654</v>
      </c>
      <c r="K1179" s="1452">
        <f>ROW()</f>
        <v>1179</v>
      </c>
      <c r="L1179" s="1452">
        <f>K1179+COUNTIF($I$118:$I$1905,I1179)-1</f>
        <v>1208</v>
      </c>
      <c r="M1179" s="1452"/>
      <c r="N1179" s="1452"/>
      <c r="O1179" s="1452"/>
    </row>
    <row r="1180" spans="8:15">
      <c r="H1180" s="1347" t="s">
        <v>9415</v>
      </c>
      <c r="I1180" s="1452" t="s">
        <v>654</v>
      </c>
      <c r="J1180" s="1452" t="s">
        <v>5321</v>
      </c>
      <c r="K1180" s="1452"/>
      <c r="L1180" s="1452"/>
      <c r="M1180" s="1452"/>
      <c r="N1180" s="1452"/>
      <c r="O1180" s="1452"/>
    </row>
    <row r="1181" spans="8:15">
      <c r="H1181" s="1347" t="s">
        <v>1251</v>
      </c>
      <c r="I1181" s="1452" t="s">
        <v>654</v>
      </c>
      <c r="J1181" s="1452" t="s">
        <v>1371</v>
      </c>
      <c r="K1181" s="1452"/>
      <c r="L1181" s="1452"/>
      <c r="M1181" s="1452"/>
      <c r="N1181" s="1452"/>
      <c r="O1181" s="1452"/>
    </row>
    <row r="1182" spans="8:15">
      <c r="H1182" s="1347" t="s">
        <v>9416</v>
      </c>
      <c r="I1182" s="1452" t="s">
        <v>654</v>
      </c>
      <c r="J1182" s="1452" t="s">
        <v>5339</v>
      </c>
      <c r="K1182" s="1452"/>
      <c r="L1182" s="1452"/>
      <c r="M1182" s="1452"/>
      <c r="N1182" s="1452"/>
      <c r="O1182" s="1452"/>
    </row>
    <row r="1183" spans="8:15">
      <c r="H1183" s="1347" t="s">
        <v>9417</v>
      </c>
      <c r="I1183" s="1452" t="s">
        <v>654</v>
      </c>
      <c r="J1183" s="1452" t="s">
        <v>5342</v>
      </c>
      <c r="K1183" s="1452"/>
      <c r="L1183" s="1452"/>
      <c r="M1183" s="1452"/>
      <c r="N1183" s="1452"/>
      <c r="O1183" s="1452"/>
    </row>
    <row r="1184" spans="8:15">
      <c r="H1184" s="1347" t="s">
        <v>9418</v>
      </c>
      <c r="I1184" s="1452" t="s">
        <v>654</v>
      </c>
      <c r="J1184" s="1452" t="s">
        <v>5350</v>
      </c>
      <c r="K1184" s="1452"/>
      <c r="L1184" s="1452"/>
      <c r="M1184" s="1452"/>
      <c r="N1184" s="1452"/>
      <c r="O1184" s="1452"/>
    </row>
    <row r="1185" spans="8:15">
      <c r="H1185" s="1347" t="s">
        <v>9419</v>
      </c>
      <c r="I1185" s="1452" t="s">
        <v>654</v>
      </c>
      <c r="J1185" s="1452" t="s">
        <v>5355</v>
      </c>
      <c r="K1185" s="1452"/>
      <c r="L1185" s="1452"/>
      <c r="M1185" s="1452"/>
      <c r="N1185" s="1452"/>
      <c r="O1185" s="1452"/>
    </row>
    <row r="1186" spans="8:15">
      <c r="H1186" s="1347" t="s">
        <v>9420</v>
      </c>
      <c r="I1186" s="1452" t="s">
        <v>654</v>
      </c>
      <c r="J1186" s="1452" t="s">
        <v>5357</v>
      </c>
      <c r="K1186" s="1452"/>
      <c r="L1186" s="1452"/>
      <c r="M1186" s="1452"/>
      <c r="N1186" s="1452"/>
      <c r="O1186" s="1452"/>
    </row>
    <row r="1187" spans="8:15">
      <c r="H1187" s="1347" t="s">
        <v>9421</v>
      </c>
      <c r="I1187" s="1452" t="s">
        <v>654</v>
      </c>
      <c r="J1187" s="1452" t="s">
        <v>5362</v>
      </c>
      <c r="K1187" s="1452"/>
      <c r="L1187" s="1452"/>
      <c r="M1187" s="1452"/>
      <c r="N1187" s="1452"/>
      <c r="O1187" s="1452"/>
    </row>
    <row r="1188" spans="8:15">
      <c r="H1188" s="1347" t="s">
        <v>9422</v>
      </c>
      <c r="I1188" s="1452" t="s">
        <v>654</v>
      </c>
      <c r="J1188" s="1452" t="s">
        <v>5368</v>
      </c>
      <c r="K1188" s="1452"/>
      <c r="L1188" s="1452"/>
      <c r="M1188" s="1452"/>
      <c r="N1188" s="1452"/>
      <c r="O1188" s="1452"/>
    </row>
    <row r="1189" spans="8:15">
      <c r="H1189" s="1347" t="s">
        <v>9423</v>
      </c>
      <c r="I1189" s="1452" t="s">
        <v>654</v>
      </c>
      <c r="J1189" s="1452" t="s">
        <v>5375</v>
      </c>
      <c r="K1189" s="1452"/>
      <c r="L1189" s="1452"/>
      <c r="M1189" s="1452"/>
      <c r="N1189" s="1452"/>
      <c r="O1189" s="1452"/>
    </row>
    <row r="1190" spans="8:15">
      <c r="H1190" s="1347" t="s">
        <v>9424</v>
      </c>
      <c r="I1190" s="1452" t="s">
        <v>654</v>
      </c>
      <c r="J1190" s="1452" t="s">
        <v>5382</v>
      </c>
      <c r="K1190" s="1452"/>
      <c r="L1190" s="1452"/>
      <c r="M1190" s="1452"/>
      <c r="N1190" s="1452"/>
      <c r="O1190" s="1452"/>
    </row>
    <row r="1191" spans="8:15">
      <c r="H1191" s="1347" t="s">
        <v>9425</v>
      </c>
      <c r="I1191" s="1452" t="s">
        <v>654</v>
      </c>
      <c r="J1191" s="1452" t="s">
        <v>5391</v>
      </c>
      <c r="K1191" s="1452"/>
      <c r="L1191" s="1452"/>
      <c r="M1191" s="1452"/>
      <c r="N1191" s="1452"/>
      <c r="O1191" s="1452"/>
    </row>
    <row r="1192" spans="8:15">
      <c r="H1192" s="1347" t="s">
        <v>9426</v>
      </c>
      <c r="I1192" s="1452" t="s">
        <v>654</v>
      </c>
      <c r="J1192" s="1452" t="s">
        <v>5398</v>
      </c>
      <c r="K1192" s="1452"/>
      <c r="L1192" s="1452"/>
      <c r="M1192" s="1452"/>
      <c r="N1192" s="1452"/>
      <c r="O1192" s="1452"/>
    </row>
    <row r="1193" spans="8:15">
      <c r="H1193" s="1347" t="s">
        <v>9427</v>
      </c>
      <c r="I1193" s="1452" t="s">
        <v>654</v>
      </c>
      <c r="J1193" s="1452" t="s">
        <v>5407</v>
      </c>
      <c r="K1193" s="1452"/>
      <c r="L1193" s="1452"/>
      <c r="M1193" s="1452"/>
      <c r="N1193" s="1452"/>
      <c r="O1193" s="1452"/>
    </row>
    <row r="1194" spans="8:15">
      <c r="H1194" s="1347" t="s">
        <v>9428</v>
      </c>
      <c r="I1194" s="1452" t="s">
        <v>654</v>
      </c>
      <c r="J1194" s="1452" t="s">
        <v>9429</v>
      </c>
      <c r="K1194" s="1452"/>
      <c r="L1194" s="1452"/>
      <c r="M1194" s="1452"/>
      <c r="N1194" s="1452"/>
      <c r="O1194" s="1452"/>
    </row>
    <row r="1195" spans="8:15">
      <c r="H1195" s="1347" t="s">
        <v>9430</v>
      </c>
      <c r="I1195" s="1452" t="s">
        <v>654</v>
      </c>
      <c r="J1195" s="1452" t="s">
        <v>9431</v>
      </c>
      <c r="K1195" s="1452"/>
      <c r="L1195" s="1452"/>
      <c r="M1195" s="1452"/>
      <c r="N1195" s="1452"/>
      <c r="O1195" s="1452"/>
    </row>
    <row r="1196" spans="8:15">
      <c r="H1196" s="1347" t="s">
        <v>9432</v>
      </c>
      <c r="I1196" s="1452" t="s">
        <v>654</v>
      </c>
      <c r="J1196" s="1452" t="s">
        <v>5421</v>
      </c>
      <c r="K1196" s="1452"/>
      <c r="L1196" s="1452"/>
      <c r="M1196" s="1452"/>
      <c r="N1196" s="1452"/>
      <c r="O1196" s="1452"/>
    </row>
    <row r="1197" spans="8:15">
      <c r="H1197" s="1347" t="s">
        <v>9433</v>
      </c>
      <c r="I1197" s="1452" t="s">
        <v>654</v>
      </c>
      <c r="J1197" s="1452" t="s">
        <v>2176</v>
      </c>
      <c r="K1197" s="1452"/>
      <c r="L1197" s="1452"/>
      <c r="M1197" s="1452"/>
      <c r="N1197" s="1452"/>
      <c r="O1197" s="1452"/>
    </row>
    <row r="1198" spans="8:15">
      <c r="H1198" s="1347" t="s">
        <v>9434</v>
      </c>
      <c r="I1198" s="1452" t="s">
        <v>654</v>
      </c>
      <c r="J1198" s="1452" t="s">
        <v>9435</v>
      </c>
      <c r="K1198" s="1452"/>
      <c r="L1198" s="1452"/>
      <c r="M1198" s="1452"/>
      <c r="N1198" s="1452"/>
      <c r="O1198" s="1452"/>
    </row>
    <row r="1199" spans="8:15">
      <c r="H1199" s="1347" t="s">
        <v>9436</v>
      </c>
      <c r="I1199" s="1452" t="s">
        <v>654</v>
      </c>
      <c r="J1199" s="1452" t="s">
        <v>5423</v>
      </c>
      <c r="K1199" s="1452"/>
      <c r="L1199" s="1452"/>
      <c r="M1199" s="1452"/>
      <c r="N1199" s="1452"/>
      <c r="O1199" s="1452"/>
    </row>
    <row r="1200" spans="8:15">
      <c r="H1200" s="1347" t="s">
        <v>9437</v>
      </c>
      <c r="I1200" s="1452" t="s">
        <v>654</v>
      </c>
      <c r="J1200" s="1452" t="s">
        <v>8757</v>
      </c>
      <c r="K1200" s="1452"/>
      <c r="L1200" s="1452"/>
      <c r="M1200" s="1452"/>
      <c r="N1200" s="1452"/>
      <c r="O1200" s="1452"/>
    </row>
    <row r="1201" spans="8:15">
      <c r="H1201" s="1347" t="s">
        <v>9438</v>
      </c>
      <c r="I1201" s="1452" t="s">
        <v>654</v>
      </c>
      <c r="J1201" s="1452" t="s">
        <v>5426</v>
      </c>
      <c r="K1201" s="1452"/>
      <c r="L1201" s="1452"/>
      <c r="M1201" s="1452"/>
      <c r="N1201" s="1452"/>
      <c r="O1201" s="1452"/>
    </row>
    <row r="1202" spans="8:15">
      <c r="H1202" s="1347" t="s">
        <v>9439</v>
      </c>
      <c r="I1202" s="1452" t="s">
        <v>654</v>
      </c>
      <c r="J1202" s="1452" t="s">
        <v>9440</v>
      </c>
      <c r="K1202" s="1452"/>
      <c r="L1202" s="1452"/>
      <c r="M1202" s="1452"/>
      <c r="N1202" s="1452"/>
      <c r="O1202" s="1452"/>
    </row>
    <row r="1203" spans="8:15">
      <c r="H1203" s="1347" t="s">
        <v>9441</v>
      </c>
      <c r="I1203" s="1452" t="s">
        <v>654</v>
      </c>
      <c r="J1203" s="1452" t="s">
        <v>5430</v>
      </c>
      <c r="K1203" s="1452"/>
      <c r="L1203" s="1452"/>
      <c r="M1203" s="1452"/>
      <c r="N1203" s="1452"/>
      <c r="O1203" s="1452"/>
    </row>
    <row r="1204" spans="8:15">
      <c r="H1204" s="1347" t="s">
        <v>9442</v>
      </c>
      <c r="I1204" s="1452" t="s">
        <v>654</v>
      </c>
      <c r="J1204" s="1452" t="s">
        <v>5433</v>
      </c>
      <c r="K1204" s="1452"/>
      <c r="L1204" s="1452"/>
      <c r="M1204" s="1452"/>
      <c r="N1204" s="1452"/>
      <c r="O1204" s="1452"/>
    </row>
    <row r="1205" spans="8:15">
      <c r="H1205" s="1347" t="s">
        <v>9443</v>
      </c>
      <c r="I1205" s="1452" t="s">
        <v>654</v>
      </c>
      <c r="J1205" s="1452" t="s">
        <v>5436</v>
      </c>
      <c r="K1205" s="1452"/>
      <c r="L1205" s="1452"/>
      <c r="M1205" s="1452"/>
      <c r="N1205" s="1452"/>
      <c r="O1205" s="1452"/>
    </row>
    <row r="1206" spans="8:15">
      <c r="H1206" s="1347" t="s">
        <v>9444</v>
      </c>
      <c r="I1206" s="1452" t="s">
        <v>654</v>
      </c>
      <c r="J1206" s="1452" t="s">
        <v>5445</v>
      </c>
      <c r="K1206" s="1452"/>
      <c r="L1206" s="1452"/>
      <c r="M1206" s="1452"/>
      <c r="N1206" s="1452"/>
      <c r="O1206" s="1452"/>
    </row>
    <row r="1207" spans="8:15">
      <c r="H1207" s="1347" t="s">
        <v>9445</v>
      </c>
      <c r="I1207" s="1452" t="s">
        <v>654</v>
      </c>
      <c r="J1207" s="1452" t="s">
        <v>5451</v>
      </c>
      <c r="K1207" s="1452"/>
      <c r="L1207" s="1452"/>
      <c r="M1207" s="1452"/>
      <c r="N1207" s="1452"/>
      <c r="O1207" s="1452"/>
    </row>
    <row r="1208" spans="8:15">
      <c r="H1208" s="1347" t="s">
        <v>9446</v>
      </c>
      <c r="I1208" s="1452" t="s">
        <v>654</v>
      </c>
      <c r="J1208" s="1452" t="s">
        <v>5455</v>
      </c>
      <c r="K1208" s="1452"/>
      <c r="L1208" s="1452"/>
      <c r="M1208" s="1452"/>
      <c r="N1208" s="1452"/>
      <c r="O1208" s="1452"/>
    </row>
    <row r="1209" spans="8:15">
      <c r="H1209" s="1347" t="s">
        <v>9447</v>
      </c>
      <c r="I1209" s="1452" t="s">
        <v>548</v>
      </c>
      <c r="K1209" s="1452">
        <f>ROW()</f>
        <v>1209</v>
      </c>
      <c r="L1209" s="1452">
        <f>K1209+COUNTIF($I$118:$I$1905,I1209)-1</f>
        <v>1228</v>
      </c>
      <c r="M1209" s="1452"/>
      <c r="N1209" s="1452"/>
      <c r="O1209" s="1452"/>
    </row>
    <row r="1210" spans="8:15">
      <c r="H1210" s="1347" t="s">
        <v>1203</v>
      </c>
      <c r="I1210" s="1452" t="s">
        <v>548</v>
      </c>
      <c r="J1210" s="1452" t="s">
        <v>1324</v>
      </c>
      <c r="K1210" s="1452"/>
      <c r="L1210" s="1452"/>
      <c r="M1210" s="1452"/>
      <c r="N1210" s="1452"/>
      <c r="O1210" s="1452"/>
    </row>
    <row r="1211" spans="8:15">
      <c r="H1211" s="1347" t="s">
        <v>9448</v>
      </c>
      <c r="I1211" s="1452" t="s">
        <v>548</v>
      </c>
      <c r="J1211" s="1452" t="s">
        <v>5464</v>
      </c>
      <c r="K1211" s="1452"/>
      <c r="L1211" s="1452"/>
      <c r="M1211" s="1452"/>
      <c r="N1211" s="1452"/>
      <c r="O1211" s="1452"/>
    </row>
    <row r="1212" spans="8:15">
      <c r="H1212" s="1347" t="s">
        <v>9449</v>
      </c>
      <c r="I1212" s="1452" t="s">
        <v>548</v>
      </c>
      <c r="J1212" s="1452" t="s">
        <v>5467</v>
      </c>
      <c r="K1212" s="1452"/>
      <c r="L1212" s="1452"/>
      <c r="M1212" s="1452"/>
      <c r="N1212" s="1452"/>
      <c r="O1212" s="1452"/>
    </row>
    <row r="1213" spans="8:15">
      <c r="H1213" s="1347" t="s">
        <v>9450</v>
      </c>
      <c r="I1213" s="1452" t="s">
        <v>548</v>
      </c>
      <c r="J1213" s="1452" t="s">
        <v>5477</v>
      </c>
      <c r="K1213" s="1452"/>
      <c r="L1213" s="1452"/>
      <c r="M1213" s="1452"/>
      <c r="N1213" s="1452"/>
      <c r="O1213" s="1452"/>
    </row>
    <row r="1214" spans="8:15">
      <c r="H1214" s="1347" t="s">
        <v>9451</v>
      </c>
      <c r="I1214" s="1452" t="s">
        <v>548</v>
      </c>
      <c r="J1214" s="1452" t="s">
        <v>9452</v>
      </c>
      <c r="K1214" s="1452"/>
      <c r="L1214" s="1452"/>
      <c r="M1214" s="1452"/>
      <c r="N1214" s="1452"/>
      <c r="O1214" s="1452"/>
    </row>
    <row r="1215" spans="8:15">
      <c r="H1215" s="1347" t="s">
        <v>9453</v>
      </c>
      <c r="I1215" s="1452" t="s">
        <v>548</v>
      </c>
      <c r="J1215" s="1452" t="s">
        <v>9454</v>
      </c>
      <c r="K1215" s="1452"/>
      <c r="L1215" s="1452"/>
      <c r="M1215" s="1452"/>
      <c r="N1215" s="1452"/>
      <c r="O1215" s="1452"/>
    </row>
    <row r="1216" spans="8:15">
      <c r="H1216" s="1347" t="s">
        <v>9455</v>
      </c>
      <c r="I1216" s="1452" t="s">
        <v>548</v>
      </c>
      <c r="J1216" s="1452" t="s">
        <v>5481</v>
      </c>
      <c r="K1216" s="1452"/>
      <c r="L1216" s="1452"/>
      <c r="M1216" s="1452"/>
      <c r="N1216" s="1452"/>
      <c r="O1216" s="1452"/>
    </row>
    <row r="1217" spans="8:15">
      <c r="H1217" s="1347" t="s">
        <v>9456</v>
      </c>
      <c r="I1217" s="1452" t="s">
        <v>548</v>
      </c>
      <c r="J1217" s="1452" t="s">
        <v>5483</v>
      </c>
      <c r="K1217" s="1452"/>
      <c r="L1217" s="1452"/>
      <c r="M1217" s="1452"/>
      <c r="N1217" s="1452"/>
      <c r="O1217" s="1452"/>
    </row>
    <row r="1218" spans="8:15">
      <c r="H1218" s="1347" t="s">
        <v>9457</v>
      </c>
      <c r="I1218" s="1452" t="s">
        <v>548</v>
      </c>
      <c r="J1218" s="1452" t="s">
        <v>9458</v>
      </c>
      <c r="K1218" s="1452"/>
      <c r="L1218" s="1452"/>
      <c r="M1218" s="1452"/>
      <c r="N1218" s="1452"/>
      <c r="O1218" s="1452"/>
    </row>
    <row r="1219" spans="8:15">
      <c r="H1219" s="1347" t="s">
        <v>9459</v>
      </c>
      <c r="I1219" s="1452" t="s">
        <v>548</v>
      </c>
      <c r="J1219" s="1452" t="s">
        <v>9460</v>
      </c>
      <c r="K1219" s="1452"/>
      <c r="L1219" s="1452"/>
      <c r="M1219" s="1452"/>
      <c r="N1219" s="1452"/>
      <c r="O1219" s="1452"/>
    </row>
    <row r="1220" spans="8:15">
      <c r="H1220" s="1347" t="s">
        <v>9461</v>
      </c>
      <c r="I1220" s="1452" t="s">
        <v>548</v>
      </c>
      <c r="J1220" s="1452" t="s">
        <v>5495</v>
      </c>
      <c r="K1220" s="1452"/>
      <c r="L1220" s="1452"/>
      <c r="M1220" s="1452"/>
      <c r="N1220" s="1452"/>
      <c r="O1220" s="1452"/>
    </row>
    <row r="1221" spans="8:15">
      <c r="H1221" s="1347" t="s">
        <v>9462</v>
      </c>
      <c r="I1221" s="1452" t="s">
        <v>548</v>
      </c>
      <c r="J1221" s="1452" t="s">
        <v>5505</v>
      </c>
      <c r="K1221" s="1452"/>
      <c r="L1221" s="1452"/>
      <c r="M1221" s="1452"/>
      <c r="N1221" s="1452"/>
      <c r="O1221" s="1452"/>
    </row>
    <row r="1222" spans="8:15">
      <c r="H1222" s="1347" t="s">
        <v>9463</v>
      </c>
      <c r="I1222" s="1452" t="s">
        <v>548</v>
      </c>
      <c r="J1222" s="1452" t="s">
        <v>5510</v>
      </c>
      <c r="K1222" s="1452"/>
      <c r="L1222" s="1452"/>
      <c r="M1222" s="1452"/>
      <c r="N1222" s="1452"/>
      <c r="O1222" s="1452"/>
    </row>
    <row r="1223" spans="8:15">
      <c r="H1223" s="1347" t="s">
        <v>9464</v>
      </c>
      <c r="I1223" s="1452" t="s">
        <v>548</v>
      </c>
      <c r="J1223" s="1452" t="s">
        <v>3973</v>
      </c>
      <c r="K1223" s="1452"/>
      <c r="L1223" s="1452"/>
      <c r="M1223" s="1452"/>
      <c r="N1223" s="1452"/>
      <c r="O1223" s="1452"/>
    </row>
    <row r="1224" spans="8:15">
      <c r="H1224" s="1347" t="s">
        <v>9465</v>
      </c>
      <c r="I1224" s="1452" t="s">
        <v>548</v>
      </c>
      <c r="J1224" s="1452" t="s">
        <v>9466</v>
      </c>
      <c r="K1224" s="1452"/>
      <c r="L1224" s="1452"/>
      <c r="M1224" s="1452"/>
      <c r="N1224" s="1452"/>
      <c r="O1224" s="1452"/>
    </row>
    <row r="1225" spans="8:15">
      <c r="H1225" s="1347" t="s">
        <v>9467</v>
      </c>
      <c r="I1225" s="1452" t="s">
        <v>548</v>
      </c>
      <c r="J1225" s="1452" t="s">
        <v>9468</v>
      </c>
      <c r="K1225" s="1452"/>
      <c r="L1225" s="1452"/>
      <c r="M1225" s="1452"/>
      <c r="N1225" s="1452"/>
      <c r="O1225" s="1452"/>
    </row>
    <row r="1226" spans="8:15">
      <c r="H1226" s="1347" t="s">
        <v>9469</v>
      </c>
      <c r="I1226" s="1452" t="s">
        <v>548</v>
      </c>
      <c r="J1226" s="1452" t="s">
        <v>9470</v>
      </c>
      <c r="K1226" s="1452"/>
      <c r="L1226" s="1452"/>
      <c r="M1226" s="1452"/>
      <c r="N1226" s="1452"/>
      <c r="O1226" s="1452"/>
    </row>
    <row r="1227" spans="8:15">
      <c r="H1227" s="1347" t="s">
        <v>9471</v>
      </c>
      <c r="I1227" s="1452" t="s">
        <v>548</v>
      </c>
      <c r="J1227" s="1452" t="s">
        <v>9472</v>
      </c>
      <c r="K1227" s="1452"/>
      <c r="L1227" s="1452"/>
      <c r="M1227" s="1452"/>
      <c r="N1227" s="1452"/>
      <c r="O1227" s="1452"/>
    </row>
    <row r="1228" spans="8:15">
      <c r="H1228" s="1347" t="s">
        <v>9473</v>
      </c>
      <c r="I1228" s="1452" t="s">
        <v>548</v>
      </c>
      <c r="J1228" s="1452" t="s">
        <v>3504</v>
      </c>
      <c r="K1228" s="1452"/>
      <c r="L1228" s="1452"/>
      <c r="M1228" s="1452"/>
      <c r="N1228" s="1452"/>
      <c r="O1228" s="1452"/>
    </row>
    <row r="1229" spans="8:15">
      <c r="H1229" s="1347" t="s">
        <v>9474</v>
      </c>
      <c r="I1229" s="1452" t="s">
        <v>8161</v>
      </c>
      <c r="K1229" s="1452">
        <f>ROW()</f>
        <v>1229</v>
      </c>
      <c r="L1229" s="1452">
        <f>K1229+COUNTIF($I$118:$I$1905,I1229)-1</f>
        <v>1255</v>
      </c>
      <c r="M1229" s="1452"/>
      <c r="N1229" s="1452"/>
      <c r="O1229" s="1452"/>
    </row>
    <row r="1230" spans="8:15">
      <c r="H1230" s="1347" t="s">
        <v>1167</v>
      </c>
      <c r="I1230" s="1452" t="s">
        <v>8161</v>
      </c>
      <c r="J1230" s="1452" t="s">
        <v>1288</v>
      </c>
      <c r="K1230" s="1452"/>
      <c r="L1230" s="1452"/>
      <c r="M1230" s="1452"/>
      <c r="N1230" s="1452"/>
      <c r="O1230" s="1452"/>
    </row>
    <row r="1231" spans="8:15">
      <c r="H1231" s="1347" t="s">
        <v>9475</v>
      </c>
      <c r="I1231" s="1452" t="s">
        <v>8161</v>
      </c>
      <c r="J1231" s="1452" t="s">
        <v>5530</v>
      </c>
      <c r="K1231" s="1452"/>
      <c r="L1231" s="1452"/>
      <c r="M1231" s="1452"/>
      <c r="N1231" s="1452"/>
      <c r="O1231" s="1452"/>
    </row>
    <row r="1232" spans="8:15">
      <c r="H1232" s="1347" t="s">
        <v>9476</v>
      </c>
      <c r="I1232" s="1452" t="s">
        <v>8161</v>
      </c>
      <c r="J1232" s="1452" t="s">
        <v>5550</v>
      </c>
      <c r="K1232" s="1452"/>
      <c r="L1232" s="1452"/>
      <c r="M1232" s="1452"/>
      <c r="N1232" s="1452"/>
      <c r="O1232" s="1452"/>
    </row>
    <row r="1233" spans="8:15">
      <c r="H1233" s="1347" t="s">
        <v>9477</v>
      </c>
      <c r="I1233" s="1452" t="s">
        <v>8161</v>
      </c>
      <c r="J1233" s="1452" t="s">
        <v>5555</v>
      </c>
      <c r="K1233" s="1452"/>
      <c r="L1233" s="1452"/>
      <c r="M1233" s="1452"/>
      <c r="N1233" s="1452"/>
      <c r="O1233" s="1452"/>
    </row>
    <row r="1234" spans="8:15">
      <c r="H1234" s="1347" t="s">
        <v>9478</v>
      </c>
      <c r="I1234" s="1452" t="s">
        <v>8161</v>
      </c>
      <c r="J1234" s="1452" t="s">
        <v>9479</v>
      </c>
      <c r="K1234" s="1452"/>
      <c r="L1234" s="1452"/>
      <c r="M1234" s="1452"/>
      <c r="N1234" s="1452"/>
      <c r="O1234" s="1452"/>
    </row>
    <row r="1235" spans="8:15">
      <c r="H1235" s="1347" t="s">
        <v>9480</v>
      </c>
      <c r="I1235" s="1452" t="s">
        <v>8161</v>
      </c>
      <c r="J1235" s="1452" t="s">
        <v>5565</v>
      </c>
      <c r="K1235" s="1452"/>
      <c r="L1235" s="1452"/>
      <c r="M1235" s="1452"/>
      <c r="N1235" s="1452"/>
      <c r="O1235" s="1452"/>
    </row>
    <row r="1236" spans="8:15">
      <c r="H1236" s="1347" t="s">
        <v>9481</v>
      </c>
      <c r="I1236" s="1452" t="s">
        <v>8161</v>
      </c>
      <c r="J1236" s="1452" t="s">
        <v>5572</v>
      </c>
      <c r="K1236" s="1452"/>
      <c r="L1236" s="1452"/>
      <c r="M1236" s="1452"/>
      <c r="N1236" s="1452"/>
      <c r="O1236" s="1452"/>
    </row>
    <row r="1237" spans="8:15">
      <c r="H1237" s="1347" t="s">
        <v>9482</v>
      </c>
      <c r="I1237" s="1452" t="s">
        <v>8161</v>
      </c>
      <c r="J1237" s="1452" t="s">
        <v>9483</v>
      </c>
      <c r="K1237" s="1452"/>
      <c r="L1237" s="1452"/>
      <c r="M1237" s="1452"/>
      <c r="N1237" s="1452"/>
      <c r="O1237" s="1452"/>
    </row>
    <row r="1238" spans="8:15">
      <c r="H1238" s="1347" t="s">
        <v>9484</v>
      </c>
      <c r="I1238" s="1452" t="s">
        <v>8161</v>
      </c>
      <c r="J1238" s="1452" t="s">
        <v>9485</v>
      </c>
      <c r="K1238" s="1452"/>
      <c r="L1238" s="1452"/>
      <c r="M1238" s="1452"/>
      <c r="N1238" s="1452"/>
      <c r="O1238" s="1452"/>
    </row>
    <row r="1239" spans="8:15">
      <c r="H1239" s="1347" t="s">
        <v>9486</v>
      </c>
      <c r="I1239" s="1452" t="s">
        <v>8161</v>
      </c>
      <c r="J1239" s="1452" t="s">
        <v>9487</v>
      </c>
      <c r="K1239" s="1452"/>
      <c r="L1239" s="1452"/>
      <c r="M1239" s="1452"/>
      <c r="N1239" s="1452"/>
      <c r="O1239" s="1452"/>
    </row>
    <row r="1240" spans="8:15">
      <c r="H1240" s="1347" t="s">
        <v>9488</v>
      </c>
      <c r="I1240" s="1452" t="s">
        <v>8161</v>
      </c>
      <c r="J1240" s="1452" t="s">
        <v>9489</v>
      </c>
      <c r="K1240" s="1452"/>
      <c r="L1240" s="1452"/>
      <c r="M1240" s="1452"/>
      <c r="N1240" s="1452"/>
      <c r="O1240" s="1452"/>
    </row>
    <row r="1241" spans="8:15">
      <c r="H1241" s="1347" t="s">
        <v>9490</v>
      </c>
      <c r="I1241" s="1452" t="s">
        <v>8161</v>
      </c>
      <c r="J1241" s="1452" t="s">
        <v>5583</v>
      </c>
      <c r="K1241" s="1452"/>
      <c r="L1241" s="1452"/>
      <c r="M1241" s="1452"/>
      <c r="N1241" s="1452"/>
      <c r="O1241" s="1452"/>
    </row>
    <row r="1242" spans="8:15">
      <c r="H1242" s="1347" t="s">
        <v>9491</v>
      </c>
      <c r="I1242" s="1452" t="s">
        <v>8161</v>
      </c>
      <c r="J1242" s="1452" t="s">
        <v>5585</v>
      </c>
      <c r="K1242" s="1452"/>
      <c r="L1242" s="1452"/>
      <c r="M1242" s="1452"/>
      <c r="N1242" s="1452"/>
      <c r="O1242" s="1452"/>
    </row>
    <row r="1243" spans="8:15">
      <c r="H1243" s="1347" t="s">
        <v>9492</v>
      </c>
      <c r="I1243" s="1452" t="s">
        <v>8161</v>
      </c>
      <c r="J1243" s="1452" t="s">
        <v>5608</v>
      </c>
      <c r="K1243" s="1452"/>
      <c r="L1243" s="1452"/>
      <c r="M1243" s="1452"/>
      <c r="N1243" s="1452"/>
      <c r="O1243" s="1452"/>
    </row>
    <row r="1244" spans="8:15">
      <c r="H1244" s="1347" t="s">
        <v>9493</v>
      </c>
      <c r="I1244" s="1452" t="s">
        <v>8161</v>
      </c>
      <c r="J1244" s="1452" t="s">
        <v>5621</v>
      </c>
      <c r="K1244" s="1452"/>
      <c r="L1244" s="1452"/>
      <c r="M1244" s="1452"/>
      <c r="N1244" s="1452"/>
      <c r="O1244" s="1452"/>
    </row>
    <row r="1245" spans="8:15">
      <c r="H1245" s="1347" t="s">
        <v>9494</v>
      </c>
      <c r="I1245" s="1452" t="s">
        <v>8161</v>
      </c>
      <c r="J1245" s="1452" t="s">
        <v>9495</v>
      </c>
      <c r="K1245" s="1452"/>
      <c r="L1245" s="1452"/>
      <c r="M1245" s="1452"/>
      <c r="N1245" s="1452"/>
      <c r="O1245" s="1452"/>
    </row>
    <row r="1246" spans="8:15">
      <c r="H1246" s="1347" t="s">
        <v>9496</v>
      </c>
      <c r="I1246" s="1452" t="s">
        <v>8161</v>
      </c>
      <c r="J1246" s="1452" t="s">
        <v>9497</v>
      </c>
      <c r="K1246" s="1452"/>
      <c r="L1246" s="1452"/>
      <c r="M1246" s="1452"/>
      <c r="N1246" s="1452"/>
      <c r="O1246" s="1452"/>
    </row>
    <row r="1247" spans="8:15">
      <c r="H1247" s="1347" t="s">
        <v>9498</v>
      </c>
      <c r="I1247" s="1452" t="s">
        <v>8161</v>
      </c>
      <c r="J1247" s="1452" t="s">
        <v>5624</v>
      </c>
      <c r="K1247" s="1452"/>
      <c r="L1247" s="1452"/>
      <c r="M1247" s="1452"/>
      <c r="N1247" s="1452"/>
      <c r="O1247" s="1452"/>
    </row>
    <row r="1248" spans="8:15">
      <c r="H1248" s="1347" t="s">
        <v>9499</v>
      </c>
      <c r="I1248" s="1452" t="s">
        <v>8161</v>
      </c>
      <c r="J1248" s="1452" t="s">
        <v>5626</v>
      </c>
      <c r="K1248" s="1452"/>
      <c r="L1248" s="1452"/>
      <c r="M1248" s="1452"/>
      <c r="N1248" s="1452"/>
      <c r="O1248" s="1452"/>
    </row>
    <row r="1249" spans="8:15">
      <c r="H1249" s="1347" t="s">
        <v>9500</v>
      </c>
      <c r="I1249" s="1452" t="s">
        <v>8161</v>
      </c>
      <c r="J1249" s="1452" t="s">
        <v>5628</v>
      </c>
      <c r="K1249" s="1452"/>
      <c r="L1249" s="1452"/>
      <c r="M1249" s="1452"/>
      <c r="N1249" s="1452"/>
      <c r="O1249" s="1452"/>
    </row>
    <row r="1250" spans="8:15">
      <c r="H1250" s="1347" t="s">
        <v>9501</v>
      </c>
      <c r="I1250" s="1452" t="s">
        <v>8161</v>
      </c>
      <c r="J1250" s="1452" t="s">
        <v>5629</v>
      </c>
      <c r="K1250" s="1452"/>
      <c r="L1250" s="1452"/>
      <c r="M1250" s="1452"/>
      <c r="N1250" s="1452"/>
      <c r="O1250" s="1452"/>
    </row>
    <row r="1251" spans="8:15">
      <c r="H1251" s="1347" t="s">
        <v>9502</v>
      </c>
      <c r="I1251" s="1452" t="s">
        <v>8161</v>
      </c>
      <c r="J1251" s="1452" t="s">
        <v>9503</v>
      </c>
      <c r="K1251" s="1452"/>
      <c r="L1251" s="1452"/>
      <c r="M1251" s="1452"/>
      <c r="N1251" s="1452"/>
      <c r="O1251" s="1452"/>
    </row>
    <row r="1252" spans="8:15">
      <c r="H1252" s="1347" t="s">
        <v>9504</v>
      </c>
      <c r="I1252" s="1452" t="s">
        <v>8161</v>
      </c>
      <c r="J1252" s="1452" t="s">
        <v>5634</v>
      </c>
      <c r="K1252" s="1452"/>
      <c r="L1252" s="1452"/>
      <c r="M1252" s="1452"/>
      <c r="N1252" s="1452"/>
      <c r="O1252" s="1452"/>
    </row>
    <row r="1253" spans="8:15">
      <c r="H1253" s="1347" t="s">
        <v>9505</v>
      </c>
      <c r="I1253" s="1452" t="s">
        <v>8161</v>
      </c>
      <c r="J1253" s="1452" t="s">
        <v>5635</v>
      </c>
      <c r="K1253" s="1452"/>
      <c r="L1253" s="1452"/>
      <c r="M1253" s="1452"/>
      <c r="N1253" s="1452"/>
      <c r="O1253" s="1452"/>
    </row>
    <row r="1254" spans="8:15">
      <c r="H1254" s="1347" t="s">
        <v>9506</v>
      </c>
      <c r="I1254" s="1452" t="s">
        <v>8161</v>
      </c>
      <c r="J1254" s="1452" t="s">
        <v>5643</v>
      </c>
      <c r="K1254" s="1452"/>
      <c r="L1254" s="1452"/>
      <c r="M1254" s="1452"/>
      <c r="N1254" s="1452"/>
      <c r="O1254" s="1452"/>
    </row>
    <row r="1255" spans="8:15">
      <c r="H1255" s="1347" t="s">
        <v>9507</v>
      </c>
      <c r="I1255" s="1452" t="s">
        <v>8161</v>
      </c>
      <c r="J1255" s="1452" t="s">
        <v>5647</v>
      </c>
      <c r="K1255" s="1452"/>
      <c r="L1255" s="1452"/>
      <c r="M1255" s="1452"/>
      <c r="N1255" s="1452"/>
      <c r="O1255" s="1452"/>
    </row>
    <row r="1256" spans="8:15">
      <c r="H1256" s="1347" t="s">
        <v>9508</v>
      </c>
      <c r="I1256" s="1452" t="s">
        <v>549</v>
      </c>
      <c r="K1256" s="1452">
        <f>ROW()</f>
        <v>1256</v>
      </c>
      <c r="L1256" s="1452">
        <f>K1256+COUNTIF($I$118:$I$1905,I1256)-1</f>
        <v>1299</v>
      </c>
      <c r="M1256" s="1452"/>
      <c r="N1256" s="1452"/>
      <c r="O1256" s="1452"/>
    </row>
    <row r="1257" spans="8:15">
      <c r="H1257" s="1347" t="s">
        <v>1168</v>
      </c>
      <c r="I1257" s="1452" t="s">
        <v>549</v>
      </c>
      <c r="J1257" s="1452" t="s">
        <v>1289</v>
      </c>
      <c r="K1257" s="1452"/>
      <c r="L1257" s="1452"/>
      <c r="M1257" s="1452"/>
      <c r="N1257" s="1452"/>
      <c r="O1257" s="1452"/>
    </row>
    <row r="1258" spans="8:15">
      <c r="H1258" s="1347" t="s">
        <v>1177</v>
      </c>
      <c r="I1258" s="1452" t="s">
        <v>549</v>
      </c>
      <c r="J1258" s="1452" t="s">
        <v>1298</v>
      </c>
      <c r="K1258" s="1452"/>
      <c r="L1258" s="1452"/>
      <c r="M1258" s="1452"/>
      <c r="N1258" s="1452"/>
      <c r="O1258" s="1452"/>
    </row>
    <row r="1259" spans="8:15">
      <c r="H1259" s="1347" t="s">
        <v>1252</v>
      </c>
      <c r="I1259" s="1452" t="s">
        <v>549</v>
      </c>
      <c r="J1259" s="1452" t="s">
        <v>1372</v>
      </c>
      <c r="K1259" s="1452"/>
      <c r="L1259" s="1452"/>
      <c r="M1259" s="1452"/>
      <c r="N1259" s="1452"/>
      <c r="O1259" s="1452"/>
    </row>
    <row r="1260" spans="8:15">
      <c r="H1260" s="1347" t="s">
        <v>1223</v>
      </c>
      <c r="I1260" s="1452" t="s">
        <v>549</v>
      </c>
      <c r="J1260" s="1452" t="s">
        <v>1344</v>
      </c>
      <c r="K1260" s="1452"/>
      <c r="L1260" s="1452"/>
      <c r="M1260" s="1452"/>
      <c r="N1260" s="1452"/>
      <c r="O1260" s="1452"/>
    </row>
    <row r="1261" spans="8:15">
      <c r="H1261" s="1347" t="s">
        <v>9509</v>
      </c>
      <c r="I1261" s="1452" t="s">
        <v>549</v>
      </c>
      <c r="J1261" s="1452" t="s">
        <v>9510</v>
      </c>
      <c r="K1261" s="1452"/>
      <c r="L1261" s="1452"/>
      <c r="M1261" s="1452"/>
      <c r="N1261" s="1452"/>
      <c r="O1261" s="1452"/>
    </row>
    <row r="1262" spans="8:15">
      <c r="H1262" s="1347" t="s">
        <v>1253</v>
      </c>
      <c r="I1262" s="1452" t="s">
        <v>549</v>
      </c>
      <c r="J1262" s="1452" t="s">
        <v>1373</v>
      </c>
      <c r="K1262" s="1452"/>
      <c r="L1262" s="1452"/>
      <c r="M1262" s="1452"/>
      <c r="N1262" s="1452"/>
      <c r="O1262" s="1452"/>
    </row>
    <row r="1263" spans="8:15">
      <c r="H1263" s="1347" t="s">
        <v>9511</v>
      </c>
      <c r="I1263" s="1452" t="s">
        <v>549</v>
      </c>
      <c r="J1263" s="1452" t="s">
        <v>9512</v>
      </c>
      <c r="K1263" s="1452"/>
      <c r="L1263" s="1452"/>
      <c r="M1263" s="1452"/>
      <c r="N1263" s="1452"/>
      <c r="O1263" s="1452"/>
    </row>
    <row r="1264" spans="8:15">
      <c r="H1264" s="1347" t="s">
        <v>1204</v>
      </c>
      <c r="I1264" s="1452" t="s">
        <v>549</v>
      </c>
      <c r="J1264" s="1452" t="s">
        <v>1325</v>
      </c>
      <c r="K1264" s="1452"/>
      <c r="L1264" s="1452"/>
      <c r="M1264" s="1452"/>
      <c r="N1264" s="1452"/>
      <c r="O1264" s="1452"/>
    </row>
    <row r="1265" spans="8:15">
      <c r="H1265" s="1347" t="s">
        <v>9513</v>
      </c>
      <c r="I1265" s="1452" t="s">
        <v>549</v>
      </c>
      <c r="J1265" s="1452" t="s">
        <v>9514</v>
      </c>
      <c r="K1265" s="1452"/>
      <c r="L1265" s="1452"/>
      <c r="M1265" s="1452"/>
      <c r="N1265" s="1452"/>
      <c r="O1265" s="1452"/>
    </row>
    <row r="1266" spans="8:15">
      <c r="H1266" s="1347" t="s">
        <v>9515</v>
      </c>
      <c r="I1266" s="1452" t="s">
        <v>549</v>
      </c>
      <c r="J1266" s="1452" t="s">
        <v>9516</v>
      </c>
      <c r="K1266" s="1452"/>
      <c r="L1266" s="1452"/>
      <c r="M1266" s="1452"/>
      <c r="N1266" s="1452"/>
      <c r="O1266" s="1452"/>
    </row>
    <row r="1267" spans="8:15">
      <c r="H1267" s="1347" t="s">
        <v>1225</v>
      </c>
      <c r="I1267" s="1452" t="s">
        <v>549</v>
      </c>
      <c r="J1267" s="1452" t="s">
        <v>1346</v>
      </c>
      <c r="K1267" s="1452"/>
      <c r="L1267" s="1452"/>
      <c r="M1267" s="1452"/>
      <c r="N1267" s="1452"/>
      <c r="O1267" s="1452"/>
    </row>
    <row r="1268" spans="8:15">
      <c r="H1268" s="1347" t="s">
        <v>1254</v>
      </c>
      <c r="I1268" s="1452" t="s">
        <v>549</v>
      </c>
      <c r="J1268" s="1452" t="s">
        <v>1374</v>
      </c>
      <c r="K1268" s="1452"/>
      <c r="L1268" s="1452"/>
      <c r="M1268" s="1452"/>
      <c r="N1268" s="1452"/>
      <c r="O1268" s="1452"/>
    </row>
    <row r="1269" spans="8:15">
      <c r="H1269" s="1347" t="s">
        <v>1776</v>
      </c>
      <c r="I1269" s="1452" t="s">
        <v>549</v>
      </c>
      <c r="J1269" s="1452" t="s">
        <v>9517</v>
      </c>
      <c r="K1269" s="1452"/>
      <c r="L1269" s="1452"/>
      <c r="M1269" s="1452"/>
      <c r="N1269" s="1452"/>
      <c r="O1269" s="1452"/>
    </row>
    <row r="1270" spans="8:15">
      <c r="H1270" s="1347" t="s">
        <v>9518</v>
      </c>
      <c r="I1270" s="1452" t="s">
        <v>549</v>
      </c>
      <c r="J1270" s="1452" t="s">
        <v>5663</v>
      </c>
      <c r="K1270" s="1452"/>
      <c r="L1270" s="1452"/>
      <c r="M1270" s="1452"/>
      <c r="N1270" s="1452"/>
      <c r="O1270" s="1452"/>
    </row>
    <row r="1271" spans="8:15">
      <c r="H1271" s="1347" t="s">
        <v>9519</v>
      </c>
      <c r="I1271" s="1452" t="s">
        <v>549</v>
      </c>
      <c r="J1271" s="1452" t="s">
        <v>9520</v>
      </c>
      <c r="K1271" s="1452"/>
      <c r="L1271" s="1452"/>
      <c r="M1271" s="1452"/>
      <c r="N1271" s="1452"/>
      <c r="O1271" s="1452"/>
    </row>
    <row r="1272" spans="8:15">
      <c r="H1272" s="1347" t="s">
        <v>1255</v>
      </c>
      <c r="I1272" s="1452" t="s">
        <v>549</v>
      </c>
      <c r="J1272" s="1452" t="s">
        <v>1375</v>
      </c>
      <c r="K1272" s="1452"/>
      <c r="L1272" s="1452"/>
      <c r="M1272" s="1452"/>
      <c r="N1272" s="1452"/>
      <c r="O1272" s="1452"/>
    </row>
    <row r="1273" spans="8:15">
      <c r="H1273" s="1347" t="s">
        <v>9521</v>
      </c>
      <c r="I1273" s="1452" t="s">
        <v>549</v>
      </c>
      <c r="J1273" s="1452" t="s">
        <v>5665</v>
      </c>
      <c r="K1273" s="1452"/>
      <c r="L1273" s="1452"/>
      <c r="M1273" s="1452"/>
      <c r="N1273" s="1452"/>
      <c r="O1273" s="1452"/>
    </row>
    <row r="1274" spans="8:15">
      <c r="H1274" s="1347" t="s">
        <v>9522</v>
      </c>
      <c r="I1274" s="1452" t="s">
        <v>549</v>
      </c>
      <c r="J1274" s="1452" t="s">
        <v>9523</v>
      </c>
      <c r="K1274" s="1452"/>
      <c r="L1274" s="1452"/>
      <c r="M1274" s="1452"/>
      <c r="N1274" s="1452"/>
      <c r="O1274" s="1452"/>
    </row>
    <row r="1275" spans="8:15">
      <c r="H1275" s="1347" t="s">
        <v>9524</v>
      </c>
      <c r="I1275" s="1452" t="s">
        <v>549</v>
      </c>
      <c r="J1275" s="1452" t="s">
        <v>9525</v>
      </c>
      <c r="K1275" s="1452"/>
      <c r="L1275" s="1452"/>
      <c r="M1275" s="1452"/>
      <c r="N1275" s="1452"/>
      <c r="O1275" s="1452"/>
    </row>
    <row r="1276" spans="8:15">
      <c r="H1276" s="1347" t="s">
        <v>9526</v>
      </c>
      <c r="I1276" s="1452" t="s">
        <v>549</v>
      </c>
      <c r="J1276" s="1452" t="s">
        <v>5668</v>
      </c>
      <c r="K1276" s="1452"/>
      <c r="L1276" s="1452"/>
      <c r="M1276" s="1452"/>
      <c r="N1276" s="1452"/>
      <c r="O1276" s="1452"/>
    </row>
    <row r="1277" spans="8:15">
      <c r="H1277" s="1347" t="s">
        <v>9527</v>
      </c>
      <c r="I1277" s="1452" t="s">
        <v>549</v>
      </c>
      <c r="J1277" s="1452" t="s">
        <v>9528</v>
      </c>
      <c r="K1277" s="1452"/>
      <c r="L1277" s="1452"/>
      <c r="M1277" s="1452"/>
      <c r="N1277" s="1452"/>
      <c r="O1277" s="1452"/>
    </row>
    <row r="1278" spans="8:15">
      <c r="H1278" s="1347" t="s">
        <v>9529</v>
      </c>
      <c r="I1278" s="1452" t="s">
        <v>549</v>
      </c>
      <c r="J1278" s="1452" t="s">
        <v>9530</v>
      </c>
      <c r="K1278" s="1452"/>
      <c r="L1278" s="1452"/>
      <c r="M1278" s="1452"/>
      <c r="N1278" s="1452"/>
      <c r="O1278" s="1452"/>
    </row>
    <row r="1279" spans="8:15">
      <c r="H1279" s="1347" t="s">
        <v>9531</v>
      </c>
      <c r="I1279" s="1452" t="s">
        <v>549</v>
      </c>
      <c r="J1279" s="1452" t="s">
        <v>9532</v>
      </c>
      <c r="K1279" s="1452"/>
      <c r="L1279" s="1452"/>
      <c r="M1279" s="1452"/>
      <c r="N1279" s="1452"/>
      <c r="O1279" s="1452"/>
    </row>
    <row r="1280" spans="8:15">
      <c r="H1280" s="1347" t="s">
        <v>9533</v>
      </c>
      <c r="I1280" s="1452" t="s">
        <v>549</v>
      </c>
      <c r="J1280" s="1452" t="s">
        <v>9534</v>
      </c>
      <c r="K1280" s="1452"/>
      <c r="L1280" s="1452"/>
      <c r="M1280" s="1452"/>
      <c r="N1280" s="1452"/>
      <c r="O1280" s="1452"/>
    </row>
    <row r="1281" spans="8:15">
      <c r="H1281" s="1347" t="s">
        <v>9535</v>
      </c>
      <c r="I1281" s="1452" t="s">
        <v>549</v>
      </c>
      <c r="J1281" s="1452" t="s">
        <v>9536</v>
      </c>
      <c r="K1281" s="1452"/>
      <c r="L1281" s="1452"/>
      <c r="M1281" s="1452"/>
      <c r="N1281" s="1452"/>
      <c r="O1281" s="1452"/>
    </row>
    <row r="1282" spans="8:15">
      <c r="H1282" s="1347" t="s">
        <v>9537</v>
      </c>
      <c r="I1282" s="1452" t="s">
        <v>549</v>
      </c>
      <c r="J1282" s="1452" t="s">
        <v>9538</v>
      </c>
      <c r="K1282" s="1452"/>
      <c r="L1282" s="1452"/>
      <c r="M1282" s="1452"/>
      <c r="N1282" s="1452"/>
      <c r="O1282" s="1452"/>
    </row>
    <row r="1283" spans="8:15">
      <c r="H1283" s="1347" t="s">
        <v>9539</v>
      </c>
      <c r="I1283" s="1452" t="s">
        <v>549</v>
      </c>
      <c r="J1283" s="1452" t="s">
        <v>9540</v>
      </c>
      <c r="K1283" s="1452"/>
      <c r="L1283" s="1452"/>
      <c r="M1283" s="1452"/>
      <c r="N1283" s="1452"/>
      <c r="O1283" s="1452"/>
    </row>
    <row r="1284" spans="8:15">
      <c r="H1284" s="1347" t="s">
        <v>1205</v>
      </c>
      <c r="I1284" s="1452" t="s">
        <v>549</v>
      </c>
      <c r="J1284" s="1452" t="s">
        <v>1326</v>
      </c>
      <c r="K1284" s="1452"/>
      <c r="L1284" s="1452"/>
      <c r="M1284" s="1452"/>
      <c r="N1284" s="1452"/>
      <c r="O1284" s="1452"/>
    </row>
    <row r="1285" spans="8:15">
      <c r="H1285" s="1347" t="s">
        <v>9541</v>
      </c>
      <c r="I1285" s="1452" t="s">
        <v>549</v>
      </c>
      <c r="J1285" s="1452" t="s">
        <v>9542</v>
      </c>
      <c r="K1285" s="1452"/>
      <c r="L1285" s="1452"/>
      <c r="M1285" s="1452"/>
      <c r="N1285" s="1452"/>
      <c r="O1285" s="1452"/>
    </row>
    <row r="1286" spans="8:15">
      <c r="H1286" s="1347" t="s">
        <v>9543</v>
      </c>
      <c r="I1286" s="1452" t="s">
        <v>549</v>
      </c>
      <c r="J1286" s="1452" t="s">
        <v>9544</v>
      </c>
      <c r="K1286" s="1452"/>
      <c r="L1286" s="1452"/>
      <c r="M1286" s="1452"/>
      <c r="N1286" s="1452"/>
      <c r="O1286" s="1452"/>
    </row>
    <row r="1287" spans="8:15">
      <c r="H1287" s="1347" t="s">
        <v>9545</v>
      </c>
      <c r="I1287" s="1452" t="s">
        <v>549</v>
      </c>
      <c r="J1287" s="1452" t="s">
        <v>9546</v>
      </c>
      <c r="K1287" s="1452"/>
      <c r="L1287" s="1452"/>
      <c r="M1287" s="1452"/>
      <c r="N1287" s="1452"/>
      <c r="O1287" s="1452"/>
    </row>
    <row r="1288" spans="8:15">
      <c r="H1288" s="1347" t="s">
        <v>9547</v>
      </c>
      <c r="I1288" s="1452" t="s">
        <v>549</v>
      </c>
      <c r="J1288" s="1452" t="s">
        <v>9548</v>
      </c>
      <c r="K1288" s="1452"/>
      <c r="L1288" s="1452"/>
      <c r="M1288" s="1452"/>
      <c r="N1288" s="1452"/>
      <c r="O1288" s="1452"/>
    </row>
    <row r="1289" spans="8:15">
      <c r="H1289" s="1347" t="s">
        <v>9549</v>
      </c>
      <c r="I1289" s="1452" t="s">
        <v>549</v>
      </c>
      <c r="J1289" s="1452" t="s">
        <v>9550</v>
      </c>
      <c r="K1289" s="1452"/>
      <c r="L1289" s="1452"/>
      <c r="M1289" s="1452"/>
      <c r="N1289" s="1452"/>
      <c r="O1289" s="1452"/>
    </row>
    <row r="1290" spans="8:15">
      <c r="H1290" s="1347" t="s">
        <v>9551</v>
      </c>
      <c r="I1290" s="1452" t="s">
        <v>549</v>
      </c>
      <c r="J1290" s="1452" t="s">
        <v>9552</v>
      </c>
      <c r="K1290" s="1452"/>
      <c r="L1290" s="1452"/>
      <c r="M1290" s="1452"/>
      <c r="N1290" s="1452"/>
      <c r="O1290" s="1452"/>
    </row>
    <row r="1291" spans="8:15">
      <c r="H1291" s="1347" t="s">
        <v>9553</v>
      </c>
      <c r="I1291" s="1452" t="s">
        <v>549</v>
      </c>
      <c r="J1291" s="1452" t="s">
        <v>5674</v>
      </c>
      <c r="K1291" s="1452"/>
      <c r="L1291" s="1452"/>
      <c r="M1291" s="1452"/>
      <c r="N1291" s="1452"/>
      <c r="O1291" s="1452"/>
    </row>
    <row r="1292" spans="8:15">
      <c r="H1292" s="1347" t="s">
        <v>9554</v>
      </c>
      <c r="I1292" s="1452" t="s">
        <v>549</v>
      </c>
      <c r="J1292" s="1452" t="s">
        <v>5678</v>
      </c>
      <c r="K1292" s="1452"/>
      <c r="L1292" s="1452"/>
      <c r="M1292" s="1452"/>
      <c r="N1292" s="1452"/>
      <c r="O1292" s="1452"/>
    </row>
    <row r="1293" spans="8:15">
      <c r="H1293" s="1347" t="s">
        <v>9555</v>
      </c>
      <c r="I1293" s="1452" t="s">
        <v>549</v>
      </c>
      <c r="J1293" s="1452" t="s">
        <v>9556</v>
      </c>
      <c r="K1293" s="1452"/>
      <c r="L1293" s="1452"/>
      <c r="M1293" s="1452"/>
      <c r="N1293" s="1452"/>
      <c r="O1293" s="1452"/>
    </row>
    <row r="1294" spans="8:15">
      <c r="H1294" s="1347" t="s">
        <v>9557</v>
      </c>
      <c r="I1294" s="1452" t="s">
        <v>549</v>
      </c>
      <c r="J1294" s="1452" t="s">
        <v>9558</v>
      </c>
      <c r="K1294" s="1452"/>
      <c r="L1294" s="1452"/>
      <c r="M1294" s="1452"/>
      <c r="N1294" s="1452"/>
      <c r="O1294" s="1452"/>
    </row>
    <row r="1295" spans="8:15">
      <c r="H1295" s="1347" t="s">
        <v>9559</v>
      </c>
      <c r="I1295" s="1452" t="s">
        <v>549</v>
      </c>
      <c r="J1295" s="1452" t="s">
        <v>9560</v>
      </c>
      <c r="K1295" s="1452"/>
      <c r="L1295" s="1452"/>
      <c r="M1295" s="1452"/>
      <c r="N1295" s="1452"/>
      <c r="O1295" s="1452"/>
    </row>
    <row r="1296" spans="8:15">
      <c r="H1296" s="1347" t="s">
        <v>9561</v>
      </c>
      <c r="I1296" s="1452" t="s">
        <v>549</v>
      </c>
      <c r="J1296" s="1452" t="s">
        <v>5681</v>
      </c>
      <c r="K1296" s="1452"/>
      <c r="L1296" s="1452"/>
      <c r="M1296" s="1452"/>
      <c r="N1296" s="1452"/>
      <c r="O1296" s="1452"/>
    </row>
    <row r="1297" spans="8:15">
      <c r="H1297" s="1347" t="s">
        <v>9562</v>
      </c>
      <c r="I1297" s="1452" t="s">
        <v>549</v>
      </c>
      <c r="J1297" s="1452" t="s">
        <v>9563</v>
      </c>
      <c r="K1297" s="1452"/>
      <c r="L1297" s="1452"/>
      <c r="M1297" s="1452"/>
      <c r="N1297" s="1452"/>
      <c r="O1297" s="1452"/>
    </row>
    <row r="1298" spans="8:15">
      <c r="H1298" s="1347" t="s">
        <v>9564</v>
      </c>
      <c r="I1298" s="1452" t="s">
        <v>549</v>
      </c>
      <c r="J1298" s="1452" t="s">
        <v>5684</v>
      </c>
      <c r="K1298" s="1452"/>
      <c r="L1298" s="1452"/>
      <c r="M1298" s="1452"/>
      <c r="N1298" s="1452"/>
      <c r="O1298" s="1452"/>
    </row>
    <row r="1299" spans="8:15">
      <c r="H1299" s="1347" t="s">
        <v>9565</v>
      </c>
      <c r="I1299" s="1452" t="s">
        <v>549</v>
      </c>
      <c r="J1299" s="1452" t="s">
        <v>5686</v>
      </c>
      <c r="K1299" s="1452"/>
      <c r="L1299" s="1452"/>
      <c r="M1299" s="1452"/>
      <c r="N1299" s="1452"/>
      <c r="O1299" s="1452"/>
    </row>
    <row r="1300" spans="8:15">
      <c r="H1300" s="1347" t="s">
        <v>9566</v>
      </c>
      <c r="I1300" s="1452" t="s">
        <v>550</v>
      </c>
      <c r="K1300" s="1452">
        <f>ROW()</f>
        <v>1300</v>
      </c>
      <c r="L1300" s="1452">
        <f>K1300+COUNTIF($I$118:$I$1905,I1300)-1</f>
        <v>1341</v>
      </c>
      <c r="M1300" s="1452"/>
      <c r="N1300" s="1452"/>
      <c r="O1300" s="1452"/>
    </row>
    <row r="1301" spans="8:15">
      <c r="H1301" s="1347" t="s">
        <v>1169</v>
      </c>
      <c r="I1301" s="1452" t="s">
        <v>550</v>
      </c>
      <c r="J1301" s="1452" t="s">
        <v>1290</v>
      </c>
      <c r="K1301" s="1452"/>
      <c r="L1301" s="1452"/>
      <c r="M1301" s="1452"/>
      <c r="N1301" s="1452"/>
      <c r="O1301" s="1452"/>
    </row>
    <row r="1302" spans="8:15">
      <c r="H1302" s="1347" t="s">
        <v>1206</v>
      </c>
      <c r="I1302" s="1452" t="s">
        <v>550</v>
      </c>
      <c r="J1302" s="1452" t="s">
        <v>1327</v>
      </c>
      <c r="K1302" s="1452"/>
      <c r="L1302" s="1452"/>
      <c r="M1302" s="1452"/>
      <c r="N1302" s="1452"/>
      <c r="O1302" s="1452"/>
    </row>
    <row r="1303" spans="8:15">
      <c r="H1303" s="1347" t="s">
        <v>1207</v>
      </c>
      <c r="I1303" s="1452" t="s">
        <v>550</v>
      </c>
      <c r="J1303" s="1452" t="s">
        <v>1328</v>
      </c>
      <c r="K1303" s="1452"/>
      <c r="L1303" s="1452"/>
      <c r="M1303" s="1452"/>
      <c r="N1303" s="1452"/>
      <c r="O1303" s="1452"/>
    </row>
    <row r="1304" spans="8:15">
      <c r="H1304" s="1347" t="s">
        <v>1777</v>
      </c>
      <c r="I1304" s="1452" t="s">
        <v>550</v>
      </c>
      <c r="J1304" s="1452" t="s">
        <v>9567</v>
      </c>
      <c r="K1304" s="1452"/>
      <c r="L1304" s="1452"/>
      <c r="M1304" s="1452"/>
      <c r="N1304" s="1452"/>
      <c r="O1304" s="1452"/>
    </row>
    <row r="1305" spans="8:15">
      <c r="H1305" s="1347" t="s">
        <v>1208</v>
      </c>
      <c r="I1305" s="1452" t="s">
        <v>550</v>
      </c>
      <c r="J1305" s="1452" t="s">
        <v>1329</v>
      </c>
      <c r="K1305" s="1452"/>
      <c r="L1305" s="1452"/>
      <c r="M1305" s="1452"/>
      <c r="N1305" s="1452"/>
      <c r="O1305" s="1452"/>
    </row>
    <row r="1306" spans="8:15">
      <c r="H1306" s="1347" t="s">
        <v>9568</v>
      </c>
      <c r="I1306" s="1452" t="s">
        <v>550</v>
      </c>
      <c r="J1306" s="1452" t="s">
        <v>5702</v>
      </c>
      <c r="K1306" s="1452"/>
      <c r="L1306" s="1452"/>
      <c r="M1306" s="1452"/>
      <c r="N1306" s="1452"/>
      <c r="O1306" s="1452"/>
    </row>
    <row r="1307" spans="8:15">
      <c r="H1307" s="1347" t="s">
        <v>9569</v>
      </c>
      <c r="I1307" s="1452" t="s">
        <v>550</v>
      </c>
      <c r="J1307" s="1452" t="s">
        <v>9570</v>
      </c>
      <c r="K1307" s="1452"/>
      <c r="L1307" s="1452"/>
      <c r="M1307" s="1452"/>
      <c r="N1307" s="1452"/>
      <c r="O1307" s="1452"/>
    </row>
    <row r="1308" spans="8:15">
      <c r="H1308" s="1347" t="s">
        <v>9571</v>
      </c>
      <c r="I1308" s="1452" t="s">
        <v>550</v>
      </c>
      <c r="J1308" s="1452" t="s">
        <v>9572</v>
      </c>
      <c r="K1308" s="1452"/>
      <c r="L1308" s="1452"/>
      <c r="M1308" s="1452"/>
      <c r="N1308" s="1452"/>
      <c r="O1308" s="1452"/>
    </row>
    <row r="1309" spans="8:15">
      <c r="H1309" s="1347" t="s">
        <v>9573</v>
      </c>
      <c r="I1309" s="1452" t="s">
        <v>550</v>
      </c>
      <c r="J1309" s="1452" t="s">
        <v>5708</v>
      </c>
      <c r="K1309" s="1452"/>
      <c r="L1309" s="1452"/>
      <c r="M1309" s="1452"/>
      <c r="N1309" s="1452"/>
      <c r="O1309" s="1452"/>
    </row>
    <row r="1310" spans="8:15">
      <c r="H1310" s="1347" t="s">
        <v>9574</v>
      </c>
      <c r="I1310" s="1452" t="s">
        <v>550</v>
      </c>
      <c r="J1310" s="1452" t="s">
        <v>5711</v>
      </c>
      <c r="K1310" s="1452"/>
      <c r="L1310" s="1452"/>
      <c r="M1310" s="1452"/>
      <c r="N1310" s="1452"/>
      <c r="O1310" s="1452"/>
    </row>
    <row r="1311" spans="8:15">
      <c r="H1311" s="1347" t="s">
        <v>1256</v>
      </c>
      <c r="I1311" s="1452" t="s">
        <v>550</v>
      </c>
      <c r="J1311" s="1452" t="s">
        <v>1376</v>
      </c>
      <c r="K1311" s="1452"/>
      <c r="L1311" s="1452"/>
      <c r="M1311" s="1452"/>
      <c r="N1311" s="1452"/>
      <c r="O1311" s="1452"/>
    </row>
    <row r="1312" spans="8:15">
      <c r="H1312" s="1347" t="s">
        <v>9575</v>
      </c>
      <c r="I1312" s="1452" t="s">
        <v>550</v>
      </c>
      <c r="J1312" s="1452" t="s">
        <v>5733</v>
      </c>
      <c r="K1312" s="1452"/>
      <c r="L1312" s="1452"/>
      <c r="M1312" s="1452"/>
      <c r="N1312" s="1452"/>
      <c r="O1312" s="1452"/>
    </row>
    <row r="1313" spans="8:15">
      <c r="H1313" s="1347" t="s">
        <v>9576</v>
      </c>
      <c r="I1313" s="1452" t="s">
        <v>550</v>
      </c>
      <c r="J1313" s="1452" t="s">
        <v>5738</v>
      </c>
      <c r="K1313" s="1452"/>
      <c r="L1313" s="1452"/>
      <c r="M1313" s="1452"/>
      <c r="N1313" s="1452"/>
      <c r="O1313" s="1452"/>
    </row>
    <row r="1314" spans="8:15">
      <c r="H1314" s="1347" t="s">
        <v>1257</v>
      </c>
      <c r="I1314" s="1452" t="s">
        <v>550</v>
      </c>
      <c r="J1314" s="1452" t="s">
        <v>1377</v>
      </c>
      <c r="K1314" s="1452"/>
      <c r="L1314" s="1452"/>
      <c r="M1314" s="1452"/>
      <c r="N1314" s="1452"/>
      <c r="O1314" s="1452"/>
    </row>
    <row r="1315" spans="8:15">
      <c r="H1315" s="1347" t="s">
        <v>9577</v>
      </c>
      <c r="I1315" s="1452" t="s">
        <v>550</v>
      </c>
      <c r="J1315" s="1452" t="s">
        <v>5742</v>
      </c>
      <c r="K1315" s="1452"/>
      <c r="L1315" s="1452"/>
      <c r="M1315" s="1452"/>
      <c r="N1315" s="1452"/>
      <c r="O1315" s="1452"/>
    </row>
    <row r="1316" spans="8:15">
      <c r="H1316" s="1347" t="s">
        <v>9578</v>
      </c>
      <c r="I1316" s="1452" t="s">
        <v>550</v>
      </c>
      <c r="J1316" s="1452" t="s">
        <v>9579</v>
      </c>
      <c r="K1316" s="1452"/>
      <c r="L1316" s="1452"/>
      <c r="M1316" s="1452"/>
      <c r="N1316" s="1452"/>
      <c r="O1316" s="1452"/>
    </row>
    <row r="1317" spans="8:15">
      <c r="H1317" s="1347" t="s">
        <v>9580</v>
      </c>
      <c r="I1317" s="1452" t="s">
        <v>550</v>
      </c>
      <c r="J1317" s="1452" t="s">
        <v>9581</v>
      </c>
      <c r="K1317" s="1452"/>
      <c r="L1317" s="1452"/>
      <c r="M1317" s="1452"/>
      <c r="N1317" s="1452"/>
      <c r="O1317" s="1452"/>
    </row>
    <row r="1318" spans="8:15">
      <c r="H1318" s="1347" t="s">
        <v>9582</v>
      </c>
      <c r="I1318" s="1452" t="s">
        <v>550</v>
      </c>
      <c r="J1318" s="1452" t="s">
        <v>5747</v>
      </c>
      <c r="K1318" s="1452"/>
      <c r="L1318" s="1452"/>
      <c r="M1318" s="1452"/>
      <c r="N1318" s="1452"/>
      <c r="O1318" s="1452"/>
    </row>
    <row r="1319" spans="8:15">
      <c r="H1319" s="1347" t="s">
        <v>9583</v>
      </c>
      <c r="I1319" s="1452" t="s">
        <v>550</v>
      </c>
      <c r="J1319" s="1452" t="s">
        <v>5750</v>
      </c>
      <c r="K1319" s="1452"/>
      <c r="L1319" s="1452"/>
      <c r="M1319" s="1452"/>
      <c r="N1319" s="1452"/>
      <c r="O1319" s="1452"/>
    </row>
    <row r="1320" spans="8:15">
      <c r="H1320" s="1347" t="s">
        <v>9584</v>
      </c>
      <c r="I1320" s="1452" t="s">
        <v>550</v>
      </c>
      <c r="J1320" s="1452" t="s">
        <v>5752</v>
      </c>
      <c r="K1320" s="1452"/>
      <c r="L1320" s="1452"/>
      <c r="M1320" s="1452"/>
      <c r="N1320" s="1452"/>
      <c r="O1320" s="1452"/>
    </row>
    <row r="1321" spans="8:15">
      <c r="H1321" s="1347" t="s">
        <v>9585</v>
      </c>
      <c r="I1321" s="1452" t="s">
        <v>550</v>
      </c>
      <c r="J1321" s="1452" t="s">
        <v>9586</v>
      </c>
      <c r="K1321" s="1452"/>
      <c r="L1321" s="1452"/>
      <c r="M1321" s="1452"/>
      <c r="N1321" s="1452"/>
      <c r="O1321" s="1452"/>
    </row>
    <row r="1322" spans="8:15">
      <c r="H1322" s="1347" t="s">
        <v>9587</v>
      </c>
      <c r="I1322" s="1452" t="s">
        <v>550</v>
      </c>
      <c r="J1322" s="1452" t="s">
        <v>5767</v>
      </c>
      <c r="K1322" s="1452"/>
      <c r="L1322" s="1452"/>
      <c r="M1322" s="1452"/>
      <c r="N1322" s="1452"/>
      <c r="O1322" s="1452"/>
    </row>
    <row r="1323" spans="8:15">
      <c r="H1323" s="1347" t="s">
        <v>9588</v>
      </c>
      <c r="I1323" s="1452" t="s">
        <v>550</v>
      </c>
      <c r="J1323" s="1452" t="s">
        <v>5778</v>
      </c>
      <c r="K1323" s="1452"/>
      <c r="L1323" s="1452"/>
      <c r="M1323" s="1452"/>
      <c r="N1323" s="1452"/>
      <c r="O1323" s="1452"/>
    </row>
    <row r="1324" spans="8:15">
      <c r="H1324" s="1347" t="s">
        <v>9589</v>
      </c>
      <c r="I1324" s="1452" t="s">
        <v>550</v>
      </c>
      <c r="J1324" s="1452" t="s">
        <v>5792</v>
      </c>
      <c r="K1324" s="1452"/>
      <c r="L1324" s="1452"/>
      <c r="M1324" s="1452"/>
      <c r="N1324" s="1452"/>
      <c r="O1324" s="1452"/>
    </row>
    <row r="1325" spans="8:15">
      <c r="H1325" s="1347" t="s">
        <v>9590</v>
      </c>
      <c r="I1325" s="1452" t="s">
        <v>550</v>
      </c>
      <c r="J1325" s="1452" t="s">
        <v>5805</v>
      </c>
      <c r="K1325" s="1452"/>
      <c r="L1325" s="1452"/>
      <c r="M1325" s="1452"/>
      <c r="N1325" s="1452"/>
      <c r="O1325" s="1452"/>
    </row>
    <row r="1326" spans="8:15">
      <c r="H1326" s="1347" t="s">
        <v>9591</v>
      </c>
      <c r="I1326" s="1452" t="s">
        <v>550</v>
      </c>
      <c r="J1326" s="1452" t="s">
        <v>5816</v>
      </c>
      <c r="K1326" s="1452"/>
      <c r="L1326" s="1452"/>
      <c r="M1326" s="1452"/>
      <c r="N1326" s="1452"/>
      <c r="O1326" s="1452"/>
    </row>
    <row r="1327" spans="8:15">
      <c r="H1327" s="1347" t="s">
        <v>9592</v>
      </c>
      <c r="I1327" s="1452" t="s">
        <v>550</v>
      </c>
      <c r="J1327" s="1452" t="s">
        <v>5827</v>
      </c>
      <c r="K1327" s="1452"/>
      <c r="L1327" s="1452"/>
      <c r="M1327" s="1452"/>
      <c r="N1327" s="1452"/>
      <c r="O1327" s="1452"/>
    </row>
    <row r="1328" spans="8:15">
      <c r="H1328" s="1347" t="s">
        <v>9593</v>
      </c>
      <c r="I1328" s="1452" t="s">
        <v>550</v>
      </c>
      <c r="J1328" s="1452" t="s">
        <v>5837</v>
      </c>
      <c r="K1328" s="1452"/>
      <c r="L1328" s="1452"/>
      <c r="M1328" s="1452"/>
      <c r="N1328" s="1452"/>
      <c r="O1328" s="1452"/>
    </row>
    <row r="1329" spans="8:15">
      <c r="H1329" s="1347" t="s">
        <v>9594</v>
      </c>
      <c r="I1329" s="1452" t="s">
        <v>550</v>
      </c>
      <c r="J1329" s="1452" t="s">
        <v>5843</v>
      </c>
      <c r="K1329" s="1452"/>
      <c r="L1329" s="1452"/>
      <c r="M1329" s="1452"/>
      <c r="N1329" s="1452"/>
      <c r="O1329" s="1452"/>
    </row>
    <row r="1330" spans="8:15">
      <c r="H1330" s="1347" t="s">
        <v>9595</v>
      </c>
      <c r="I1330" s="1452" t="s">
        <v>550</v>
      </c>
      <c r="J1330" s="1452" t="s">
        <v>5850</v>
      </c>
      <c r="K1330" s="1452"/>
      <c r="L1330" s="1452"/>
      <c r="M1330" s="1452"/>
      <c r="N1330" s="1452"/>
      <c r="O1330" s="1452"/>
    </row>
    <row r="1331" spans="8:15">
      <c r="H1331" s="1347" t="s">
        <v>9596</v>
      </c>
      <c r="I1331" s="1452" t="s">
        <v>550</v>
      </c>
      <c r="J1331" s="1452" t="s">
        <v>5852</v>
      </c>
      <c r="K1331" s="1452"/>
      <c r="L1331" s="1452"/>
      <c r="M1331" s="1452"/>
      <c r="N1331" s="1452"/>
      <c r="O1331" s="1452"/>
    </row>
    <row r="1332" spans="8:15">
      <c r="H1332" s="1347" t="s">
        <v>9597</v>
      </c>
      <c r="I1332" s="1452" t="s">
        <v>550</v>
      </c>
      <c r="J1332" s="1452" t="s">
        <v>9598</v>
      </c>
      <c r="K1332" s="1452"/>
      <c r="L1332" s="1452"/>
      <c r="M1332" s="1452"/>
      <c r="N1332" s="1452"/>
      <c r="O1332" s="1452"/>
    </row>
    <row r="1333" spans="8:15">
      <c r="H1333" s="1347" t="s">
        <v>9599</v>
      </c>
      <c r="I1333" s="1452" t="s">
        <v>550</v>
      </c>
      <c r="J1333" s="1452" t="s">
        <v>9600</v>
      </c>
      <c r="K1333" s="1452"/>
      <c r="L1333" s="1452"/>
      <c r="M1333" s="1452"/>
      <c r="N1333" s="1452"/>
      <c r="O1333" s="1452"/>
    </row>
    <row r="1334" spans="8:15">
      <c r="H1334" s="1347" t="s">
        <v>9601</v>
      </c>
      <c r="I1334" s="1452" t="s">
        <v>550</v>
      </c>
      <c r="J1334" s="1452" t="s">
        <v>5859</v>
      </c>
      <c r="K1334" s="1452"/>
      <c r="L1334" s="1452"/>
      <c r="M1334" s="1452"/>
      <c r="N1334" s="1452"/>
      <c r="O1334" s="1452"/>
    </row>
    <row r="1335" spans="8:15">
      <c r="H1335" s="1347" t="s">
        <v>9602</v>
      </c>
      <c r="I1335" s="1452" t="s">
        <v>550</v>
      </c>
      <c r="J1335" s="1452" t="s">
        <v>5862</v>
      </c>
      <c r="K1335" s="1452"/>
      <c r="L1335" s="1452"/>
      <c r="M1335" s="1452"/>
      <c r="N1335" s="1452"/>
      <c r="O1335" s="1452"/>
    </row>
    <row r="1336" spans="8:15">
      <c r="H1336" s="1347" t="s">
        <v>9603</v>
      </c>
      <c r="I1336" s="1452" t="s">
        <v>550</v>
      </c>
      <c r="J1336" s="1452" t="s">
        <v>5863</v>
      </c>
      <c r="K1336" s="1452"/>
      <c r="L1336" s="1452"/>
      <c r="M1336" s="1452"/>
      <c r="N1336" s="1452"/>
      <c r="O1336" s="1452"/>
    </row>
    <row r="1337" spans="8:15">
      <c r="H1337" s="1347" t="s">
        <v>9604</v>
      </c>
      <c r="I1337" s="1452" t="s">
        <v>550</v>
      </c>
      <c r="J1337" s="1452" t="s">
        <v>9563</v>
      </c>
      <c r="K1337" s="1452"/>
      <c r="L1337" s="1452"/>
      <c r="M1337" s="1452"/>
      <c r="N1337" s="1452"/>
      <c r="O1337" s="1452"/>
    </row>
    <row r="1338" spans="8:15">
      <c r="H1338" s="1347" t="s">
        <v>9605</v>
      </c>
      <c r="I1338" s="1452" t="s">
        <v>550</v>
      </c>
      <c r="J1338" s="1452" t="s">
        <v>5868</v>
      </c>
      <c r="K1338" s="1452"/>
      <c r="L1338" s="1452"/>
      <c r="M1338" s="1452"/>
      <c r="N1338" s="1452"/>
      <c r="O1338" s="1452"/>
    </row>
    <row r="1339" spans="8:15">
      <c r="H1339" s="1347" t="s">
        <v>9606</v>
      </c>
      <c r="I1339" s="1452" t="s">
        <v>550</v>
      </c>
      <c r="J1339" s="1452" t="s">
        <v>5872</v>
      </c>
      <c r="K1339" s="1452"/>
      <c r="L1339" s="1452"/>
      <c r="M1339" s="1452"/>
      <c r="N1339" s="1452"/>
      <c r="O1339" s="1452"/>
    </row>
    <row r="1340" spans="8:15">
      <c r="H1340" s="1347" t="s">
        <v>9607</v>
      </c>
      <c r="I1340" s="1452" t="s">
        <v>550</v>
      </c>
      <c r="J1340" s="1452" t="s">
        <v>5883</v>
      </c>
      <c r="K1340" s="1452"/>
      <c r="L1340" s="1452"/>
      <c r="M1340" s="1452"/>
      <c r="N1340" s="1452"/>
      <c r="O1340" s="1452"/>
    </row>
    <row r="1341" spans="8:15">
      <c r="H1341" s="1347" t="s">
        <v>9608</v>
      </c>
      <c r="I1341" s="1452" t="s">
        <v>550</v>
      </c>
      <c r="J1341" s="1452" t="s">
        <v>5891</v>
      </c>
      <c r="K1341" s="1452"/>
      <c r="L1341" s="1452"/>
      <c r="M1341" s="1452"/>
      <c r="N1341" s="1452"/>
      <c r="O1341" s="1452"/>
    </row>
    <row r="1342" spans="8:15">
      <c r="H1342" s="1347" t="s">
        <v>9609</v>
      </c>
      <c r="I1342" s="1452" t="s">
        <v>551</v>
      </c>
      <c r="K1342" s="1452">
        <f>ROW()</f>
        <v>1342</v>
      </c>
      <c r="L1342" s="1452">
        <f>K1342+COUNTIF($I$118:$I$1905,I1342)-1</f>
        <v>1381</v>
      </c>
      <c r="M1342" s="1452"/>
      <c r="N1342" s="1452"/>
      <c r="O1342" s="1452"/>
    </row>
    <row r="1343" spans="8:15">
      <c r="H1343" s="1347" t="s">
        <v>1209</v>
      </c>
      <c r="I1343" s="1452" t="s">
        <v>551</v>
      </c>
      <c r="J1343" s="1452" t="s">
        <v>1330</v>
      </c>
      <c r="K1343" s="1452"/>
      <c r="L1343" s="1452"/>
      <c r="M1343" s="1452"/>
      <c r="N1343" s="1452"/>
      <c r="O1343" s="1452"/>
    </row>
    <row r="1344" spans="8:15">
      <c r="H1344" s="1347" t="s">
        <v>9610</v>
      </c>
      <c r="I1344" s="1452" t="s">
        <v>551</v>
      </c>
      <c r="J1344" s="1452" t="s">
        <v>9611</v>
      </c>
      <c r="K1344" s="1452"/>
      <c r="L1344" s="1452"/>
      <c r="M1344" s="1452"/>
      <c r="N1344" s="1452"/>
      <c r="O1344" s="1452"/>
    </row>
    <row r="1345" spans="8:15">
      <c r="H1345" s="1347" t="s">
        <v>9612</v>
      </c>
      <c r="I1345" s="1452" t="s">
        <v>551</v>
      </c>
      <c r="J1345" s="1452" t="s">
        <v>9613</v>
      </c>
      <c r="K1345" s="1452"/>
      <c r="L1345" s="1452"/>
      <c r="M1345" s="1452"/>
      <c r="N1345" s="1452"/>
      <c r="O1345" s="1452"/>
    </row>
    <row r="1346" spans="8:15">
      <c r="H1346" s="1347" t="s">
        <v>9614</v>
      </c>
      <c r="I1346" s="1452" t="s">
        <v>551</v>
      </c>
      <c r="J1346" s="1452" t="s">
        <v>5904</v>
      </c>
      <c r="K1346" s="1452"/>
      <c r="L1346" s="1452"/>
      <c r="M1346" s="1452"/>
      <c r="N1346" s="1452"/>
      <c r="O1346" s="1452"/>
    </row>
    <row r="1347" spans="8:15">
      <c r="H1347" s="1347" t="s">
        <v>9615</v>
      </c>
      <c r="I1347" s="1452" t="s">
        <v>551</v>
      </c>
      <c r="J1347" s="1452" t="s">
        <v>9616</v>
      </c>
      <c r="K1347" s="1452"/>
      <c r="L1347" s="1452"/>
      <c r="M1347" s="1452"/>
      <c r="N1347" s="1452"/>
      <c r="O1347" s="1452"/>
    </row>
    <row r="1348" spans="8:15">
      <c r="H1348" s="1347" t="s">
        <v>9617</v>
      </c>
      <c r="I1348" s="1452" t="s">
        <v>551</v>
      </c>
      <c r="J1348" s="1452" t="s">
        <v>5905</v>
      </c>
      <c r="K1348" s="1452"/>
      <c r="L1348" s="1452"/>
      <c r="M1348" s="1452"/>
      <c r="N1348" s="1452"/>
      <c r="O1348" s="1452"/>
    </row>
    <row r="1349" spans="8:15">
      <c r="H1349" s="1347" t="s">
        <v>9618</v>
      </c>
      <c r="I1349" s="1452" t="s">
        <v>551</v>
      </c>
      <c r="J1349" s="1452" t="s">
        <v>5909</v>
      </c>
      <c r="K1349" s="1452"/>
      <c r="L1349" s="1452"/>
      <c r="M1349" s="1452"/>
      <c r="N1349" s="1452"/>
      <c r="O1349" s="1452"/>
    </row>
    <row r="1350" spans="8:15">
      <c r="H1350" s="1347" t="s">
        <v>9619</v>
      </c>
      <c r="I1350" s="1452" t="s">
        <v>551</v>
      </c>
      <c r="J1350" s="1452" t="s">
        <v>5917</v>
      </c>
      <c r="K1350" s="1452"/>
      <c r="L1350" s="1452"/>
      <c r="M1350" s="1452"/>
      <c r="N1350" s="1452"/>
      <c r="O1350" s="1452"/>
    </row>
    <row r="1351" spans="8:15">
      <c r="H1351" s="1347" t="s">
        <v>9620</v>
      </c>
      <c r="I1351" s="1452" t="s">
        <v>551</v>
      </c>
      <c r="J1351" s="1452" t="s">
        <v>9621</v>
      </c>
      <c r="K1351" s="1452"/>
      <c r="L1351" s="1452"/>
      <c r="M1351" s="1452"/>
      <c r="N1351" s="1452"/>
      <c r="O1351" s="1452"/>
    </row>
    <row r="1352" spans="8:15">
      <c r="H1352" s="1347" t="s">
        <v>9622</v>
      </c>
      <c r="I1352" s="1452" t="s">
        <v>551</v>
      </c>
      <c r="J1352" s="1452" t="s">
        <v>9623</v>
      </c>
      <c r="K1352" s="1452"/>
      <c r="L1352" s="1452"/>
      <c r="M1352" s="1452"/>
      <c r="N1352" s="1452"/>
      <c r="O1352" s="1452"/>
    </row>
    <row r="1353" spans="8:15">
      <c r="H1353" s="1347" t="s">
        <v>9624</v>
      </c>
      <c r="I1353" s="1452" t="s">
        <v>551</v>
      </c>
      <c r="J1353" s="1452" t="s">
        <v>5920</v>
      </c>
      <c r="K1353" s="1452"/>
      <c r="L1353" s="1452"/>
      <c r="M1353" s="1452"/>
      <c r="N1353" s="1452"/>
      <c r="O1353" s="1452"/>
    </row>
    <row r="1354" spans="8:15">
      <c r="H1354" s="1347" t="s">
        <v>9625</v>
      </c>
      <c r="I1354" s="1452" t="s">
        <v>551</v>
      </c>
      <c r="J1354" s="1452" t="s">
        <v>5922</v>
      </c>
      <c r="K1354" s="1452"/>
      <c r="L1354" s="1452"/>
      <c r="M1354" s="1452"/>
      <c r="N1354" s="1452"/>
      <c r="O1354" s="1452"/>
    </row>
    <row r="1355" spans="8:15">
      <c r="H1355" s="1347" t="s">
        <v>9626</v>
      </c>
      <c r="I1355" s="1452" t="s">
        <v>551</v>
      </c>
      <c r="J1355" s="1452" t="s">
        <v>3140</v>
      </c>
      <c r="K1355" s="1452"/>
      <c r="L1355" s="1452"/>
      <c r="M1355" s="1452"/>
      <c r="N1355" s="1452"/>
      <c r="O1355" s="1452"/>
    </row>
    <row r="1356" spans="8:15">
      <c r="H1356" s="1347" t="s">
        <v>9627</v>
      </c>
      <c r="I1356" s="1452" t="s">
        <v>551</v>
      </c>
      <c r="J1356" s="1452" t="s">
        <v>9628</v>
      </c>
      <c r="K1356" s="1452"/>
      <c r="L1356" s="1452"/>
      <c r="M1356" s="1452"/>
      <c r="N1356" s="1452"/>
      <c r="O1356" s="1452"/>
    </row>
    <row r="1357" spans="8:15">
      <c r="H1357" s="1347" t="s">
        <v>9629</v>
      </c>
      <c r="I1357" s="1452" t="s">
        <v>551</v>
      </c>
      <c r="J1357" s="1452" t="s">
        <v>9630</v>
      </c>
      <c r="K1357" s="1452"/>
      <c r="L1357" s="1452"/>
      <c r="M1357" s="1452"/>
      <c r="N1357" s="1452"/>
      <c r="O1357" s="1452"/>
    </row>
    <row r="1358" spans="8:15">
      <c r="H1358" s="1347" t="s">
        <v>9631</v>
      </c>
      <c r="I1358" s="1452" t="s">
        <v>551</v>
      </c>
      <c r="J1358" s="1452" t="s">
        <v>9632</v>
      </c>
      <c r="K1358" s="1452"/>
      <c r="L1358" s="1452"/>
      <c r="M1358" s="1452"/>
      <c r="N1358" s="1452"/>
      <c r="O1358" s="1452"/>
    </row>
    <row r="1359" spans="8:15">
      <c r="H1359" s="1347" t="s">
        <v>9633</v>
      </c>
      <c r="I1359" s="1452" t="s">
        <v>551</v>
      </c>
      <c r="J1359" s="1452" t="s">
        <v>9634</v>
      </c>
      <c r="K1359" s="1452"/>
      <c r="L1359" s="1452"/>
      <c r="M1359" s="1452"/>
      <c r="N1359" s="1452"/>
      <c r="O1359" s="1452"/>
    </row>
    <row r="1360" spans="8:15">
      <c r="H1360" s="1347" t="s">
        <v>9635</v>
      </c>
      <c r="I1360" s="1452" t="s">
        <v>551</v>
      </c>
      <c r="J1360" s="1452" t="s">
        <v>3224</v>
      </c>
      <c r="K1360" s="1452"/>
      <c r="L1360" s="1452"/>
      <c r="M1360" s="1452"/>
      <c r="N1360" s="1452"/>
      <c r="O1360" s="1452"/>
    </row>
    <row r="1361" spans="8:15">
      <c r="H1361" s="1347" t="s">
        <v>9636</v>
      </c>
      <c r="I1361" s="1452" t="s">
        <v>551</v>
      </c>
      <c r="J1361" s="1452" t="s">
        <v>9637</v>
      </c>
      <c r="K1361" s="1452"/>
      <c r="L1361" s="1452"/>
      <c r="M1361" s="1452"/>
      <c r="N1361" s="1452"/>
      <c r="O1361" s="1452"/>
    </row>
    <row r="1362" spans="8:15">
      <c r="H1362" s="1347" t="s">
        <v>9638</v>
      </c>
      <c r="I1362" s="1452" t="s">
        <v>551</v>
      </c>
      <c r="J1362" s="1452" t="s">
        <v>9639</v>
      </c>
      <c r="K1362" s="1452"/>
      <c r="L1362" s="1452"/>
      <c r="M1362" s="1452"/>
      <c r="N1362" s="1452"/>
      <c r="O1362" s="1452"/>
    </row>
    <row r="1363" spans="8:15">
      <c r="H1363" s="1347" t="s">
        <v>9640</v>
      </c>
      <c r="I1363" s="1452" t="s">
        <v>551</v>
      </c>
      <c r="J1363" s="1452" t="s">
        <v>5931</v>
      </c>
      <c r="K1363" s="1452"/>
      <c r="L1363" s="1452"/>
      <c r="M1363" s="1452"/>
      <c r="N1363" s="1452"/>
      <c r="O1363" s="1452"/>
    </row>
    <row r="1364" spans="8:15">
      <c r="H1364" s="1347" t="s">
        <v>9641</v>
      </c>
      <c r="I1364" s="1452" t="s">
        <v>551</v>
      </c>
      <c r="J1364" s="1452" t="s">
        <v>5934</v>
      </c>
      <c r="K1364" s="1452"/>
      <c r="L1364" s="1452"/>
      <c r="M1364" s="1452"/>
      <c r="N1364" s="1452"/>
      <c r="O1364" s="1452"/>
    </row>
    <row r="1365" spans="8:15">
      <c r="H1365" s="1347" t="s">
        <v>9642</v>
      </c>
      <c r="I1365" s="1452" t="s">
        <v>551</v>
      </c>
      <c r="J1365" s="1452" t="s">
        <v>5935</v>
      </c>
      <c r="K1365" s="1452"/>
      <c r="L1365" s="1452"/>
      <c r="M1365" s="1452"/>
      <c r="N1365" s="1452"/>
      <c r="O1365" s="1452"/>
    </row>
    <row r="1366" spans="8:15">
      <c r="H1366" s="1347" t="s">
        <v>9643</v>
      </c>
      <c r="I1366" s="1452" t="s">
        <v>551</v>
      </c>
      <c r="J1366" s="1452" t="s">
        <v>5937</v>
      </c>
      <c r="K1366" s="1452"/>
      <c r="L1366" s="1452"/>
      <c r="M1366" s="1452"/>
      <c r="N1366" s="1452"/>
      <c r="O1366" s="1452"/>
    </row>
    <row r="1367" spans="8:15">
      <c r="H1367" s="1347" t="s">
        <v>9644</v>
      </c>
      <c r="I1367" s="1452" t="s">
        <v>551</v>
      </c>
      <c r="J1367" s="1452" t="s">
        <v>9645</v>
      </c>
      <c r="K1367" s="1452"/>
      <c r="L1367" s="1452"/>
      <c r="M1367" s="1452"/>
      <c r="N1367" s="1452"/>
      <c r="O1367" s="1452"/>
    </row>
    <row r="1368" spans="8:15">
      <c r="H1368" s="1347" t="s">
        <v>9646</v>
      </c>
      <c r="I1368" s="1452" t="s">
        <v>551</v>
      </c>
      <c r="J1368" s="1452" t="s">
        <v>9647</v>
      </c>
      <c r="K1368" s="1452"/>
      <c r="L1368" s="1452"/>
      <c r="M1368" s="1452"/>
      <c r="N1368" s="1452"/>
      <c r="O1368" s="1452"/>
    </row>
    <row r="1369" spans="8:15">
      <c r="H1369" s="1347" t="s">
        <v>9648</v>
      </c>
      <c r="I1369" s="1452" t="s">
        <v>551</v>
      </c>
      <c r="J1369" s="1452" t="s">
        <v>9649</v>
      </c>
      <c r="K1369" s="1452"/>
      <c r="L1369" s="1452"/>
      <c r="M1369" s="1452"/>
      <c r="N1369" s="1452"/>
      <c r="O1369" s="1452"/>
    </row>
    <row r="1370" spans="8:15">
      <c r="H1370" s="1347" t="s">
        <v>9650</v>
      </c>
      <c r="I1370" s="1452" t="s">
        <v>551</v>
      </c>
      <c r="J1370" s="1452" t="s">
        <v>9651</v>
      </c>
      <c r="K1370" s="1452"/>
      <c r="L1370" s="1452"/>
      <c r="M1370" s="1452"/>
      <c r="N1370" s="1452"/>
      <c r="O1370" s="1452"/>
    </row>
    <row r="1371" spans="8:15">
      <c r="H1371" s="1347" t="s">
        <v>9652</v>
      </c>
      <c r="I1371" s="1452" t="s">
        <v>551</v>
      </c>
      <c r="J1371" s="1452" t="s">
        <v>4022</v>
      </c>
      <c r="K1371" s="1452"/>
      <c r="L1371" s="1452"/>
      <c r="M1371" s="1452"/>
      <c r="N1371" s="1452"/>
      <c r="O1371" s="1452"/>
    </row>
    <row r="1372" spans="8:15">
      <c r="H1372" s="1347" t="s">
        <v>9653</v>
      </c>
      <c r="I1372" s="1452" t="s">
        <v>551</v>
      </c>
      <c r="J1372" s="1452" t="s">
        <v>5425</v>
      </c>
      <c r="K1372" s="1452"/>
      <c r="L1372" s="1452"/>
      <c r="M1372" s="1452"/>
      <c r="N1372" s="1452"/>
      <c r="O1372" s="1452"/>
    </row>
    <row r="1373" spans="8:15">
      <c r="H1373" s="1347" t="s">
        <v>9654</v>
      </c>
      <c r="I1373" s="1452" t="s">
        <v>551</v>
      </c>
      <c r="J1373" s="1452" t="s">
        <v>5943</v>
      </c>
      <c r="K1373" s="1452"/>
      <c r="L1373" s="1452"/>
      <c r="M1373" s="1452"/>
      <c r="N1373" s="1452"/>
      <c r="O1373" s="1452"/>
    </row>
    <row r="1374" spans="8:15">
      <c r="H1374" s="1347" t="s">
        <v>9655</v>
      </c>
      <c r="I1374" s="1452" t="s">
        <v>551</v>
      </c>
      <c r="J1374" s="1452" t="s">
        <v>5945</v>
      </c>
      <c r="K1374" s="1452"/>
      <c r="L1374" s="1452"/>
      <c r="M1374" s="1452"/>
      <c r="N1374" s="1452"/>
      <c r="O1374" s="1452"/>
    </row>
    <row r="1375" spans="8:15">
      <c r="H1375" s="1347" t="s">
        <v>9656</v>
      </c>
      <c r="I1375" s="1452" t="s">
        <v>551</v>
      </c>
      <c r="J1375" s="1452" t="s">
        <v>5946</v>
      </c>
      <c r="K1375" s="1452"/>
      <c r="L1375" s="1452"/>
      <c r="M1375" s="1452"/>
      <c r="N1375" s="1452"/>
      <c r="O1375" s="1452"/>
    </row>
    <row r="1376" spans="8:15">
      <c r="H1376" s="1347" t="s">
        <v>9657</v>
      </c>
      <c r="I1376" s="1452" t="s">
        <v>551</v>
      </c>
      <c r="J1376" s="1452" t="s">
        <v>5947</v>
      </c>
      <c r="K1376" s="1452"/>
      <c r="L1376" s="1452"/>
      <c r="M1376" s="1452"/>
      <c r="N1376" s="1452"/>
      <c r="O1376" s="1452"/>
    </row>
    <row r="1377" spans="8:15">
      <c r="H1377" s="1347" t="s">
        <v>9658</v>
      </c>
      <c r="I1377" s="1452" t="s">
        <v>551</v>
      </c>
      <c r="J1377" s="1452" t="s">
        <v>5948</v>
      </c>
      <c r="K1377" s="1452"/>
      <c r="L1377" s="1452"/>
      <c r="M1377" s="1452"/>
      <c r="N1377" s="1452"/>
      <c r="O1377" s="1452"/>
    </row>
    <row r="1378" spans="8:15">
      <c r="H1378" s="1347" t="s">
        <v>9659</v>
      </c>
      <c r="I1378" s="1452" t="s">
        <v>551</v>
      </c>
      <c r="J1378" s="1452" t="s">
        <v>5949</v>
      </c>
      <c r="K1378" s="1452"/>
      <c r="L1378" s="1452"/>
      <c r="M1378" s="1452"/>
      <c r="N1378" s="1452"/>
      <c r="O1378" s="1452"/>
    </row>
    <row r="1379" spans="8:15">
      <c r="H1379" s="1347" t="s">
        <v>9660</v>
      </c>
      <c r="I1379" s="1452" t="s">
        <v>551</v>
      </c>
      <c r="J1379" s="1452" t="s">
        <v>5950</v>
      </c>
      <c r="K1379" s="1452"/>
      <c r="L1379" s="1452"/>
      <c r="M1379" s="1452"/>
      <c r="N1379" s="1452"/>
      <c r="O1379" s="1452"/>
    </row>
    <row r="1380" spans="8:15">
      <c r="H1380" s="1347" t="s">
        <v>9661</v>
      </c>
      <c r="I1380" s="1452" t="s">
        <v>551</v>
      </c>
      <c r="J1380" s="1452" t="s">
        <v>3918</v>
      </c>
      <c r="K1380" s="1452"/>
      <c r="L1380" s="1452"/>
      <c r="M1380" s="1452"/>
      <c r="N1380" s="1452"/>
      <c r="O1380" s="1452"/>
    </row>
    <row r="1381" spans="8:15">
      <c r="H1381" s="1347" t="s">
        <v>9662</v>
      </c>
      <c r="I1381" s="1452" t="s">
        <v>551</v>
      </c>
      <c r="J1381" s="1452" t="s">
        <v>5951</v>
      </c>
      <c r="K1381" s="1452"/>
      <c r="L1381" s="1452"/>
      <c r="M1381" s="1452"/>
      <c r="N1381" s="1452"/>
      <c r="O1381" s="1452"/>
    </row>
    <row r="1382" spans="8:15">
      <c r="H1382" s="1347" t="s">
        <v>9663</v>
      </c>
      <c r="I1382" s="1452" t="s">
        <v>552</v>
      </c>
      <c r="K1382" s="1452">
        <f>ROW()</f>
        <v>1382</v>
      </c>
      <c r="L1382" s="1452">
        <f>K1382+COUNTIF($I$118:$I$1905,I1382)-1</f>
        <v>1412</v>
      </c>
      <c r="M1382" s="1452"/>
      <c r="N1382" s="1452"/>
      <c r="O1382" s="1452"/>
    </row>
    <row r="1383" spans="8:15">
      <c r="H1383" s="1347" t="s">
        <v>1210</v>
      </c>
      <c r="I1383" s="1452" t="s">
        <v>552</v>
      </c>
      <c r="J1383" s="1452" t="s">
        <v>1331</v>
      </c>
      <c r="K1383" s="1452"/>
      <c r="L1383" s="1452"/>
      <c r="M1383" s="1452"/>
      <c r="N1383" s="1452"/>
      <c r="O1383" s="1452"/>
    </row>
    <row r="1384" spans="8:15">
      <c r="H1384" s="1347" t="s">
        <v>9664</v>
      </c>
      <c r="I1384" s="1452" t="s">
        <v>552</v>
      </c>
      <c r="J1384" s="1452" t="s">
        <v>5956</v>
      </c>
      <c r="K1384" s="1452"/>
      <c r="L1384" s="1452"/>
      <c r="M1384" s="1452"/>
      <c r="N1384" s="1452"/>
      <c r="O1384" s="1452"/>
    </row>
    <row r="1385" spans="8:15">
      <c r="H1385" s="1347" t="s">
        <v>9665</v>
      </c>
      <c r="I1385" s="1452" t="s">
        <v>552</v>
      </c>
      <c r="J1385" s="1452" t="s">
        <v>5961</v>
      </c>
      <c r="K1385" s="1452"/>
      <c r="L1385" s="1452"/>
      <c r="M1385" s="1452"/>
      <c r="N1385" s="1452"/>
      <c r="O1385" s="1452"/>
    </row>
    <row r="1386" spans="8:15">
      <c r="H1386" s="1347" t="s">
        <v>9666</v>
      </c>
      <c r="I1386" s="1452" t="s">
        <v>552</v>
      </c>
      <c r="J1386" s="1452" t="s">
        <v>9667</v>
      </c>
      <c r="K1386" s="1452"/>
      <c r="L1386" s="1452"/>
      <c r="M1386" s="1452"/>
      <c r="N1386" s="1452"/>
      <c r="O1386" s="1452"/>
    </row>
    <row r="1387" spans="8:15">
      <c r="H1387" s="1347" t="s">
        <v>9668</v>
      </c>
      <c r="I1387" s="1452" t="s">
        <v>552</v>
      </c>
      <c r="J1387" s="1452" t="s">
        <v>5964</v>
      </c>
      <c r="K1387" s="1452"/>
      <c r="L1387" s="1452"/>
      <c r="M1387" s="1452"/>
      <c r="N1387" s="1452"/>
      <c r="O1387" s="1452"/>
    </row>
    <row r="1388" spans="8:15">
      <c r="H1388" s="1347" t="s">
        <v>9669</v>
      </c>
      <c r="I1388" s="1452" t="s">
        <v>552</v>
      </c>
      <c r="J1388" s="1452" t="s">
        <v>5966</v>
      </c>
      <c r="K1388" s="1452"/>
      <c r="L1388" s="1452"/>
      <c r="M1388" s="1452"/>
      <c r="N1388" s="1452"/>
      <c r="O1388" s="1452"/>
    </row>
    <row r="1389" spans="8:15">
      <c r="H1389" s="1347" t="s">
        <v>9670</v>
      </c>
      <c r="I1389" s="1452" t="s">
        <v>552</v>
      </c>
      <c r="J1389" s="1452" t="s">
        <v>5982</v>
      </c>
      <c r="K1389" s="1452"/>
      <c r="L1389" s="1452"/>
      <c r="M1389" s="1452"/>
      <c r="N1389" s="1452"/>
      <c r="O1389" s="1452"/>
    </row>
    <row r="1390" spans="8:15">
      <c r="H1390" s="1347" t="s">
        <v>9671</v>
      </c>
      <c r="I1390" s="1452" t="s">
        <v>552</v>
      </c>
      <c r="J1390" s="1452" t="s">
        <v>5987</v>
      </c>
      <c r="K1390" s="1452"/>
      <c r="L1390" s="1452"/>
      <c r="M1390" s="1452"/>
      <c r="N1390" s="1452"/>
      <c r="O1390" s="1452"/>
    </row>
    <row r="1391" spans="8:15">
      <c r="H1391" s="1347" t="s">
        <v>9672</v>
      </c>
      <c r="I1391" s="1452" t="s">
        <v>552</v>
      </c>
      <c r="J1391" s="1452" t="s">
        <v>9673</v>
      </c>
      <c r="K1391" s="1452"/>
      <c r="L1391" s="1452"/>
      <c r="M1391" s="1452"/>
      <c r="N1391" s="1452"/>
      <c r="O1391" s="1452"/>
    </row>
    <row r="1392" spans="8:15">
      <c r="H1392" s="1347" t="s">
        <v>9674</v>
      </c>
      <c r="I1392" s="1452" t="s">
        <v>552</v>
      </c>
      <c r="J1392" s="1452" t="s">
        <v>5995</v>
      </c>
      <c r="K1392" s="1452"/>
      <c r="L1392" s="1452"/>
      <c r="M1392" s="1452"/>
      <c r="N1392" s="1452"/>
      <c r="O1392" s="1452"/>
    </row>
    <row r="1393" spans="8:15">
      <c r="H1393" s="1347" t="s">
        <v>9675</v>
      </c>
      <c r="I1393" s="1452" t="s">
        <v>552</v>
      </c>
      <c r="J1393" s="1452" t="s">
        <v>6003</v>
      </c>
      <c r="K1393" s="1452"/>
      <c r="L1393" s="1452"/>
      <c r="M1393" s="1452"/>
      <c r="N1393" s="1452"/>
      <c r="O1393" s="1452"/>
    </row>
    <row r="1394" spans="8:15">
      <c r="H1394" s="1347" t="s">
        <v>9676</v>
      </c>
      <c r="I1394" s="1452" t="s">
        <v>552</v>
      </c>
      <c r="J1394" s="1452" t="s">
        <v>6006</v>
      </c>
      <c r="K1394" s="1452"/>
      <c r="L1394" s="1452"/>
      <c r="M1394" s="1452"/>
      <c r="N1394" s="1452"/>
      <c r="O1394" s="1452"/>
    </row>
    <row r="1395" spans="8:15">
      <c r="H1395" s="1347" t="s">
        <v>9677</v>
      </c>
      <c r="I1395" s="1452" t="s">
        <v>552</v>
      </c>
      <c r="J1395" s="1452" t="s">
        <v>6008</v>
      </c>
      <c r="K1395" s="1452"/>
      <c r="L1395" s="1452"/>
      <c r="M1395" s="1452"/>
      <c r="N1395" s="1452"/>
      <c r="O1395" s="1452"/>
    </row>
    <row r="1396" spans="8:15">
      <c r="H1396" s="1347" t="s">
        <v>9678</v>
      </c>
      <c r="I1396" s="1452" t="s">
        <v>552</v>
      </c>
      <c r="J1396" s="1452" t="s">
        <v>9679</v>
      </c>
      <c r="K1396" s="1452"/>
      <c r="L1396" s="1452"/>
      <c r="M1396" s="1452"/>
      <c r="N1396" s="1452"/>
      <c r="O1396" s="1452"/>
    </row>
    <row r="1397" spans="8:15">
      <c r="H1397" s="1347" t="s">
        <v>9680</v>
      </c>
      <c r="I1397" s="1452" t="s">
        <v>552</v>
      </c>
      <c r="J1397" s="1452" t="s">
        <v>6009</v>
      </c>
      <c r="K1397" s="1452"/>
      <c r="L1397" s="1452"/>
      <c r="M1397" s="1452"/>
      <c r="N1397" s="1452"/>
      <c r="O1397" s="1452"/>
    </row>
    <row r="1398" spans="8:15">
      <c r="H1398" s="1347" t="s">
        <v>9681</v>
      </c>
      <c r="I1398" s="1452" t="s">
        <v>552</v>
      </c>
      <c r="J1398" s="1452" t="s">
        <v>6011</v>
      </c>
      <c r="K1398" s="1452"/>
      <c r="L1398" s="1452"/>
      <c r="M1398" s="1452"/>
      <c r="N1398" s="1452"/>
      <c r="O1398" s="1452"/>
    </row>
    <row r="1399" spans="8:15">
      <c r="H1399" s="1347" t="s">
        <v>9682</v>
      </c>
      <c r="I1399" s="1452" t="s">
        <v>552</v>
      </c>
      <c r="J1399" s="1452" t="s">
        <v>4579</v>
      </c>
      <c r="K1399" s="1452"/>
      <c r="L1399" s="1452"/>
      <c r="M1399" s="1452"/>
      <c r="N1399" s="1452"/>
      <c r="O1399" s="1452"/>
    </row>
    <row r="1400" spans="8:15">
      <c r="H1400" s="1347" t="s">
        <v>9683</v>
      </c>
      <c r="I1400" s="1452" t="s">
        <v>552</v>
      </c>
      <c r="J1400" s="1452" t="s">
        <v>2444</v>
      </c>
      <c r="K1400" s="1452"/>
      <c r="L1400" s="1452"/>
      <c r="M1400" s="1452"/>
      <c r="N1400" s="1452"/>
      <c r="O1400" s="1452"/>
    </row>
    <row r="1401" spans="8:15">
      <c r="H1401" s="1347" t="s">
        <v>9684</v>
      </c>
      <c r="I1401" s="1452" t="s">
        <v>552</v>
      </c>
      <c r="J1401" s="1452" t="s">
        <v>5703</v>
      </c>
      <c r="K1401" s="1452"/>
      <c r="L1401" s="1452"/>
      <c r="M1401" s="1452"/>
      <c r="N1401" s="1452"/>
      <c r="O1401" s="1452"/>
    </row>
    <row r="1402" spans="8:15">
      <c r="H1402" s="1347" t="s">
        <v>9685</v>
      </c>
      <c r="I1402" s="1452" t="s">
        <v>552</v>
      </c>
      <c r="J1402" s="1452" t="s">
        <v>6027</v>
      </c>
      <c r="K1402" s="1452"/>
      <c r="L1402" s="1452"/>
      <c r="M1402" s="1452"/>
      <c r="N1402" s="1452"/>
      <c r="O1402" s="1452"/>
    </row>
    <row r="1403" spans="8:15">
      <c r="H1403" s="1347" t="s">
        <v>9686</v>
      </c>
      <c r="I1403" s="1452" t="s">
        <v>552</v>
      </c>
      <c r="J1403" s="1452" t="s">
        <v>6033</v>
      </c>
      <c r="K1403" s="1452"/>
      <c r="L1403" s="1452"/>
      <c r="M1403" s="1452"/>
      <c r="N1403" s="1452"/>
      <c r="O1403" s="1452"/>
    </row>
    <row r="1404" spans="8:15">
      <c r="H1404" s="1347" t="s">
        <v>9687</v>
      </c>
      <c r="I1404" s="1452" t="s">
        <v>552</v>
      </c>
      <c r="J1404" s="1452" t="s">
        <v>6037</v>
      </c>
      <c r="K1404" s="1452"/>
      <c r="L1404" s="1452"/>
      <c r="M1404" s="1452"/>
      <c r="N1404" s="1452"/>
      <c r="O1404" s="1452"/>
    </row>
    <row r="1405" spans="8:15">
      <c r="H1405" s="1347" t="s">
        <v>9688</v>
      </c>
      <c r="I1405" s="1452" t="s">
        <v>552</v>
      </c>
      <c r="J1405" s="1452" t="s">
        <v>3925</v>
      </c>
      <c r="K1405" s="1452"/>
      <c r="L1405" s="1452"/>
      <c r="M1405" s="1452"/>
      <c r="N1405" s="1452"/>
      <c r="O1405" s="1452"/>
    </row>
    <row r="1406" spans="8:15">
      <c r="H1406" s="1347" t="s">
        <v>9689</v>
      </c>
      <c r="I1406" s="1452" t="s">
        <v>552</v>
      </c>
      <c r="J1406" s="1452" t="s">
        <v>6045</v>
      </c>
      <c r="K1406" s="1452"/>
      <c r="L1406" s="1452"/>
      <c r="M1406" s="1452"/>
      <c r="N1406" s="1452"/>
      <c r="O1406" s="1452"/>
    </row>
    <row r="1407" spans="8:15">
      <c r="H1407" s="1347" t="s">
        <v>9690</v>
      </c>
      <c r="I1407" s="1452" t="s">
        <v>552</v>
      </c>
      <c r="J1407" s="1452" t="s">
        <v>6050</v>
      </c>
      <c r="K1407" s="1452"/>
      <c r="L1407" s="1452"/>
      <c r="M1407" s="1452"/>
      <c r="N1407" s="1452"/>
      <c r="O1407" s="1452"/>
    </row>
    <row r="1408" spans="8:15">
      <c r="H1408" s="1347" t="s">
        <v>9691</v>
      </c>
      <c r="I1408" s="1452" t="s">
        <v>552</v>
      </c>
      <c r="J1408" s="1452" t="s">
        <v>6056</v>
      </c>
      <c r="K1408" s="1452"/>
      <c r="L1408" s="1452"/>
      <c r="M1408" s="1452"/>
      <c r="N1408" s="1452"/>
      <c r="O1408" s="1452"/>
    </row>
    <row r="1409" spans="8:15">
      <c r="H1409" s="1347" t="s">
        <v>9692</v>
      </c>
      <c r="I1409" s="1452" t="s">
        <v>552</v>
      </c>
      <c r="J1409" s="1452" t="s">
        <v>9693</v>
      </c>
      <c r="K1409" s="1452"/>
      <c r="L1409" s="1452"/>
      <c r="M1409" s="1452"/>
      <c r="N1409" s="1452"/>
      <c r="O1409" s="1452"/>
    </row>
    <row r="1410" spans="8:15">
      <c r="H1410" s="1347" t="s">
        <v>9694</v>
      </c>
      <c r="I1410" s="1452" t="s">
        <v>552</v>
      </c>
      <c r="J1410" s="1452" t="s">
        <v>6061</v>
      </c>
      <c r="K1410" s="1452"/>
      <c r="L1410" s="1452"/>
      <c r="M1410" s="1452"/>
      <c r="N1410" s="1452"/>
      <c r="O1410" s="1452"/>
    </row>
    <row r="1411" spans="8:15">
      <c r="H1411" s="1347" t="s">
        <v>9695</v>
      </c>
      <c r="I1411" s="1452" t="s">
        <v>552</v>
      </c>
      <c r="J1411" s="1452" t="s">
        <v>3414</v>
      </c>
      <c r="K1411" s="1452"/>
      <c r="L1411" s="1452"/>
      <c r="M1411" s="1452"/>
      <c r="N1411" s="1452"/>
      <c r="O1411" s="1452"/>
    </row>
    <row r="1412" spans="8:15">
      <c r="H1412" s="1347" t="s">
        <v>9696</v>
      </c>
      <c r="I1412" s="1452" t="s">
        <v>552</v>
      </c>
      <c r="J1412" s="1452" t="s">
        <v>6066</v>
      </c>
      <c r="K1412" s="1452"/>
      <c r="L1412" s="1452"/>
      <c r="M1412" s="1452"/>
      <c r="N1412" s="1452"/>
      <c r="O1412" s="1452"/>
    </row>
    <row r="1413" spans="8:15">
      <c r="H1413" s="1347" t="s">
        <v>9697</v>
      </c>
      <c r="I1413" s="1452" t="s">
        <v>8169</v>
      </c>
      <c r="K1413" s="1452">
        <f>ROW()</f>
        <v>1413</v>
      </c>
      <c r="L1413" s="1452">
        <f>K1413+COUNTIF($I$118:$I$1905,I1413)-1</f>
        <v>1432</v>
      </c>
      <c r="M1413" s="1452"/>
      <c r="N1413" s="1452"/>
      <c r="O1413" s="1452"/>
    </row>
    <row r="1414" spans="8:15">
      <c r="H1414" s="1347" t="s">
        <v>1778</v>
      </c>
      <c r="I1414" s="1452" t="s">
        <v>8169</v>
      </c>
      <c r="J1414" s="1452" t="s">
        <v>6071</v>
      </c>
      <c r="K1414" s="1452"/>
      <c r="L1414" s="1452"/>
      <c r="M1414" s="1452"/>
      <c r="N1414" s="1452"/>
      <c r="O1414" s="1452"/>
    </row>
    <row r="1415" spans="8:15">
      <c r="H1415" s="1347" t="s">
        <v>9698</v>
      </c>
      <c r="I1415" s="1452" t="s">
        <v>8169</v>
      </c>
      <c r="J1415" s="1452" t="s">
        <v>6089</v>
      </c>
      <c r="K1415" s="1452"/>
      <c r="L1415" s="1452"/>
      <c r="M1415" s="1452"/>
      <c r="N1415" s="1452"/>
      <c r="O1415" s="1452"/>
    </row>
    <row r="1416" spans="8:15">
      <c r="H1416" s="1347" t="s">
        <v>9699</v>
      </c>
      <c r="I1416" s="1452" t="s">
        <v>8169</v>
      </c>
      <c r="J1416" s="1452" t="s">
        <v>6093</v>
      </c>
      <c r="K1416" s="1452"/>
      <c r="L1416" s="1452"/>
      <c r="M1416" s="1452"/>
      <c r="N1416" s="1452"/>
      <c r="O1416" s="1452"/>
    </row>
    <row r="1417" spans="8:15">
      <c r="H1417" s="1347" t="s">
        <v>9700</v>
      </c>
      <c r="I1417" s="1452" t="s">
        <v>8169</v>
      </c>
      <c r="J1417" s="1452" t="s">
        <v>9701</v>
      </c>
      <c r="K1417" s="1452"/>
      <c r="L1417" s="1452"/>
      <c r="M1417" s="1452"/>
      <c r="N1417" s="1452"/>
      <c r="O1417" s="1452"/>
    </row>
    <row r="1418" spans="8:15">
      <c r="H1418" s="1347" t="s">
        <v>9702</v>
      </c>
      <c r="I1418" s="1452" t="s">
        <v>8169</v>
      </c>
      <c r="J1418" s="1452" t="s">
        <v>6099</v>
      </c>
      <c r="K1418" s="1452"/>
      <c r="L1418" s="1452"/>
      <c r="M1418" s="1452"/>
      <c r="N1418" s="1452"/>
      <c r="O1418" s="1452"/>
    </row>
    <row r="1419" spans="8:15">
      <c r="H1419" s="1347" t="s">
        <v>9703</v>
      </c>
      <c r="I1419" s="1452" t="s">
        <v>8169</v>
      </c>
      <c r="J1419" s="1452" t="s">
        <v>6101</v>
      </c>
      <c r="K1419" s="1452"/>
      <c r="L1419" s="1452"/>
      <c r="M1419" s="1452"/>
      <c r="N1419" s="1452"/>
      <c r="O1419" s="1452"/>
    </row>
    <row r="1420" spans="8:15">
      <c r="H1420" s="1347" t="s">
        <v>9704</v>
      </c>
      <c r="I1420" s="1452" t="s">
        <v>8169</v>
      </c>
      <c r="J1420" s="1452" t="s">
        <v>6103</v>
      </c>
      <c r="K1420" s="1452"/>
      <c r="L1420" s="1452"/>
      <c r="M1420" s="1452"/>
      <c r="N1420" s="1452"/>
      <c r="O1420" s="1452"/>
    </row>
    <row r="1421" spans="8:15">
      <c r="H1421" s="1347" t="s">
        <v>9705</v>
      </c>
      <c r="I1421" s="1452" t="s">
        <v>8169</v>
      </c>
      <c r="J1421" s="1452" t="s">
        <v>6104</v>
      </c>
      <c r="K1421" s="1452"/>
      <c r="L1421" s="1452"/>
      <c r="M1421" s="1452"/>
      <c r="N1421" s="1452"/>
      <c r="O1421" s="1452"/>
    </row>
    <row r="1422" spans="8:15">
      <c r="H1422" s="1347" t="s">
        <v>9706</v>
      </c>
      <c r="I1422" s="1452" t="s">
        <v>8169</v>
      </c>
      <c r="J1422" s="1452" t="s">
        <v>6114</v>
      </c>
      <c r="K1422" s="1452"/>
      <c r="L1422" s="1452"/>
      <c r="M1422" s="1452"/>
      <c r="N1422" s="1452"/>
      <c r="O1422" s="1452"/>
    </row>
    <row r="1423" spans="8:15">
      <c r="H1423" s="1347" t="s">
        <v>9707</v>
      </c>
      <c r="I1423" s="1452" t="s">
        <v>8169</v>
      </c>
      <c r="J1423" s="1452" t="s">
        <v>6118</v>
      </c>
      <c r="K1423" s="1452"/>
      <c r="L1423" s="1452"/>
      <c r="M1423" s="1452"/>
      <c r="N1423" s="1452"/>
      <c r="O1423" s="1452"/>
    </row>
    <row r="1424" spans="8:15">
      <c r="H1424" s="1347" t="s">
        <v>9708</v>
      </c>
      <c r="I1424" s="1452" t="s">
        <v>8169</v>
      </c>
      <c r="J1424" s="1452" t="s">
        <v>6123</v>
      </c>
      <c r="K1424" s="1452"/>
      <c r="L1424" s="1452"/>
      <c r="M1424" s="1452"/>
      <c r="N1424" s="1452"/>
      <c r="O1424" s="1452"/>
    </row>
    <row r="1425" spans="8:15">
      <c r="H1425" s="1347" t="s">
        <v>9709</v>
      </c>
      <c r="I1425" s="1452" t="s">
        <v>8169</v>
      </c>
      <c r="J1425" s="1452" t="s">
        <v>9710</v>
      </c>
      <c r="K1425" s="1452"/>
      <c r="L1425" s="1452"/>
      <c r="M1425" s="1452"/>
      <c r="N1425" s="1452"/>
      <c r="O1425" s="1452"/>
    </row>
    <row r="1426" spans="8:15">
      <c r="H1426" s="1347" t="s">
        <v>9711</v>
      </c>
      <c r="I1426" s="1452" t="s">
        <v>8169</v>
      </c>
      <c r="J1426" s="1452" t="s">
        <v>9712</v>
      </c>
      <c r="K1426" s="1452"/>
      <c r="L1426" s="1452"/>
      <c r="M1426" s="1452"/>
      <c r="N1426" s="1452"/>
      <c r="O1426" s="1452"/>
    </row>
    <row r="1427" spans="8:15">
      <c r="H1427" s="1347" t="s">
        <v>9713</v>
      </c>
      <c r="I1427" s="1452" t="s">
        <v>8169</v>
      </c>
      <c r="J1427" s="1452" t="s">
        <v>3136</v>
      </c>
      <c r="K1427" s="1452"/>
      <c r="L1427" s="1452"/>
      <c r="M1427" s="1452"/>
      <c r="N1427" s="1452"/>
      <c r="O1427" s="1452"/>
    </row>
    <row r="1428" spans="8:15">
      <c r="H1428" s="1347" t="s">
        <v>9714</v>
      </c>
      <c r="I1428" s="1452" t="s">
        <v>8169</v>
      </c>
      <c r="J1428" s="1452" t="s">
        <v>2633</v>
      </c>
      <c r="K1428" s="1452"/>
      <c r="L1428" s="1452"/>
      <c r="M1428" s="1452"/>
      <c r="N1428" s="1452"/>
      <c r="O1428" s="1452"/>
    </row>
    <row r="1429" spans="8:15">
      <c r="H1429" s="1347" t="s">
        <v>9715</v>
      </c>
      <c r="I1429" s="1452" t="s">
        <v>8169</v>
      </c>
      <c r="J1429" s="1452" t="s">
        <v>6134</v>
      </c>
      <c r="K1429" s="1452"/>
      <c r="L1429" s="1452"/>
      <c r="M1429" s="1452"/>
      <c r="N1429" s="1452"/>
      <c r="O1429" s="1452"/>
    </row>
    <row r="1430" spans="8:15">
      <c r="H1430" s="1347" t="s">
        <v>9716</v>
      </c>
      <c r="I1430" s="1452" t="s">
        <v>8169</v>
      </c>
      <c r="J1430" s="1452" t="s">
        <v>6138</v>
      </c>
      <c r="K1430" s="1452"/>
      <c r="L1430" s="1452"/>
      <c r="M1430" s="1452"/>
      <c r="N1430" s="1452"/>
      <c r="O1430" s="1452"/>
    </row>
    <row r="1431" spans="8:15">
      <c r="H1431" s="1347" t="s">
        <v>9717</v>
      </c>
      <c r="I1431" s="1452" t="s">
        <v>8169</v>
      </c>
      <c r="J1431" s="1452" t="s">
        <v>3973</v>
      </c>
      <c r="K1431" s="1452"/>
      <c r="L1431" s="1452"/>
      <c r="M1431" s="1452"/>
      <c r="N1431" s="1452"/>
      <c r="O1431" s="1452"/>
    </row>
    <row r="1432" spans="8:15">
      <c r="H1432" s="1347" t="s">
        <v>9718</v>
      </c>
      <c r="I1432" s="1452" t="s">
        <v>8169</v>
      </c>
      <c r="J1432" s="1452" t="s">
        <v>6145</v>
      </c>
      <c r="K1432" s="1452"/>
      <c r="L1432" s="1452"/>
      <c r="M1432" s="1452"/>
      <c r="N1432" s="1452"/>
      <c r="O1432" s="1452"/>
    </row>
    <row r="1433" spans="8:15">
      <c r="H1433" s="1347" t="s">
        <v>9719</v>
      </c>
      <c r="I1433" s="1452" t="s">
        <v>8171</v>
      </c>
      <c r="K1433" s="1452">
        <f>ROW()</f>
        <v>1433</v>
      </c>
      <c r="L1433" s="1452">
        <f>K1433+COUNTIF($I$118:$I$1905,I1433)-1</f>
        <v>1452</v>
      </c>
      <c r="M1433" s="1452"/>
      <c r="N1433" s="1452"/>
      <c r="O1433" s="1452"/>
    </row>
    <row r="1434" spans="8:15">
      <c r="H1434" s="1347" t="s">
        <v>1779</v>
      </c>
      <c r="I1434" s="1452" t="s">
        <v>8171</v>
      </c>
      <c r="J1434" s="1452" t="s">
        <v>6149</v>
      </c>
      <c r="K1434" s="1452"/>
      <c r="L1434" s="1452"/>
      <c r="M1434" s="1452"/>
      <c r="N1434" s="1452"/>
      <c r="O1434" s="1452"/>
    </row>
    <row r="1435" spans="8:15">
      <c r="H1435" s="1347" t="s">
        <v>9720</v>
      </c>
      <c r="I1435" s="1452" t="s">
        <v>8171</v>
      </c>
      <c r="J1435" s="1452" t="s">
        <v>6171</v>
      </c>
      <c r="K1435" s="1452"/>
      <c r="L1435" s="1452"/>
      <c r="M1435" s="1452"/>
      <c r="N1435" s="1452"/>
      <c r="O1435" s="1452"/>
    </row>
    <row r="1436" spans="8:15">
      <c r="H1436" s="1347" t="s">
        <v>9721</v>
      </c>
      <c r="I1436" s="1452" t="s">
        <v>8171</v>
      </c>
      <c r="J1436" s="1452" t="s">
        <v>6188</v>
      </c>
      <c r="K1436" s="1452"/>
      <c r="L1436" s="1452"/>
      <c r="M1436" s="1452"/>
      <c r="N1436" s="1452"/>
      <c r="O1436" s="1452"/>
    </row>
    <row r="1437" spans="8:15">
      <c r="H1437" s="1347" t="s">
        <v>9722</v>
      </c>
      <c r="I1437" s="1452" t="s">
        <v>8171</v>
      </c>
      <c r="J1437" s="1452" t="s">
        <v>6207</v>
      </c>
      <c r="K1437" s="1452"/>
      <c r="L1437" s="1452"/>
      <c r="M1437" s="1452"/>
      <c r="N1437" s="1452"/>
      <c r="O1437" s="1452"/>
    </row>
    <row r="1438" spans="8:15">
      <c r="H1438" s="1347" t="s">
        <v>9723</v>
      </c>
      <c r="I1438" s="1452" t="s">
        <v>8171</v>
      </c>
      <c r="J1438" s="1452" t="s">
        <v>6219</v>
      </c>
      <c r="K1438" s="1452"/>
      <c r="L1438" s="1452"/>
      <c r="M1438" s="1452"/>
      <c r="N1438" s="1452"/>
      <c r="O1438" s="1452"/>
    </row>
    <row r="1439" spans="8:15">
      <c r="H1439" s="1347" t="s">
        <v>9724</v>
      </c>
      <c r="I1439" s="1452" t="s">
        <v>8171</v>
      </c>
      <c r="J1439" s="1452" t="s">
        <v>6235</v>
      </c>
      <c r="K1439" s="1452"/>
      <c r="L1439" s="1452"/>
      <c r="M1439" s="1452"/>
      <c r="N1439" s="1452"/>
      <c r="O1439" s="1452"/>
    </row>
    <row r="1440" spans="8:15">
      <c r="H1440" s="1347" t="s">
        <v>9725</v>
      </c>
      <c r="I1440" s="1452" t="s">
        <v>8171</v>
      </c>
      <c r="J1440" s="1452" t="s">
        <v>6244</v>
      </c>
      <c r="K1440" s="1452"/>
      <c r="L1440" s="1452"/>
      <c r="M1440" s="1452"/>
      <c r="N1440" s="1452"/>
      <c r="O1440" s="1452"/>
    </row>
    <row r="1441" spans="8:15">
      <c r="H1441" s="1347" t="s">
        <v>9726</v>
      </c>
      <c r="I1441" s="1452" t="s">
        <v>8171</v>
      </c>
      <c r="J1441" s="1452" t="s">
        <v>6260</v>
      </c>
      <c r="K1441" s="1452"/>
      <c r="L1441" s="1452"/>
      <c r="M1441" s="1452"/>
      <c r="N1441" s="1452"/>
      <c r="O1441" s="1452"/>
    </row>
    <row r="1442" spans="8:15">
      <c r="H1442" s="1347" t="s">
        <v>9727</v>
      </c>
      <c r="I1442" s="1452" t="s">
        <v>8171</v>
      </c>
      <c r="J1442" s="1452" t="s">
        <v>6278</v>
      </c>
      <c r="K1442" s="1452"/>
      <c r="L1442" s="1452"/>
      <c r="M1442" s="1452"/>
      <c r="N1442" s="1452"/>
      <c r="O1442" s="1452"/>
    </row>
    <row r="1443" spans="8:15">
      <c r="H1443" s="1347" t="s">
        <v>9728</v>
      </c>
      <c r="I1443" s="1452" t="s">
        <v>8171</v>
      </c>
      <c r="J1443" s="1452" t="s">
        <v>6286</v>
      </c>
      <c r="K1443" s="1452"/>
      <c r="L1443" s="1452"/>
      <c r="M1443" s="1452"/>
      <c r="N1443" s="1452"/>
      <c r="O1443" s="1452"/>
    </row>
    <row r="1444" spans="8:15">
      <c r="H1444" s="1347" t="s">
        <v>9729</v>
      </c>
      <c r="I1444" s="1452" t="s">
        <v>8171</v>
      </c>
      <c r="J1444" s="1452" t="s">
        <v>6292</v>
      </c>
      <c r="K1444" s="1452"/>
      <c r="L1444" s="1452"/>
      <c r="M1444" s="1452"/>
      <c r="N1444" s="1452"/>
      <c r="O1444" s="1452"/>
    </row>
    <row r="1445" spans="8:15">
      <c r="H1445" s="1347" t="s">
        <v>9730</v>
      </c>
      <c r="I1445" s="1452" t="s">
        <v>8171</v>
      </c>
      <c r="J1445" s="1452" t="s">
        <v>3109</v>
      </c>
      <c r="K1445" s="1452"/>
      <c r="L1445" s="1452"/>
      <c r="M1445" s="1452"/>
      <c r="N1445" s="1452"/>
      <c r="O1445" s="1452"/>
    </row>
    <row r="1446" spans="8:15">
      <c r="H1446" s="1347" t="s">
        <v>9731</v>
      </c>
      <c r="I1446" s="1452" t="s">
        <v>8171</v>
      </c>
      <c r="J1446" s="1452" t="s">
        <v>6303</v>
      </c>
      <c r="K1446" s="1452"/>
      <c r="L1446" s="1452"/>
      <c r="M1446" s="1452"/>
      <c r="N1446" s="1452"/>
      <c r="O1446" s="1452"/>
    </row>
    <row r="1447" spans="8:15">
      <c r="H1447" s="1347" t="s">
        <v>9732</v>
      </c>
      <c r="I1447" s="1452" t="s">
        <v>8171</v>
      </c>
      <c r="J1447" s="1452" t="s">
        <v>6313</v>
      </c>
      <c r="K1447" s="1452"/>
      <c r="L1447" s="1452"/>
      <c r="M1447" s="1452"/>
      <c r="N1447" s="1452"/>
      <c r="O1447" s="1452"/>
    </row>
    <row r="1448" spans="8:15">
      <c r="H1448" s="1347" t="s">
        <v>9733</v>
      </c>
      <c r="I1448" s="1452" t="s">
        <v>8171</v>
      </c>
      <c r="J1448" s="1452" t="s">
        <v>6320</v>
      </c>
      <c r="K1448" s="1452"/>
      <c r="L1448" s="1452"/>
      <c r="M1448" s="1452"/>
      <c r="N1448" s="1452"/>
      <c r="O1448" s="1452"/>
    </row>
    <row r="1449" spans="8:15">
      <c r="H1449" s="1347" t="s">
        <v>9734</v>
      </c>
      <c r="I1449" s="1452" t="s">
        <v>8171</v>
      </c>
      <c r="J1449" s="1452" t="s">
        <v>6324</v>
      </c>
      <c r="K1449" s="1452"/>
      <c r="L1449" s="1452"/>
      <c r="M1449" s="1452"/>
      <c r="N1449" s="1452"/>
      <c r="O1449" s="1452"/>
    </row>
    <row r="1450" spans="8:15">
      <c r="H1450" s="1347" t="s">
        <v>9735</v>
      </c>
      <c r="I1450" s="1452" t="s">
        <v>8171</v>
      </c>
      <c r="J1450" s="1452" t="s">
        <v>6326</v>
      </c>
      <c r="K1450" s="1452"/>
      <c r="L1450" s="1452"/>
      <c r="M1450" s="1452"/>
      <c r="N1450" s="1452"/>
      <c r="O1450" s="1452"/>
    </row>
    <row r="1451" spans="8:15">
      <c r="H1451" s="1347" t="s">
        <v>9736</v>
      </c>
      <c r="I1451" s="1452" t="s">
        <v>8171</v>
      </c>
      <c r="J1451" s="1452" t="s">
        <v>6330</v>
      </c>
      <c r="K1451" s="1452"/>
      <c r="L1451" s="1452"/>
      <c r="M1451" s="1452"/>
      <c r="N1451" s="1452"/>
      <c r="O1451" s="1452"/>
    </row>
    <row r="1452" spans="8:15">
      <c r="H1452" s="1347" t="s">
        <v>9737</v>
      </c>
      <c r="I1452" s="1452" t="s">
        <v>8171</v>
      </c>
      <c r="J1452" s="1452" t="s">
        <v>6332</v>
      </c>
      <c r="K1452" s="1452"/>
      <c r="L1452" s="1452"/>
      <c r="M1452" s="1452"/>
      <c r="N1452" s="1452"/>
      <c r="O1452" s="1452"/>
    </row>
    <row r="1453" spans="8:15">
      <c r="H1453" s="1347" t="s">
        <v>9738</v>
      </c>
      <c r="I1453" s="1452" t="s">
        <v>553</v>
      </c>
      <c r="K1453" s="1452">
        <f>ROW()</f>
        <v>1453</v>
      </c>
      <c r="L1453" s="1452">
        <f>K1453+COUNTIF($I$118:$I$1905,I1453)-1</f>
        <v>1480</v>
      </c>
      <c r="M1453" s="1452"/>
      <c r="N1453" s="1452"/>
      <c r="O1453" s="1452"/>
    </row>
    <row r="1454" spans="8:15">
      <c r="H1454" s="1347" t="s">
        <v>1180</v>
      </c>
      <c r="I1454" s="1452" t="s">
        <v>553</v>
      </c>
      <c r="J1454" s="1452" t="s">
        <v>1301</v>
      </c>
      <c r="K1454" s="1452"/>
      <c r="L1454" s="1452"/>
      <c r="M1454" s="1452"/>
      <c r="N1454" s="1452"/>
      <c r="O1454" s="1452"/>
    </row>
    <row r="1455" spans="8:15">
      <c r="H1455" s="1347" t="s">
        <v>1211</v>
      </c>
      <c r="I1455" s="1452" t="s">
        <v>553</v>
      </c>
      <c r="J1455" s="1452" t="s">
        <v>1332</v>
      </c>
      <c r="K1455" s="1452"/>
      <c r="L1455" s="1452"/>
      <c r="M1455" s="1452"/>
      <c r="N1455" s="1452"/>
      <c r="O1455" s="1452"/>
    </row>
    <row r="1456" spans="8:15">
      <c r="H1456" s="1347" t="s">
        <v>9739</v>
      </c>
      <c r="I1456" s="1452" t="s">
        <v>553</v>
      </c>
      <c r="J1456" s="1452" t="s">
        <v>6373</v>
      </c>
      <c r="K1456" s="1452"/>
      <c r="L1456" s="1452"/>
      <c r="M1456" s="1452"/>
      <c r="N1456" s="1452"/>
      <c r="O1456" s="1452"/>
    </row>
    <row r="1457" spans="8:15">
      <c r="H1457" s="1347" t="s">
        <v>9740</v>
      </c>
      <c r="I1457" s="1452" t="s">
        <v>553</v>
      </c>
      <c r="J1457" s="1452" t="s">
        <v>6380</v>
      </c>
      <c r="K1457" s="1452"/>
      <c r="L1457" s="1452"/>
      <c r="M1457" s="1452"/>
      <c r="N1457" s="1452"/>
      <c r="O1457" s="1452"/>
    </row>
    <row r="1458" spans="8:15">
      <c r="H1458" s="1347" t="s">
        <v>9741</v>
      </c>
      <c r="I1458" s="1452" t="s">
        <v>553</v>
      </c>
      <c r="J1458" s="1452" t="s">
        <v>6385</v>
      </c>
      <c r="K1458" s="1452"/>
      <c r="L1458" s="1452"/>
      <c r="M1458" s="1452"/>
      <c r="N1458" s="1452"/>
      <c r="O1458" s="1452"/>
    </row>
    <row r="1459" spans="8:15">
      <c r="H1459" s="1347" t="s">
        <v>9742</v>
      </c>
      <c r="I1459" s="1452" t="s">
        <v>553</v>
      </c>
      <c r="J1459" s="1452" t="s">
        <v>6392</v>
      </c>
      <c r="K1459" s="1452"/>
      <c r="L1459" s="1452"/>
      <c r="M1459" s="1452"/>
      <c r="N1459" s="1452"/>
      <c r="O1459" s="1452"/>
    </row>
    <row r="1460" spans="8:15">
      <c r="H1460" s="1347" t="s">
        <v>9743</v>
      </c>
      <c r="I1460" s="1452" t="s">
        <v>553</v>
      </c>
      <c r="J1460" s="1452" t="s">
        <v>6401</v>
      </c>
      <c r="K1460" s="1452"/>
      <c r="L1460" s="1452"/>
      <c r="M1460" s="1452"/>
      <c r="N1460" s="1452"/>
      <c r="O1460" s="1452"/>
    </row>
    <row r="1461" spans="8:15">
      <c r="H1461" s="1347" t="s">
        <v>9744</v>
      </c>
      <c r="I1461" s="1452" t="s">
        <v>553</v>
      </c>
      <c r="J1461" s="1452" t="s">
        <v>6409</v>
      </c>
      <c r="K1461" s="1452"/>
      <c r="L1461" s="1452"/>
      <c r="M1461" s="1452"/>
      <c r="N1461" s="1452"/>
      <c r="O1461" s="1452"/>
    </row>
    <row r="1462" spans="8:15">
      <c r="H1462" s="1347" t="s">
        <v>9745</v>
      </c>
      <c r="I1462" s="1452" t="s">
        <v>553</v>
      </c>
      <c r="J1462" s="1452" t="s">
        <v>6423</v>
      </c>
      <c r="K1462" s="1452"/>
      <c r="L1462" s="1452"/>
      <c r="M1462" s="1452"/>
      <c r="N1462" s="1452"/>
      <c r="O1462" s="1452"/>
    </row>
    <row r="1463" spans="8:15">
      <c r="H1463" s="1347" t="s">
        <v>9746</v>
      </c>
      <c r="I1463" s="1452" t="s">
        <v>553</v>
      </c>
      <c r="J1463" s="1452" t="s">
        <v>6437</v>
      </c>
      <c r="K1463" s="1452"/>
      <c r="L1463" s="1452"/>
      <c r="M1463" s="1452"/>
      <c r="N1463" s="1452"/>
      <c r="O1463" s="1452"/>
    </row>
    <row r="1464" spans="8:15">
      <c r="H1464" s="1347" t="s">
        <v>9747</v>
      </c>
      <c r="I1464" s="1452" t="s">
        <v>553</v>
      </c>
      <c r="J1464" s="1452" t="s">
        <v>6447</v>
      </c>
      <c r="K1464" s="1452"/>
      <c r="L1464" s="1452"/>
      <c r="M1464" s="1452"/>
      <c r="N1464" s="1452"/>
      <c r="O1464" s="1452"/>
    </row>
    <row r="1465" spans="8:15">
      <c r="H1465" s="1347" t="s">
        <v>9748</v>
      </c>
      <c r="I1465" s="1452" t="s">
        <v>553</v>
      </c>
      <c r="J1465" s="1452" t="s">
        <v>6453</v>
      </c>
      <c r="K1465" s="1452"/>
      <c r="L1465" s="1452"/>
      <c r="M1465" s="1452"/>
      <c r="N1465" s="1452"/>
      <c r="O1465" s="1452"/>
    </row>
    <row r="1466" spans="8:15">
      <c r="H1466" s="1347" t="s">
        <v>9749</v>
      </c>
      <c r="I1466" s="1452" t="s">
        <v>553</v>
      </c>
      <c r="J1466" s="1452" t="s">
        <v>6463</v>
      </c>
      <c r="K1466" s="1452"/>
      <c r="L1466" s="1452"/>
      <c r="M1466" s="1452"/>
      <c r="N1466" s="1452"/>
      <c r="O1466" s="1452"/>
    </row>
    <row r="1467" spans="8:15">
      <c r="H1467" s="1347" t="s">
        <v>9750</v>
      </c>
      <c r="I1467" s="1452" t="s">
        <v>553</v>
      </c>
      <c r="J1467" s="1452" t="s">
        <v>6477</v>
      </c>
      <c r="K1467" s="1452"/>
      <c r="L1467" s="1452"/>
      <c r="M1467" s="1452"/>
      <c r="N1467" s="1452"/>
      <c r="O1467" s="1452"/>
    </row>
    <row r="1468" spans="8:15">
      <c r="H1468" s="1347" t="s">
        <v>9751</v>
      </c>
      <c r="I1468" s="1452" t="s">
        <v>553</v>
      </c>
      <c r="J1468" s="1452" t="s">
        <v>6496</v>
      </c>
      <c r="K1468" s="1452"/>
      <c r="L1468" s="1452"/>
      <c r="M1468" s="1452"/>
      <c r="N1468" s="1452"/>
      <c r="O1468" s="1452"/>
    </row>
    <row r="1469" spans="8:15">
      <c r="H1469" s="1347" t="s">
        <v>9752</v>
      </c>
      <c r="I1469" s="1452" t="s">
        <v>553</v>
      </c>
      <c r="J1469" s="1452" t="s">
        <v>6498</v>
      </c>
      <c r="K1469" s="1452"/>
      <c r="L1469" s="1452"/>
      <c r="M1469" s="1452"/>
      <c r="N1469" s="1452"/>
      <c r="O1469" s="1452"/>
    </row>
    <row r="1470" spans="8:15">
      <c r="H1470" s="1347" t="s">
        <v>9753</v>
      </c>
      <c r="I1470" s="1452" t="s">
        <v>553</v>
      </c>
      <c r="J1470" s="1452" t="s">
        <v>9754</v>
      </c>
      <c r="K1470" s="1452"/>
      <c r="L1470" s="1452"/>
      <c r="M1470" s="1452"/>
      <c r="N1470" s="1452"/>
      <c r="O1470" s="1452"/>
    </row>
    <row r="1471" spans="8:15">
      <c r="H1471" s="1347" t="s">
        <v>9755</v>
      </c>
      <c r="I1471" s="1452" t="s">
        <v>553</v>
      </c>
      <c r="J1471" s="1452" t="s">
        <v>9756</v>
      </c>
      <c r="K1471" s="1452"/>
      <c r="L1471" s="1452"/>
      <c r="M1471" s="1452"/>
      <c r="N1471" s="1452"/>
      <c r="O1471" s="1452"/>
    </row>
    <row r="1472" spans="8:15">
      <c r="H1472" s="1347" t="s">
        <v>9757</v>
      </c>
      <c r="I1472" s="1452" t="s">
        <v>553</v>
      </c>
      <c r="J1472" s="1452" t="s">
        <v>6503</v>
      </c>
      <c r="K1472" s="1452"/>
      <c r="L1472" s="1452"/>
      <c r="M1472" s="1452"/>
      <c r="N1472" s="1452"/>
      <c r="O1472" s="1452"/>
    </row>
    <row r="1473" spans="8:15">
      <c r="H1473" s="1347" t="s">
        <v>9758</v>
      </c>
      <c r="I1473" s="1452" t="s">
        <v>553</v>
      </c>
      <c r="J1473" s="1452" t="s">
        <v>5616</v>
      </c>
      <c r="K1473" s="1452"/>
      <c r="L1473" s="1452"/>
      <c r="M1473" s="1452"/>
      <c r="N1473" s="1452"/>
      <c r="O1473" s="1452"/>
    </row>
    <row r="1474" spans="8:15">
      <c r="H1474" s="1347" t="s">
        <v>9759</v>
      </c>
      <c r="I1474" s="1452" t="s">
        <v>553</v>
      </c>
      <c r="J1474" s="1452" t="s">
        <v>6506</v>
      </c>
      <c r="K1474" s="1452"/>
      <c r="L1474" s="1452"/>
      <c r="M1474" s="1452"/>
      <c r="N1474" s="1452"/>
      <c r="O1474" s="1452"/>
    </row>
    <row r="1475" spans="8:15">
      <c r="H1475" s="1347" t="s">
        <v>9760</v>
      </c>
      <c r="I1475" s="1452" t="s">
        <v>553</v>
      </c>
      <c r="J1475" s="1452" t="s">
        <v>6515</v>
      </c>
      <c r="K1475" s="1452"/>
      <c r="L1475" s="1452"/>
      <c r="M1475" s="1452"/>
      <c r="N1475" s="1452"/>
      <c r="O1475" s="1452"/>
    </row>
    <row r="1476" spans="8:15">
      <c r="H1476" s="1347" t="s">
        <v>9761</v>
      </c>
      <c r="I1476" s="1452" t="s">
        <v>553</v>
      </c>
      <c r="J1476" s="1452" t="s">
        <v>6519</v>
      </c>
      <c r="K1476" s="1452"/>
      <c r="L1476" s="1452"/>
      <c r="M1476" s="1452"/>
      <c r="N1476" s="1452"/>
      <c r="O1476" s="1452"/>
    </row>
    <row r="1477" spans="8:15">
      <c r="H1477" s="1347" t="s">
        <v>9762</v>
      </c>
      <c r="I1477" s="1452" t="s">
        <v>553</v>
      </c>
      <c r="J1477" s="1452" t="s">
        <v>6522</v>
      </c>
      <c r="K1477" s="1452"/>
      <c r="L1477" s="1452"/>
      <c r="M1477" s="1452"/>
      <c r="N1477" s="1452"/>
      <c r="O1477" s="1452"/>
    </row>
    <row r="1478" spans="8:15">
      <c r="H1478" s="1347" t="s">
        <v>9763</v>
      </c>
      <c r="I1478" s="1452" t="s">
        <v>553</v>
      </c>
      <c r="J1478" s="1452" t="s">
        <v>6523</v>
      </c>
      <c r="K1478" s="1452"/>
      <c r="L1478" s="1452"/>
      <c r="M1478" s="1452"/>
      <c r="N1478" s="1452"/>
      <c r="O1478" s="1452"/>
    </row>
    <row r="1479" spans="8:15">
      <c r="H1479" s="1347" t="s">
        <v>9764</v>
      </c>
      <c r="I1479" s="1452" t="s">
        <v>553</v>
      </c>
      <c r="J1479" s="1452" t="s">
        <v>6529</v>
      </c>
      <c r="K1479" s="1452"/>
      <c r="L1479" s="1452"/>
      <c r="M1479" s="1452"/>
      <c r="N1479" s="1452"/>
      <c r="O1479" s="1452"/>
    </row>
    <row r="1480" spans="8:15">
      <c r="H1480" s="1347" t="s">
        <v>9765</v>
      </c>
      <c r="I1480" s="1452" t="s">
        <v>553</v>
      </c>
      <c r="J1480" s="1452" t="s">
        <v>6539</v>
      </c>
      <c r="K1480" s="1452"/>
      <c r="L1480" s="1452"/>
      <c r="M1480" s="1452"/>
      <c r="N1480" s="1452"/>
      <c r="O1480" s="1452"/>
    </row>
    <row r="1481" spans="8:15">
      <c r="H1481" s="1347" t="s">
        <v>9766</v>
      </c>
      <c r="I1481" s="1452" t="s">
        <v>554</v>
      </c>
      <c r="K1481" s="1452">
        <f>ROW()</f>
        <v>1481</v>
      </c>
      <c r="L1481" s="1452">
        <f>K1481+COUNTIF($I$118:$I$1905,I1481)-1</f>
        <v>1504</v>
      </c>
      <c r="M1481" s="1452"/>
      <c r="N1481" s="1452"/>
      <c r="O1481" s="1452"/>
    </row>
    <row r="1482" spans="8:15">
      <c r="H1482" s="1347" t="s">
        <v>1172</v>
      </c>
      <c r="I1482" s="1452" t="s">
        <v>554</v>
      </c>
      <c r="J1482" s="1452" t="s">
        <v>1293</v>
      </c>
      <c r="K1482" s="1452"/>
      <c r="L1482" s="1452"/>
      <c r="M1482" s="1452"/>
      <c r="N1482" s="1452"/>
      <c r="O1482" s="1452"/>
    </row>
    <row r="1483" spans="8:15">
      <c r="H1483" s="1347" t="s">
        <v>1258</v>
      </c>
      <c r="I1483" s="1452" t="s">
        <v>554</v>
      </c>
      <c r="J1483" s="1452" t="s">
        <v>1378</v>
      </c>
      <c r="K1483" s="1452"/>
      <c r="L1483" s="1452"/>
      <c r="M1483" s="1452"/>
      <c r="N1483" s="1452"/>
      <c r="O1483" s="1452"/>
    </row>
    <row r="1484" spans="8:15">
      <c r="H1484" s="1347" t="s">
        <v>9767</v>
      </c>
      <c r="I1484" s="1452" t="s">
        <v>554</v>
      </c>
      <c r="J1484" s="1452" t="s">
        <v>6569</v>
      </c>
      <c r="K1484" s="1452"/>
      <c r="L1484" s="1452"/>
      <c r="M1484" s="1452"/>
      <c r="N1484" s="1452"/>
      <c r="O1484" s="1452"/>
    </row>
    <row r="1485" spans="8:15">
      <c r="H1485" s="1347" t="s">
        <v>9768</v>
      </c>
      <c r="I1485" s="1452" t="s">
        <v>554</v>
      </c>
      <c r="J1485" s="1452" t="s">
        <v>6577</v>
      </c>
      <c r="K1485" s="1452"/>
      <c r="L1485" s="1452"/>
      <c r="M1485" s="1452"/>
      <c r="N1485" s="1452"/>
      <c r="O1485" s="1452"/>
    </row>
    <row r="1486" spans="8:15">
      <c r="H1486" s="1347" t="s">
        <v>9769</v>
      </c>
      <c r="I1486" s="1452" t="s">
        <v>554</v>
      </c>
      <c r="J1486" s="1452" t="s">
        <v>6594</v>
      </c>
      <c r="K1486" s="1452"/>
      <c r="L1486" s="1452"/>
      <c r="M1486" s="1452"/>
      <c r="N1486" s="1452"/>
      <c r="O1486" s="1452"/>
    </row>
    <row r="1487" spans="8:15">
      <c r="H1487" s="1347" t="s">
        <v>1212</v>
      </c>
      <c r="I1487" s="1452" t="s">
        <v>554</v>
      </c>
      <c r="J1487" s="1452" t="s">
        <v>1333</v>
      </c>
      <c r="K1487" s="1452"/>
      <c r="L1487" s="1452"/>
      <c r="M1487" s="1452"/>
      <c r="N1487" s="1452"/>
      <c r="O1487" s="1452"/>
    </row>
    <row r="1488" spans="8:15">
      <c r="H1488" s="1347" t="s">
        <v>9770</v>
      </c>
      <c r="I1488" s="1452" t="s">
        <v>554</v>
      </c>
      <c r="J1488" s="1452" t="s">
        <v>3971</v>
      </c>
      <c r="K1488" s="1452"/>
      <c r="L1488" s="1452"/>
      <c r="M1488" s="1452"/>
      <c r="N1488" s="1452"/>
      <c r="O1488" s="1452"/>
    </row>
    <row r="1489" spans="8:15">
      <c r="H1489" s="1347" t="s">
        <v>9771</v>
      </c>
      <c r="I1489" s="1452" t="s">
        <v>554</v>
      </c>
      <c r="J1489" s="1452" t="s">
        <v>6629</v>
      </c>
      <c r="K1489" s="1452"/>
      <c r="L1489" s="1452"/>
      <c r="M1489" s="1452"/>
      <c r="N1489" s="1452"/>
      <c r="O1489" s="1452"/>
    </row>
    <row r="1490" spans="8:15">
      <c r="H1490" s="1347" t="s">
        <v>9772</v>
      </c>
      <c r="I1490" s="1452" t="s">
        <v>554</v>
      </c>
      <c r="J1490" s="1452" t="s">
        <v>6654</v>
      </c>
      <c r="K1490" s="1452"/>
      <c r="L1490" s="1452"/>
      <c r="M1490" s="1452"/>
      <c r="N1490" s="1452"/>
      <c r="O1490" s="1452"/>
    </row>
    <row r="1491" spans="8:15">
      <c r="H1491" s="1347" t="s">
        <v>9773</v>
      </c>
      <c r="I1491" s="1452" t="s">
        <v>554</v>
      </c>
      <c r="J1491" s="1452" t="s">
        <v>6675</v>
      </c>
      <c r="K1491" s="1452"/>
      <c r="L1491" s="1452"/>
      <c r="M1491" s="1452"/>
      <c r="N1491" s="1452"/>
      <c r="O1491" s="1452"/>
    </row>
    <row r="1492" spans="8:15">
      <c r="H1492" s="1347" t="s">
        <v>9774</v>
      </c>
      <c r="I1492" s="1452" t="s">
        <v>554</v>
      </c>
      <c r="J1492" s="1452" t="s">
        <v>6680</v>
      </c>
      <c r="K1492" s="1452"/>
      <c r="L1492" s="1452"/>
      <c r="M1492" s="1452"/>
      <c r="N1492" s="1452"/>
      <c r="O1492" s="1452"/>
    </row>
    <row r="1493" spans="8:15">
      <c r="H1493" s="1347" t="s">
        <v>9775</v>
      </c>
      <c r="I1493" s="1452" t="s">
        <v>554</v>
      </c>
      <c r="J1493" s="1452" t="s">
        <v>6703</v>
      </c>
      <c r="K1493" s="1452"/>
      <c r="L1493" s="1452"/>
      <c r="M1493" s="1452"/>
      <c r="N1493" s="1452"/>
      <c r="O1493" s="1452"/>
    </row>
    <row r="1494" spans="8:15">
      <c r="H1494" s="1347" t="s">
        <v>9776</v>
      </c>
      <c r="I1494" s="1452" t="s">
        <v>554</v>
      </c>
      <c r="J1494" s="1452" t="s">
        <v>6710</v>
      </c>
      <c r="K1494" s="1452"/>
      <c r="L1494" s="1452"/>
      <c r="M1494" s="1452"/>
      <c r="N1494" s="1452"/>
      <c r="O1494" s="1452"/>
    </row>
    <row r="1495" spans="8:15">
      <c r="H1495" s="1347" t="s">
        <v>9777</v>
      </c>
      <c r="I1495" s="1452" t="s">
        <v>554</v>
      </c>
      <c r="J1495" s="1452" t="s">
        <v>6723</v>
      </c>
      <c r="K1495" s="1452"/>
      <c r="L1495" s="1452"/>
      <c r="M1495" s="1452"/>
      <c r="N1495" s="1452"/>
      <c r="O1495" s="1452"/>
    </row>
    <row r="1496" spans="8:15">
      <c r="H1496" s="1347" t="s">
        <v>9778</v>
      </c>
      <c r="I1496" s="1452" t="s">
        <v>554</v>
      </c>
      <c r="J1496" s="1452" t="s">
        <v>9779</v>
      </c>
      <c r="K1496" s="1452"/>
      <c r="L1496" s="1452"/>
      <c r="M1496" s="1452"/>
      <c r="N1496" s="1452"/>
      <c r="O1496" s="1452"/>
    </row>
    <row r="1497" spans="8:15">
      <c r="H1497" s="1347" t="s">
        <v>9780</v>
      </c>
      <c r="I1497" s="1452" t="s">
        <v>554</v>
      </c>
      <c r="J1497" s="1452" t="s">
        <v>9781</v>
      </c>
      <c r="K1497" s="1452"/>
      <c r="L1497" s="1452"/>
      <c r="M1497" s="1452"/>
      <c r="N1497" s="1452"/>
      <c r="O1497" s="1452"/>
    </row>
    <row r="1498" spans="8:15">
      <c r="H1498" s="1347" t="s">
        <v>9782</v>
      </c>
      <c r="I1498" s="1452" t="s">
        <v>554</v>
      </c>
      <c r="J1498" s="1452" t="s">
        <v>9783</v>
      </c>
      <c r="K1498" s="1452"/>
      <c r="L1498" s="1452"/>
      <c r="M1498" s="1452"/>
      <c r="N1498" s="1452"/>
      <c r="O1498" s="1452"/>
    </row>
    <row r="1499" spans="8:15">
      <c r="H1499" s="1347" t="s">
        <v>9784</v>
      </c>
      <c r="I1499" s="1452" t="s">
        <v>554</v>
      </c>
      <c r="J1499" s="1452" t="s">
        <v>9785</v>
      </c>
      <c r="K1499" s="1452"/>
      <c r="L1499" s="1452"/>
      <c r="M1499" s="1452"/>
      <c r="N1499" s="1452"/>
      <c r="O1499" s="1452"/>
    </row>
    <row r="1500" spans="8:15">
      <c r="H1500" s="1347" t="s">
        <v>9786</v>
      </c>
      <c r="I1500" s="1452" t="s">
        <v>554</v>
      </c>
      <c r="J1500" s="1452" t="s">
        <v>6731</v>
      </c>
      <c r="K1500" s="1452"/>
      <c r="L1500" s="1452"/>
      <c r="M1500" s="1452"/>
      <c r="N1500" s="1452"/>
      <c r="O1500" s="1452"/>
    </row>
    <row r="1501" spans="8:15">
      <c r="H1501" s="1347" t="s">
        <v>9787</v>
      </c>
      <c r="I1501" s="1452" t="s">
        <v>554</v>
      </c>
      <c r="J1501" s="1452" t="s">
        <v>6738</v>
      </c>
      <c r="K1501" s="1452"/>
      <c r="L1501" s="1452"/>
      <c r="M1501" s="1452"/>
      <c r="N1501" s="1452"/>
      <c r="O1501" s="1452"/>
    </row>
    <row r="1502" spans="8:15">
      <c r="H1502" s="1347" t="s">
        <v>9788</v>
      </c>
      <c r="I1502" s="1452" t="s">
        <v>554</v>
      </c>
      <c r="J1502" s="1452" t="s">
        <v>6748</v>
      </c>
      <c r="K1502" s="1452"/>
      <c r="L1502" s="1452"/>
      <c r="M1502" s="1452"/>
      <c r="N1502" s="1452"/>
      <c r="O1502" s="1452"/>
    </row>
    <row r="1503" spans="8:15">
      <c r="H1503" s="1347" t="s">
        <v>9789</v>
      </c>
      <c r="I1503" s="1452" t="s">
        <v>554</v>
      </c>
      <c r="J1503" s="1452" t="s">
        <v>6752</v>
      </c>
      <c r="K1503" s="1452"/>
      <c r="L1503" s="1452"/>
      <c r="M1503" s="1452"/>
      <c r="N1503" s="1452"/>
      <c r="O1503" s="1452"/>
    </row>
    <row r="1504" spans="8:15">
      <c r="H1504" s="1347" t="s">
        <v>9790</v>
      </c>
      <c r="I1504" s="1452" t="s">
        <v>554</v>
      </c>
      <c r="J1504" s="1452" t="s">
        <v>6762</v>
      </c>
      <c r="K1504" s="1452"/>
      <c r="L1504" s="1452"/>
      <c r="M1504" s="1452"/>
      <c r="N1504" s="1452"/>
      <c r="O1504" s="1452"/>
    </row>
    <row r="1505" spans="8:15">
      <c r="H1505" s="1347" t="s">
        <v>9791</v>
      </c>
      <c r="I1505" s="1452" t="s">
        <v>555</v>
      </c>
      <c r="K1505" s="1452">
        <f>ROW()</f>
        <v>1505</v>
      </c>
      <c r="L1505" s="1452">
        <f>K1505+COUNTIF($I$118:$I$1905,I1505)-1</f>
        <v>1524</v>
      </c>
      <c r="M1505" s="1452"/>
      <c r="N1505" s="1452"/>
      <c r="O1505" s="1452"/>
    </row>
    <row r="1506" spans="8:15">
      <c r="H1506" s="1347" t="s">
        <v>1213</v>
      </c>
      <c r="I1506" s="1452" t="s">
        <v>555</v>
      </c>
      <c r="J1506" s="1452" t="s">
        <v>1334</v>
      </c>
      <c r="K1506" s="1452"/>
      <c r="L1506" s="1452"/>
      <c r="M1506" s="1452"/>
      <c r="N1506" s="1452"/>
      <c r="O1506" s="1452"/>
    </row>
    <row r="1507" spans="8:15">
      <c r="H1507" s="1347" t="s">
        <v>9792</v>
      </c>
      <c r="I1507" s="1452" t="s">
        <v>555</v>
      </c>
      <c r="J1507" s="1452" t="s">
        <v>6795</v>
      </c>
      <c r="K1507" s="1452"/>
      <c r="L1507" s="1452"/>
      <c r="M1507" s="1452"/>
      <c r="N1507" s="1452"/>
      <c r="O1507" s="1452"/>
    </row>
    <row r="1508" spans="8:15">
      <c r="H1508" s="1347" t="s">
        <v>9793</v>
      </c>
      <c r="I1508" s="1452" t="s">
        <v>555</v>
      </c>
      <c r="J1508" s="1452" t="s">
        <v>6801</v>
      </c>
      <c r="K1508" s="1452"/>
      <c r="L1508" s="1452"/>
      <c r="M1508" s="1452"/>
      <c r="N1508" s="1452"/>
      <c r="O1508" s="1452"/>
    </row>
    <row r="1509" spans="8:15">
      <c r="H1509" s="1347" t="s">
        <v>9794</v>
      </c>
      <c r="I1509" s="1452" t="s">
        <v>555</v>
      </c>
      <c r="J1509" s="1452" t="s">
        <v>6815</v>
      </c>
      <c r="K1509" s="1452"/>
      <c r="L1509" s="1452"/>
      <c r="M1509" s="1452"/>
      <c r="N1509" s="1452"/>
      <c r="O1509" s="1452"/>
    </row>
    <row r="1510" spans="8:15">
      <c r="H1510" s="1347" t="s">
        <v>9795</v>
      </c>
      <c r="I1510" s="1452" t="s">
        <v>555</v>
      </c>
      <c r="J1510" s="1452" t="s">
        <v>6825</v>
      </c>
      <c r="K1510" s="1452"/>
      <c r="L1510" s="1452"/>
      <c r="M1510" s="1452"/>
      <c r="N1510" s="1452"/>
      <c r="O1510" s="1452"/>
    </row>
    <row r="1511" spans="8:15">
      <c r="H1511" s="1347" t="s">
        <v>9796</v>
      </c>
      <c r="I1511" s="1452" t="s">
        <v>555</v>
      </c>
      <c r="J1511" s="1452" t="s">
        <v>6829</v>
      </c>
      <c r="K1511" s="1452"/>
      <c r="L1511" s="1452"/>
      <c r="M1511" s="1452"/>
      <c r="N1511" s="1452"/>
      <c r="O1511" s="1452"/>
    </row>
    <row r="1512" spans="8:15">
      <c r="H1512" s="1347" t="s">
        <v>9797</v>
      </c>
      <c r="I1512" s="1452" t="s">
        <v>555</v>
      </c>
      <c r="J1512" s="1452" t="s">
        <v>6830</v>
      </c>
      <c r="K1512" s="1452"/>
      <c r="L1512" s="1452"/>
      <c r="M1512" s="1452"/>
      <c r="N1512" s="1452"/>
      <c r="O1512" s="1452"/>
    </row>
    <row r="1513" spans="8:15">
      <c r="H1513" s="1347" t="s">
        <v>9798</v>
      </c>
      <c r="I1513" s="1452" t="s">
        <v>555</v>
      </c>
      <c r="J1513" s="1452" t="s">
        <v>6843</v>
      </c>
      <c r="K1513" s="1452"/>
      <c r="L1513" s="1452"/>
      <c r="M1513" s="1452"/>
      <c r="N1513" s="1452"/>
      <c r="O1513" s="1452"/>
    </row>
    <row r="1514" spans="8:15">
      <c r="H1514" s="1347" t="s">
        <v>9799</v>
      </c>
      <c r="I1514" s="1452" t="s">
        <v>555</v>
      </c>
      <c r="J1514" s="1452" t="s">
        <v>6845</v>
      </c>
      <c r="K1514" s="1452"/>
      <c r="L1514" s="1452"/>
      <c r="M1514" s="1452"/>
      <c r="N1514" s="1452"/>
      <c r="O1514" s="1452"/>
    </row>
    <row r="1515" spans="8:15">
      <c r="H1515" s="1347" t="s">
        <v>9800</v>
      </c>
      <c r="I1515" s="1452" t="s">
        <v>555</v>
      </c>
      <c r="J1515" s="1452" t="s">
        <v>6851</v>
      </c>
      <c r="K1515" s="1452"/>
      <c r="L1515" s="1452"/>
      <c r="M1515" s="1452"/>
      <c r="N1515" s="1452"/>
      <c r="O1515" s="1452"/>
    </row>
    <row r="1516" spans="8:15">
      <c r="H1516" s="1347" t="s">
        <v>9801</v>
      </c>
      <c r="I1516" s="1452" t="s">
        <v>555</v>
      </c>
      <c r="J1516" s="1452" t="s">
        <v>6858</v>
      </c>
      <c r="K1516" s="1452"/>
      <c r="L1516" s="1452"/>
      <c r="M1516" s="1452"/>
      <c r="N1516" s="1452"/>
      <c r="O1516" s="1452"/>
    </row>
    <row r="1517" spans="8:15">
      <c r="H1517" s="1347" t="s">
        <v>9802</v>
      </c>
      <c r="I1517" s="1452" t="s">
        <v>555</v>
      </c>
      <c r="J1517" s="1452" t="s">
        <v>6871</v>
      </c>
      <c r="K1517" s="1452"/>
      <c r="L1517" s="1452"/>
      <c r="M1517" s="1452"/>
      <c r="N1517" s="1452"/>
      <c r="O1517" s="1452"/>
    </row>
    <row r="1518" spans="8:15">
      <c r="H1518" s="1347" t="s">
        <v>9803</v>
      </c>
      <c r="I1518" s="1452" t="s">
        <v>555</v>
      </c>
      <c r="J1518" s="1452" t="s">
        <v>6881</v>
      </c>
      <c r="K1518" s="1452"/>
      <c r="L1518" s="1452"/>
      <c r="M1518" s="1452"/>
      <c r="N1518" s="1452"/>
      <c r="O1518" s="1452"/>
    </row>
    <row r="1519" spans="8:15">
      <c r="H1519" s="1347" t="s">
        <v>9804</v>
      </c>
      <c r="I1519" s="1452" t="s">
        <v>555</v>
      </c>
      <c r="J1519" s="1452" t="s">
        <v>6883</v>
      </c>
      <c r="K1519" s="1452"/>
      <c r="L1519" s="1452"/>
      <c r="M1519" s="1452"/>
      <c r="N1519" s="1452"/>
      <c r="O1519" s="1452"/>
    </row>
    <row r="1520" spans="8:15">
      <c r="H1520" s="1347" t="s">
        <v>9805</v>
      </c>
      <c r="I1520" s="1452" t="s">
        <v>555</v>
      </c>
      <c r="J1520" s="1452" t="s">
        <v>9806</v>
      </c>
      <c r="K1520" s="1452"/>
      <c r="L1520" s="1452"/>
      <c r="M1520" s="1452"/>
      <c r="N1520" s="1452"/>
      <c r="O1520" s="1452"/>
    </row>
    <row r="1521" spans="8:15">
      <c r="H1521" s="1347" t="s">
        <v>9807</v>
      </c>
      <c r="I1521" s="1452" t="s">
        <v>555</v>
      </c>
      <c r="J1521" s="1452" t="s">
        <v>6892</v>
      </c>
      <c r="K1521" s="1452"/>
      <c r="L1521" s="1452"/>
      <c r="M1521" s="1452"/>
      <c r="N1521" s="1452"/>
      <c r="O1521" s="1452"/>
    </row>
    <row r="1522" spans="8:15">
      <c r="H1522" s="1347" t="s">
        <v>9808</v>
      </c>
      <c r="I1522" s="1452" t="s">
        <v>555</v>
      </c>
      <c r="J1522" s="1452" t="s">
        <v>6894</v>
      </c>
      <c r="K1522" s="1452"/>
      <c r="L1522" s="1452"/>
      <c r="M1522" s="1452"/>
      <c r="N1522" s="1452"/>
      <c r="O1522" s="1452"/>
    </row>
    <row r="1523" spans="8:15">
      <c r="H1523" s="1347" t="s">
        <v>9809</v>
      </c>
      <c r="I1523" s="1452" t="s">
        <v>555</v>
      </c>
      <c r="J1523" s="1452" t="s">
        <v>6896</v>
      </c>
      <c r="K1523" s="1452"/>
      <c r="L1523" s="1452"/>
      <c r="M1523" s="1452"/>
      <c r="N1523" s="1452"/>
      <c r="O1523" s="1452"/>
    </row>
    <row r="1524" spans="8:15">
      <c r="H1524" s="1347" t="s">
        <v>9810</v>
      </c>
      <c r="I1524" s="1452" t="s">
        <v>555</v>
      </c>
      <c r="J1524" s="1452" t="s">
        <v>6898</v>
      </c>
      <c r="K1524" s="1452"/>
      <c r="L1524" s="1452"/>
      <c r="M1524" s="1452"/>
      <c r="N1524" s="1452"/>
      <c r="O1524" s="1452"/>
    </row>
    <row r="1525" spans="8:15">
      <c r="H1525" s="1347" t="s">
        <v>9811</v>
      </c>
      <c r="I1525" s="1452" t="s">
        <v>8178</v>
      </c>
      <c r="K1525" s="1452">
        <f>ROW()</f>
        <v>1525</v>
      </c>
      <c r="L1525" s="1452">
        <f>K1525+COUNTIF($I$118:$I$1905,I1525)-1</f>
        <v>1549</v>
      </c>
      <c r="M1525" s="1452"/>
      <c r="N1525" s="1452"/>
      <c r="O1525" s="1452"/>
    </row>
    <row r="1526" spans="8:15">
      <c r="H1526" s="1347" t="s">
        <v>9812</v>
      </c>
      <c r="I1526" s="1452" t="s">
        <v>8178</v>
      </c>
      <c r="J1526" s="1452" t="s">
        <v>6902</v>
      </c>
      <c r="K1526" s="1452"/>
      <c r="L1526" s="1452"/>
      <c r="M1526" s="1452"/>
      <c r="N1526" s="1452"/>
      <c r="O1526" s="1452"/>
    </row>
    <row r="1527" spans="8:15">
      <c r="H1527" s="1347" t="s">
        <v>9813</v>
      </c>
      <c r="I1527" s="1452" t="s">
        <v>8178</v>
      </c>
      <c r="J1527" s="1452" t="s">
        <v>6906</v>
      </c>
      <c r="K1527" s="1452"/>
      <c r="L1527" s="1452"/>
      <c r="M1527" s="1452"/>
      <c r="N1527" s="1452"/>
      <c r="O1527" s="1452"/>
    </row>
    <row r="1528" spans="8:15">
      <c r="H1528" s="1347" t="s">
        <v>9814</v>
      </c>
      <c r="I1528" s="1452" t="s">
        <v>8178</v>
      </c>
      <c r="J1528" s="1452" t="s">
        <v>9815</v>
      </c>
      <c r="K1528" s="1452"/>
      <c r="L1528" s="1452"/>
      <c r="M1528" s="1452"/>
      <c r="N1528" s="1452"/>
      <c r="O1528" s="1452"/>
    </row>
    <row r="1529" spans="8:15">
      <c r="H1529" s="1347" t="s">
        <v>9816</v>
      </c>
      <c r="I1529" s="1452" t="s">
        <v>8178</v>
      </c>
      <c r="J1529" s="1452" t="s">
        <v>6909</v>
      </c>
      <c r="K1529" s="1452"/>
      <c r="L1529" s="1452"/>
      <c r="M1529" s="1452"/>
      <c r="N1529" s="1452"/>
      <c r="O1529" s="1452"/>
    </row>
    <row r="1530" spans="8:15">
      <c r="H1530" s="1347" t="s">
        <v>9817</v>
      </c>
      <c r="I1530" s="1452" t="s">
        <v>8178</v>
      </c>
      <c r="J1530" s="1452" t="s">
        <v>6916</v>
      </c>
      <c r="K1530" s="1452"/>
      <c r="L1530" s="1452"/>
      <c r="M1530" s="1452"/>
      <c r="N1530" s="1452"/>
      <c r="O1530" s="1452"/>
    </row>
    <row r="1531" spans="8:15">
      <c r="H1531" s="1347" t="s">
        <v>9818</v>
      </c>
      <c r="I1531" s="1452" t="s">
        <v>8178</v>
      </c>
      <c r="J1531" s="1452" t="s">
        <v>6922</v>
      </c>
      <c r="K1531" s="1452"/>
      <c r="L1531" s="1452"/>
      <c r="M1531" s="1452"/>
      <c r="N1531" s="1452"/>
      <c r="O1531" s="1452"/>
    </row>
    <row r="1532" spans="8:15">
      <c r="H1532" s="1347" t="s">
        <v>9819</v>
      </c>
      <c r="I1532" s="1452" t="s">
        <v>8178</v>
      </c>
      <c r="J1532" s="1452" t="s">
        <v>6925</v>
      </c>
      <c r="K1532" s="1452"/>
      <c r="L1532" s="1452"/>
      <c r="M1532" s="1452"/>
      <c r="N1532" s="1452"/>
      <c r="O1532" s="1452"/>
    </row>
    <row r="1533" spans="8:15">
      <c r="H1533" s="1347" t="s">
        <v>9820</v>
      </c>
      <c r="I1533" s="1452" t="s">
        <v>8178</v>
      </c>
      <c r="J1533" s="1452" t="s">
        <v>6935</v>
      </c>
      <c r="K1533" s="1452"/>
      <c r="L1533" s="1452"/>
      <c r="M1533" s="1452"/>
      <c r="N1533" s="1452"/>
      <c r="O1533" s="1452"/>
    </row>
    <row r="1534" spans="8:15">
      <c r="H1534" s="1347" t="s">
        <v>9821</v>
      </c>
      <c r="I1534" s="1452" t="s">
        <v>8178</v>
      </c>
      <c r="J1534" s="1452" t="s">
        <v>3879</v>
      </c>
      <c r="K1534" s="1452"/>
      <c r="L1534" s="1452"/>
      <c r="M1534" s="1452"/>
      <c r="N1534" s="1452"/>
      <c r="O1534" s="1452"/>
    </row>
    <row r="1535" spans="8:15">
      <c r="H1535" s="1347" t="s">
        <v>9822</v>
      </c>
      <c r="I1535" s="1452" t="s">
        <v>8178</v>
      </c>
      <c r="J1535" s="1452" t="s">
        <v>6947</v>
      </c>
      <c r="K1535" s="1452"/>
      <c r="L1535" s="1452"/>
      <c r="M1535" s="1452"/>
      <c r="N1535" s="1452"/>
      <c r="O1535" s="1452"/>
    </row>
    <row r="1536" spans="8:15">
      <c r="H1536" s="1347" t="s">
        <v>9823</v>
      </c>
      <c r="I1536" s="1452" t="s">
        <v>8178</v>
      </c>
      <c r="J1536" s="1452" t="s">
        <v>6949</v>
      </c>
      <c r="K1536" s="1452"/>
      <c r="L1536" s="1452"/>
      <c r="M1536" s="1452"/>
      <c r="N1536" s="1452"/>
      <c r="O1536" s="1452"/>
    </row>
    <row r="1537" spans="8:15">
      <c r="H1537" s="1347" t="s">
        <v>9824</v>
      </c>
      <c r="I1537" s="1452" t="s">
        <v>8178</v>
      </c>
      <c r="J1537" s="1452" t="s">
        <v>9825</v>
      </c>
      <c r="K1537" s="1452"/>
      <c r="L1537" s="1452"/>
      <c r="M1537" s="1452"/>
      <c r="N1537" s="1452"/>
      <c r="O1537" s="1452"/>
    </row>
    <row r="1538" spans="8:15">
      <c r="H1538" s="1347" t="s">
        <v>9826</v>
      </c>
      <c r="I1538" s="1452" t="s">
        <v>8178</v>
      </c>
      <c r="J1538" s="1452" t="s">
        <v>6950</v>
      </c>
      <c r="K1538" s="1452"/>
      <c r="L1538" s="1452"/>
      <c r="M1538" s="1452"/>
      <c r="N1538" s="1452"/>
      <c r="O1538" s="1452"/>
    </row>
    <row r="1539" spans="8:15">
      <c r="H1539" s="1347" t="s">
        <v>9827</v>
      </c>
      <c r="I1539" s="1452" t="s">
        <v>8178</v>
      </c>
      <c r="J1539" s="1452" t="s">
        <v>6956</v>
      </c>
      <c r="K1539" s="1452"/>
      <c r="L1539" s="1452"/>
      <c r="M1539" s="1452"/>
      <c r="N1539" s="1452"/>
      <c r="O1539" s="1452"/>
    </row>
    <row r="1540" spans="8:15">
      <c r="H1540" s="1347" t="s">
        <v>9828</v>
      </c>
      <c r="I1540" s="1452" t="s">
        <v>8178</v>
      </c>
      <c r="J1540" s="1452" t="s">
        <v>6966</v>
      </c>
      <c r="K1540" s="1452"/>
      <c r="L1540" s="1452"/>
      <c r="M1540" s="1452"/>
      <c r="N1540" s="1452"/>
      <c r="O1540" s="1452"/>
    </row>
    <row r="1541" spans="8:15">
      <c r="H1541" s="1347" t="s">
        <v>9829</v>
      </c>
      <c r="I1541" s="1452" t="s">
        <v>8178</v>
      </c>
      <c r="J1541" s="1452" t="s">
        <v>6967</v>
      </c>
      <c r="K1541" s="1452"/>
      <c r="L1541" s="1452"/>
      <c r="M1541" s="1452"/>
      <c r="N1541" s="1452"/>
      <c r="O1541" s="1452"/>
    </row>
    <row r="1542" spans="8:15">
      <c r="H1542" s="1347" t="s">
        <v>9830</v>
      </c>
      <c r="I1542" s="1452" t="s">
        <v>8178</v>
      </c>
      <c r="J1542" s="1452" t="s">
        <v>6972</v>
      </c>
      <c r="K1542" s="1452"/>
      <c r="L1542" s="1452"/>
      <c r="M1542" s="1452"/>
      <c r="N1542" s="1452"/>
      <c r="O1542" s="1452"/>
    </row>
    <row r="1543" spans="8:15">
      <c r="H1543" s="1347" t="s">
        <v>9831</v>
      </c>
      <c r="I1543" s="1452" t="s">
        <v>8178</v>
      </c>
      <c r="J1543" s="1452" t="s">
        <v>9832</v>
      </c>
      <c r="K1543" s="1452"/>
      <c r="L1543" s="1452"/>
      <c r="M1543" s="1452"/>
      <c r="N1543" s="1452"/>
      <c r="O1543" s="1452"/>
    </row>
    <row r="1544" spans="8:15">
      <c r="H1544" s="1347" t="s">
        <v>9833</v>
      </c>
      <c r="I1544" s="1452" t="s">
        <v>8178</v>
      </c>
      <c r="J1544" s="1452" t="s">
        <v>9834</v>
      </c>
      <c r="K1544" s="1452"/>
      <c r="L1544" s="1452"/>
      <c r="M1544" s="1452"/>
      <c r="N1544" s="1452"/>
      <c r="O1544" s="1452"/>
    </row>
    <row r="1545" spans="8:15">
      <c r="H1545" s="1347" t="s">
        <v>9835</v>
      </c>
      <c r="I1545" s="1452" t="s">
        <v>8178</v>
      </c>
      <c r="J1545" s="1452" t="s">
        <v>9836</v>
      </c>
      <c r="K1545" s="1452"/>
      <c r="L1545" s="1452"/>
      <c r="M1545" s="1452"/>
      <c r="N1545" s="1452"/>
      <c r="O1545" s="1452"/>
    </row>
    <row r="1546" spans="8:15">
      <c r="H1546" s="1347" t="s">
        <v>9837</v>
      </c>
      <c r="I1546" s="1452" t="s">
        <v>8178</v>
      </c>
      <c r="J1546" s="1452" t="s">
        <v>6974</v>
      </c>
      <c r="K1546" s="1452"/>
      <c r="L1546" s="1452"/>
      <c r="M1546" s="1452"/>
      <c r="N1546" s="1452"/>
      <c r="O1546" s="1452"/>
    </row>
    <row r="1547" spans="8:15">
      <c r="H1547" s="1347" t="s">
        <v>9838</v>
      </c>
      <c r="I1547" s="1452" t="s">
        <v>8178</v>
      </c>
      <c r="J1547" s="1452" t="s">
        <v>9839</v>
      </c>
      <c r="K1547" s="1452"/>
      <c r="L1547" s="1452"/>
      <c r="M1547" s="1452"/>
      <c r="N1547" s="1452"/>
      <c r="O1547" s="1452"/>
    </row>
    <row r="1548" spans="8:15">
      <c r="H1548" s="1347" t="s">
        <v>9840</v>
      </c>
      <c r="I1548" s="1452" t="s">
        <v>8178</v>
      </c>
      <c r="J1548" s="1452" t="s">
        <v>6977</v>
      </c>
      <c r="K1548" s="1452"/>
      <c r="L1548" s="1452"/>
      <c r="M1548" s="1452"/>
      <c r="N1548" s="1452"/>
      <c r="O1548" s="1452"/>
    </row>
    <row r="1549" spans="8:15">
      <c r="H1549" s="1347" t="s">
        <v>9841</v>
      </c>
      <c r="I1549" s="1452" t="s">
        <v>8178</v>
      </c>
      <c r="J1549" s="1452" t="s">
        <v>6984</v>
      </c>
      <c r="K1549" s="1452"/>
      <c r="L1549" s="1452"/>
      <c r="M1549" s="1452"/>
      <c r="N1549" s="1452"/>
      <c r="O1549" s="1452"/>
    </row>
    <row r="1550" spans="8:15">
      <c r="H1550" s="1347" t="s">
        <v>9842</v>
      </c>
      <c r="I1550" s="1452" t="s">
        <v>556</v>
      </c>
      <c r="K1550" s="1452">
        <f>ROW()</f>
        <v>1550</v>
      </c>
      <c r="L1550" s="1452">
        <f>K1550+COUNTIF($I$118:$I$1905,I1550)-1</f>
        <v>1567</v>
      </c>
      <c r="M1550" s="1452"/>
      <c r="N1550" s="1452"/>
      <c r="O1550" s="1452"/>
    </row>
    <row r="1551" spans="8:15">
      <c r="H1551" s="1347" t="s">
        <v>1214</v>
      </c>
      <c r="I1551" s="1452" t="s">
        <v>556</v>
      </c>
      <c r="J1551" s="1452" t="s">
        <v>1335</v>
      </c>
      <c r="K1551" s="1452"/>
      <c r="L1551" s="1452"/>
      <c r="M1551" s="1452"/>
      <c r="N1551" s="1452"/>
      <c r="O1551" s="1452"/>
    </row>
    <row r="1552" spans="8:15">
      <c r="H1552" s="1347" t="s">
        <v>9843</v>
      </c>
      <c r="I1552" s="1452" t="s">
        <v>556</v>
      </c>
      <c r="J1552" s="1452" t="s">
        <v>6997</v>
      </c>
      <c r="K1552" s="1452"/>
      <c r="L1552" s="1452"/>
      <c r="M1552" s="1452"/>
      <c r="N1552" s="1452"/>
      <c r="O1552" s="1452"/>
    </row>
    <row r="1553" spans="8:15">
      <c r="H1553" s="1347" t="s">
        <v>9844</v>
      </c>
      <c r="I1553" s="1452" t="s">
        <v>556</v>
      </c>
      <c r="J1553" s="1452" t="s">
        <v>7000</v>
      </c>
      <c r="K1553" s="1452"/>
      <c r="L1553" s="1452"/>
      <c r="M1553" s="1452"/>
      <c r="N1553" s="1452"/>
      <c r="O1553" s="1452"/>
    </row>
    <row r="1554" spans="8:15">
      <c r="H1554" s="1347" t="s">
        <v>9845</v>
      </c>
      <c r="I1554" s="1452" t="s">
        <v>556</v>
      </c>
      <c r="J1554" s="1452" t="s">
        <v>9846</v>
      </c>
      <c r="K1554" s="1452"/>
      <c r="L1554" s="1452"/>
      <c r="M1554" s="1452"/>
      <c r="N1554" s="1452"/>
      <c r="O1554" s="1452"/>
    </row>
    <row r="1555" spans="8:15">
      <c r="H1555" s="1347" t="s">
        <v>9847</v>
      </c>
      <c r="I1555" s="1452" t="s">
        <v>556</v>
      </c>
      <c r="J1555" s="1452" t="s">
        <v>7003</v>
      </c>
      <c r="K1555" s="1452"/>
      <c r="L1555" s="1452"/>
      <c r="M1555" s="1452"/>
      <c r="N1555" s="1452"/>
      <c r="O1555" s="1452"/>
    </row>
    <row r="1556" spans="8:15">
      <c r="H1556" s="1347" t="s">
        <v>9848</v>
      </c>
      <c r="I1556" s="1452" t="s">
        <v>556</v>
      </c>
      <c r="J1556" s="1452" t="s">
        <v>7004</v>
      </c>
      <c r="K1556" s="1452"/>
      <c r="L1556" s="1452"/>
      <c r="M1556" s="1452"/>
      <c r="N1556" s="1452"/>
      <c r="O1556" s="1452"/>
    </row>
    <row r="1557" spans="8:15">
      <c r="H1557" s="1347" t="s">
        <v>9849</v>
      </c>
      <c r="I1557" s="1452" t="s">
        <v>556</v>
      </c>
      <c r="J1557" s="1452" t="s">
        <v>7010</v>
      </c>
      <c r="K1557" s="1452"/>
      <c r="L1557" s="1452"/>
      <c r="M1557" s="1452"/>
      <c r="N1557" s="1452"/>
      <c r="O1557" s="1452"/>
    </row>
    <row r="1558" spans="8:15">
      <c r="H1558" s="1347" t="s">
        <v>9850</v>
      </c>
      <c r="I1558" s="1452" t="s">
        <v>556</v>
      </c>
      <c r="J1558" s="1452" t="s">
        <v>7013</v>
      </c>
      <c r="K1558" s="1452"/>
      <c r="L1558" s="1452"/>
      <c r="M1558" s="1452"/>
      <c r="N1558" s="1452"/>
      <c r="O1558" s="1452"/>
    </row>
    <row r="1559" spans="8:15">
      <c r="H1559" s="1347" t="s">
        <v>9851</v>
      </c>
      <c r="I1559" s="1452" t="s">
        <v>556</v>
      </c>
      <c r="J1559" s="1452" t="s">
        <v>7017</v>
      </c>
      <c r="K1559" s="1452"/>
      <c r="L1559" s="1452"/>
      <c r="M1559" s="1452"/>
      <c r="N1559" s="1452"/>
      <c r="O1559" s="1452"/>
    </row>
    <row r="1560" spans="8:15">
      <c r="H1560" s="1347" t="s">
        <v>9852</v>
      </c>
      <c r="I1560" s="1452" t="s">
        <v>556</v>
      </c>
      <c r="J1560" s="1452" t="s">
        <v>7022</v>
      </c>
      <c r="K1560" s="1452"/>
      <c r="L1560" s="1452"/>
      <c r="M1560" s="1452"/>
      <c r="N1560" s="1452"/>
      <c r="O1560" s="1452"/>
    </row>
    <row r="1561" spans="8:15">
      <c r="H1561" s="1347" t="s">
        <v>9853</v>
      </c>
      <c r="I1561" s="1452" t="s">
        <v>556</v>
      </c>
      <c r="J1561" s="1452" t="s">
        <v>5743</v>
      </c>
      <c r="K1561" s="1452"/>
      <c r="L1561" s="1452"/>
      <c r="M1561" s="1452"/>
      <c r="N1561" s="1452"/>
      <c r="O1561" s="1452"/>
    </row>
    <row r="1562" spans="8:15">
      <c r="H1562" s="1347" t="s">
        <v>9854</v>
      </c>
      <c r="I1562" s="1452" t="s">
        <v>556</v>
      </c>
      <c r="J1562" s="1452" t="s">
        <v>7027</v>
      </c>
      <c r="K1562" s="1452"/>
      <c r="L1562" s="1452"/>
      <c r="M1562" s="1452"/>
      <c r="N1562" s="1452"/>
      <c r="O1562" s="1452"/>
    </row>
    <row r="1563" spans="8:15">
      <c r="H1563" s="1347" t="s">
        <v>9855</v>
      </c>
      <c r="I1563" s="1452" t="s">
        <v>556</v>
      </c>
      <c r="J1563" s="1452" t="s">
        <v>9856</v>
      </c>
      <c r="K1563" s="1452"/>
      <c r="L1563" s="1452"/>
      <c r="M1563" s="1452"/>
      <c r="N1563" s="1452"/>
      <c r="O1563" s="1452"/>
    </row>
    <row r="1564" spans="8:15">
      <c r="H1564" s="1347" t="s">
        <v>9857</v>
      </c>
      <c r="I1564" s="1452" t="s">
        <v>556</v>
      </c>
      <c r="J1564" s="1452" t="s">
        <v>7028</v>
      </c>
      <c r="K1564" s="1452"/>
      <c r="L1564" s="1452"/>
      <c r="M1564" s="1452"/>
      <c r="N1564" s="1452"/>
      <c r="O1564" s="1452"/>
    </row>
    <row r="1565" spans="8:15">
      <c r="H1565" s="1347" t="s">
        <v>9858</v>
      </c>
      <c r="I1565" s="1452" t="s">
        <v>556</v>
      </c>
      <c r="J1565" s="1452" t="s">
        <v>9859</v>
      </c>
      <c r="K1565" s="1452"/>
      <c r="L1565" s="1452"/>
      <c r="M1565" s="1452"/>
      <c r="N1565" s="1452"/>
      <c r="O1565" s="1452"/>
    </row>
    <row r="1566" spans="8:15">
      <c r="H1566" s="1347" t="s">
        <v>9860</v>
      </c>
      <c r="I1566" s="1452" t="s">
        <v>556</v>
      </c>
      <c r="J1566" s="1452" t="s">
        <v>7031</v>
      </c>
      <c r="K1566" s="1452"/>
      <c r="L1566" s="1452"/>
      <c r="M1566" s="1452"/>
      <c r="N1566" s="1452"/>
      <c r="O1566" s="1452"/>
    </row>
    <row r="1567" spans="8:15">
      <c r="H1567" s="1347" t="s">
        <v>9861</v>
      </c>
      <c r="I1567" s="1452" t="s">
        <v>556</v>
      </c>
      <c r="J1567" s="1452" t="s">
        <v>7035</v>
      </c>
      <c r="K1567" s="1452"/>
      <c r="L1567" s="1452"/>
      <c r="M1567" s="1452"/>
      <c r="N1567" s="1452"/>
      <c r="O1567" s="1452"/>
    </row>
    <row r="1568" spans="8:15">
      <c r="H1568" s="1347" t="s">
        <v>9862</v>
      </c>
      <c r="I1568" s="1452" t="s">
        <v>557</v>
      </c>
      <c r="K1568" s="1452">
        <f>ROW()</f>
        <v>1568</v>
      </c>
      <c r="L1568" s="1452">
        <f>K1568+COUNTIF($I$118:$I$1905,I1568)-1</f>
        <v>1588</v>
      </c>
      <c r="M1568" s="1452"/>
      <c r="N1568" s="1452"/>
      <c r="O1568" s="1452"/>
    </row>
    <row r="1569" spans="8:15">
      <c r="H1569" s="1347" t="s">
        <v>1215</v>
      </c>
      <c r="I1569" s="1452" t="s">
        <v>557</v>
      </c>
      <c r="J1569" s="1452" t="s">
        <v>1336</v>
      </c>
      <c r="K1569" s="1452"/>
      <c r="L1569" s="1452"/>
      <c r="M1569" s="1452"/>
      <c r="N1569" s="1452"/>
      <c r="O1569" s="1452"/>
    </row>
    <row r="1570" spans="8:15">
      <c r="H1570" s="1347" t="s">
        <v>9863</v>
      </c>
      <c r="I1570" s="1452" t="s">
        <v>557</v>
      </c>
      <c r="J1570" s="1452" t="s">
        <v>7046</v>
      </c>
      <c r="K1570" s="1452"/>
      <c r="L1570" s="1452"/>
      <c r="M1570" s="1452"/>
      <c r="N1570" s="1452"/>
      <c r="O1570" s="1452"/>
    </row>
    <row r="1571" spans="8:15">
      <c r="H1571" s="1347" t="s">
        <v>9864</v>
      </c>
      <c r="I1571" s="1452" t="s">
        <v>557</v>
      </c>
      <c r="J1571" s="1452" t="s">
        <v>7062</v>
      </c>
      <c r="K1571" s="1452"/>
      <c r="L1571" s="1452"/>
      <c r="M1571" s="1452"/>
      <c r="N1571" s="1452"/>
      <c r="O1571" s="1452"/>
    </row>
    <row r="1572" spans="8:15">
      <c r="H1572" s="1347" t="s">
        <v>9865</v>
      </c>
      <c r="I1572" s="1452" t="s">
        <v>557</v>
      </c>
      <c r="J1572" s="1452" t="s">
        <v>7081</v>
      </c>
      <c r="K1572" s="1452"/>
      <c r="L1572" s="1452"/>
      <c r="M1572" s="1452"/>
      <c r="N1572" s="1452"/>
      <c r="O1572" s="1452"/>
    </row>
    <row r="1573" spans="8:15">
      <c r="H1573" s="1347" t="s">
        <v>9866</v>
      </c>
      <c r="I1573" s="1452" t="s">
        <v>557</v>
      </c>
      <c r="J1573" s="1452" t="s">
        <v>7086</v>
      </c>
      <c r="K1573" s="1452"/>
      <c r="L1573" s="1452"/>
      <c r="M1573" s="1452"/>
      <c r="N1573" s="1452"/>
      <c r="O1573" s="1452"/>
    </row>
    <row r="1574" spans="8:15">
      <c r="H1574" s="1347" t="s">
        <v>9867</v>
      </c>
      <c r="I1574" s="1452" t="s">
        <v>557</v>
      </c>
      <c r="J1574" s="1452" t="s">
        <v>7091</v>
      </c>
      <c r="K1574" s="1452"/>
      <c r="L1574" s="1452"/>
      <c r="M1574" s="1452"/>
      <c r="N1574" s="1452"/>
      <c r="O1574" s="1452"/>
    </row>
    <row r="1575" spans="8:15">
      <c r="H1575" s="1347" t="s">
        <v>9868</v>
      </c>
      <c r="I1575" s="1452" t="s">
        <v>557</v>
      </c>
      <c r="J1575" s="1452" t="s">
        <v>7097</v>
      </c>
      <c r="K1575" s="1452"/>
      <c r="L1575" s="1452"/>
      <c r="M1575" s="1452"/>
      <c r="N1575" s="1452"/>
      <c r="O1575" s="1452"/>
    </row>
    <row r="1576" spans="8:15">
      <c r="H1576" s="1347" t="s">
        <v>9869</v>
      </c>
      <c r="I1576" s="1452" t="s">
        <v>557</v>
      </c>
      <c r="J1576" s="1452" t="s">
        <v>7112</v>
      </c>
      <c r="K1576" s="1452"/>
      <c r="L1576" s="1452"/>
      <c r="M1576" s="1452"/>
      <c r="N1576" s="1452"/>
      <c r="O1576" s="1452"/>
    </row>
    <row r="1577" spans="8:15">
      <c r="H1577" s="1347" t="s">
        <v>9870</v>
      </c>
      <c r="I1577" s="1452" t="s">
        <v>557</v>
      </c>
      <c r="J1577" s="1452" t="s">
        <v>7118</v>
      </c>
      <c r="K1577" s="1452"/>
      <c r="L1577" s="1452"/>
      <c r="M1577" s="1452"/>
      <c r="N1577" s="1452"/>
      <c r="O1577" s="1452"/>
    </row>
    <row r="1578" spans="8:15">
      <c r="H1578" s="1347" t="s">
        <v>9871</v>
      </c>
      <c r="I1578" s="1452" t="s">
        <v>557</v>
      </c>
      <c r="J1578" s="1452" t="s">
        <v>7124</v>
      </c>
      <c r="K1578" s="1452"/>
      <c r="L1578" s="1452"/>
      <c r="M1578" s="1452"/>
      <c r="N1578" s="1452"/>
      <c r="O1578" s="1452"/>
    </row>
    <row r="1579" spans="8:15">
      <c r="H1579" s="1347" t="s">
        <v>9872</v>
      </c>
      <c r="I1579" s="1452" t="s">
        <v>557</v>
      </c>
      <c r="J1579" s="1452" t="s">
        <v>7143</v>
      </c>
      <c r="K1579" s="1452"/>
      <c r="L1579" s="1452"/>
      <c r="M1579" s="1452"/>
      <c r="N1579" s="1452"/>
      <c r="O1579" s="1452"/>
    </row>
    <row r="1580" spans="8:15">
      <c r="H1580" s="1347" t="s">
        <v>9873</v>
      </c>
      <c r="I1580" s="1452" t="s">
        <v>557</v>
      </c>
      <c r="J1580" s="1452" t="s">
        <v>7149</v>
      </c>
      <c r="K1580" s="1452"/>
      <c r="L1580" s="1452"/>
      <c r="M1580" s="1452"/>
      <c r="N1580" s="1452"/>
      <c r="O1580" s="1452"/>
    </row>
    <row r="1581" spans="8:15">
      <c r="H1581" s="1347" t="s">
        <v>9874</v>
      </c>
      <c r="I1581" s="1452" t="s">
        <v>557</v>
      </c>
      <c r="J1581" s="1452" t="s">
        <v>7153</v>
      </c>
      <c r="K1581" s="1452"/>
      <c r="L1581" s="1452"/>
      <c r="M1581" s="1452"/>
      <c r="N1581" s="1452"/>
      <c r="O1581" s="1452"/>
    </row>
    <row r="1582" spans="8:15">
      <c r="H1582" s="1347" t="s">
        <v>9875</v>
      </c>
      <c r="I1582" s="1452" t="s">
        <v>557</v>
      </c>
      <c r="J1582" s="1452" t="s">
        <v>2218</v>
      </c>
      <c r="K1582" s="1452"/>
      <c r="L1582" s="1452"/>
      <c r="M1582" s="1452"/>
      <c r="N1582" s="1452"/>
      <c r="O1582" s="1452"/>
    </row>
    <row r="1583" spans="8:15">
      <c r="H1583" s="1347" t="s">
        <v>9876</v>
      </c>
      <c r="I1583" s="1452" t="s">
        <v>557</v>
      </c>
      <c r="J1583" s="1452" t="s">
        <v>7164</v>
      </c>
      <c r="K1583" s="1452"/>
      <c r="L1583" s="1452"/>
      <c r="M1583" s="1452"/>
      <c r="N1583" s="1452"/>
      <c r="O1583" s="1452"/>
    </row>
    <row r="1584" spans="8:15">
      <c r="H1584" s="1347" t="s">
        <v>9877</v>
      </c>
      <c r="I1584" s="1452" t="s">
        <v>557</v>
      </c>
      <c r="J1584" s="1452" t="s">
        <v>7165</v>
      </c>
      <c r="K1584" s="1452"/>
      <c r="L1584" s="1452"/>
      <c r="M1584" s="1452"/>
      <c r="N1584" s="1452"/>
      <c r="O1584" s="1452"/>
    </row>
    <row r="1585" spans="8:15">
      <c r="H1585" s="1347" t="s">
        <v>9878</v>
      </c>
      <c r="I1585" s="1452" t="s">
        <v>557</v>
      </c>
      <c r="J1585" s="1452" t="s">
        <v>7174</v>
      </c>
      <c r="K1585" s="1452"/>
      <c r="L1585" s="1452"/>
      <c r="M1585" s="1452"/>
      <c r="N1585" s="1452"/>
      <c r="O1585" s="1452"/>
    </row>
    <row r="1586" spans="8:15">
      <c r="H1586" s="1347" t="s">
        <v>9879</v>
      </c>
      <c r="I1586" s="1452" t="s">
        <v>557</v>
      </c>
      <c r="J1586" s="1452" t="s">
        <v>7180</v>
      </c>
      <c r="K1586" s="1452"/>
      <c r="L1586" s="1452"/>
      <c r="M1586" s="1452"/>
      <c r="N1586" s="1452"/>
      <c r="O1586" s="1452"/>
    </row>
    <row r="1587" spans="8:15">
      <c r="H1587" s="1347" t="s">
        <v>9880</v>
      </c>
      <c r="I1587" s="1452" t="s">
        <v>557</v>
      </c>
      <c r="J1587" s="1452" t="s">
        <v>7184</v>
      </c>
      <c r="K1587" s="1452"/>
      <c r="L1587" s="1452"/>
      <c r="M1587" s="1452"/>
      <c r="N1587" s="1452"/>
      <c r="O1587" s="1452"/>
    </row>
    <row r="1588" spans="8:15">
      <c r="H1588" s="1347" t="s">
        <v>9881</v>
      </c>
      <c r="I1588" s="1452" t="s">
        <v>557</v>
      </c>
      <c r="J1588" s="1452" t="s">
        <v>7188</v>
      </c>
      <c r="K1588" s="1452"/>
      <c r="L1588" s="1452"/>
      <c r="M1588" s="1452"/>
      <c r="N1588" s="1452"/>
      <c r="O1588" s="1452"/>
    </row>
    <row r="1589" spans="8:15">
      <c r="H1589" s="1347" t="s">
        <v>9882</v>
      </c>
      <c r="I1589" s="1452" t="s">
        <v>558</v>
      </c>
      <c r="K1589" s="1452">
        <f>ROW()</f>
        <v>1589</v>
      </c>
      <c r="L1589" s="1452">
        <f>K1589+COUNTIF($I$118:$I$1905,I1589)-1</f>
        <v>1623</v>
      </c>
      <c r="M1589" s="1452"/>
      <c r="N1589" s="1452"/>
      <c r="O1589" s="1452"/>
    </row>
    <row r="1590" spans="8:15">
      <c r="H1590" s="1347" t="s">
        <v>1216</v>
      </c>
      <c r="I1590" s="1452" t="s">
        <v>558</v>
      </c>
      <c r="J1590" s="1452" t="s">
        <v>1337</v>
      </c>
      <c r="K1590" s="1452"/>
      <c r="L1590" s="1452"/>
      <c r="M1590" s="1452"/>
      <c r="N1590" s="1452"/>
      <c r="O1590" s="1452"/>
    </row>
    <row r="1591" spans="8:15">
      <c r="H1591" s="1347" t="s">
        <v>9883</v>
      </c>
      <c r="I1591" s="1452" t="s">
        <v>558</v>
      </c>
      <c r="J1591" s="1452" t="s">
        <v>7199</v>
      </c>
      <c r="K1591" s="1452"/>
      <c r="L1591" s="1452"/>
      <c r="M1591" s="1452"/>
      <c r="N1591" s="1452"/>
      <c r="O1591" s="1452"/>
    </row>
    <row r="1592" spans="8:15">
      <c r="H1592" s="1347" t="s">
        <v>9884</v>
      </c>
      <c r="I1592" s="1452" t="s">
        <v>558</v>
      </c>
      <c r="J1592" s="1452" t="s">
        <v>7205</v>
      </c>
      <c r="K1592" s="1452"/>
      <c r="L1592" s="1452"/>
      <c r="M1592" s="1452"/>
      <c r="N1592" s="1452"/>
      <c r="O1592" s="1452"/>
    </row>
    <row r="1593" spans="8:15">
      <c r="H1593" s="1347" t="s">
        <v>9885</v>
      </c>
      <c r="I1593" s="1452" t="s">
        <v>558</v>
      </c>
      <c r="J1593" s="1452" t="s">
        <v>7210</v>
      </c>
      <c r="K1593" s="1452"/>
      <c r="L1593" s="1452"/>
      <c r="M1593" s="1452"/>
      <c r="N1593" s="1452"/>
      <c r="O1593" s="1452"/>
    </row>
    <row r="1594" spans="8:15">
      <c r="H1594" s="1347" t="s">
        <v>9886</v>
      </c>
      <c r="I1594" s="1452" t="s">
        <v>558</v>
      </c>
      <c r="J1594" s="1452" t="s">
        <v>7213</v>
      </c>
      <c r="K1594" s="1452"/>
      <c r="L1594" s="1452"/>
      <c r="M1594" s="1452"/>
      <c r="N1594" s="1452"/>
      <c r="O1594" s="1452"/>
    </row>
    <row r="1595" spans="8:15">
      <c r="H1595" s="1347" t="s">
        <v>9887</v>
      </c>
      <c r="I1595" s="1452" t="s">
        <v>558</v>
      </c>
      <c r="J1595" s="1452" t="s">
        <v>7219</v>
      </c>
      <c r="K1595" s="1452"/>
      <c r="L1595" s="1452"/>
      <c r="M1595" s="1452"/>
      <c r="N1595" s="1452"/>
      <c r="O1595" s="1452"/>
    </row>
    <row r="1596" spans="8:15">
      <c r="H1596" s="1347" t="s">
        <v>9888</v>
      </c>
      <c r="I1596" s="1452" t="s">
        <v>558</v>
      </c>
      <c r="J1596" s="1452" t="s">
        <v>7225</v>
      </c>
      <c r="K1596" s="1452"/>
      <c r="L1596" s="1452"/>
      <c r="M1596" s="1452"/>
      <c r="N1596" s="1452"/>
      <c r="O1596" s="1452"/>
    </row>
    <row r="1597" spans="8:15">
      <c r="H1597" s="1347" t="s">
        <v>9889</v>
      </c>
      <c r="I1597" s="1452" t="s">
        <v>558</v>
      </c>
      <c r="J1597" s="1452" t="s">
        <v>7231</v>
      </c>
      <c r="K1597" s="1452"/>
      <c r="L1597" s="1452"/>
      <c r="M1597" s="1452"/>
      <c r="N1597" s="1452"/>
      <c r="O1597" s="1452"/>
    </row>
    <row r="1598" spans="8:15">
      <c r="H1598" s="1347" t="s">
        <v>9890</v>
      </c>
      <c r="I1598" s="1452" t="s">
        <v>558</v>
      </c>
      <c r="J1598" s="1452" t="s">
        <v>7233</v>
      </c>
      <c r="K1598" s="1452"/>
      <c r="L1598" s="1452"/>
      <c r="M1598" s="1452"/>
      <c r="N1598" s="1452"/>
      <c r="O1598" s="1452"/>
    </row>
    <row r="1599" spans="8:15">
      <c r="H1599" s="1347" t="s">
        <v>9891</v>
      </c>
      <c r="I1599" s="1452" t="s">
        <v>558</v>
      </c>
      <c r="J1599" s="1452" t="s">
        <v>7239</v>
      </c>
      <c r="K1599" s="1452"/>
      <c r="L1599" s="1452"/>
      <c r="M1599" s="1452"/>
      <c r="N1599" s="1452"/>
      <c r="O1599" s="1452"/>
    </row>
    <row r="1600" spans="8:15">
      <c r="H1600" s="1347" t="s">
        <v>9892</v>
      </c>
      <c r="I1600" s="1452" t="s">
        <v>558</v>
      </c>
      <c r="J1600" s="1452" t="s">
        <v>7243</v>
      </c>
      <c r="K1600" s="1452"/>
      <c r="L1600" s="1452"/>
      <c r="M1600" s="1452"/>
      <c r="N1600" s="1452"/>
      <c r="O1600" s="1452"/>
    </row>
    <row r="1601" spans="8:15">
      <c r="H1601" s="1347" t="s">
        <v>9893</v>
      </c>
      <c r="I1601" s="1452" t="s">
        <v>558</v>
      </c>
      <c r="J1601" s="1452" t="s">
        <v>7256</v>
      </c>
      <c r="K1601" s="1452"/>
      <c r="L1601" s="1452"/>
      <c r="M1601" s="1452"/>
      <c r="N1601" s="1452"/>
      <c r="O1601" s="1452"/>
    </row>
    <row r="1602" spans="8:15">
      <c r="H1602" s="1347" t="s">
        <v>9894</v>
      </c>
      <c r="I1602" s="1452" t="s">
        <v>558</v>
      </c>
      <c r="J1602" s="1452" t="s">
        <v>7259</v>
      </c>
      <c r="K1602" s="1452"/>
      <c r="L1602" s="1452"/>
      <c r="M1602" s="1452"/>
      <c r="N1602" s="1452"/>
      <c r="O1602" s="1452"/>
    </row>
    <row r="1603" spans="8:15">
      <c r="H1603" s="1347" t="s">
        <v>9895</v>
      </c>
      <c r="I1603" s="1452" t="s">
        <v>558</v>
      </c>
      <c r="J1603" s="1452" t="s">
        <v>7260</v>
      </c>
      <c r="K1603" s="1452"/>
      <c r="L1603" s="1452"/>
      <c r="M1603" s="1452"/>
      <c r="N1603" s="1452"/>
      <c r="O1603" s="1452"/>
    </row>
    <row r="1604" spans="8:15">
      <c r="H1604" s="1347" t="s">
        <v>9896</v>
      </c>
      <c r="I1604" s="1452" t="s">
        <v>558</v>
      </c>
      <c r="J1604" s="1452" t="s">
        <v>7261</v>
      </c>
      <c r="K1604" s="1452"/>
      <c r="L1604" s="1452"/>
      <c r="M1604" s="1452"/>
      <c r="N1604" s="1452"/>
      <c r="O1604" s="1452"/>
    </row>
    <row r="1605" spans="8:15">
      <c r="H1605" s="1347" t="s">
        <v>9897</v>
      </c>
      <c r="I1605" s="1452" t="s">
        <v>558</v>
      </c>
      <c r="J1605" s="1452" t="s">
        <v>2634</v>
      </c>
      <c r="K1605" s="1452"/>
      <c r="L1605" s="1452"/>
      <c r="M1605" s="1452"/>
      <c r="N1605" s="1452"/>
      <c r="O1605" s="1452"/>
    </row>
    <row r="1606" spans="8:15">
      <c r="H1606" s="1347" t="s">
        <v>9898</v>
      </c>
      <c r="I1606" s="1452" t="s">
        <v>558</v>
      </c>
      <c r="J1606" s="1452" t="s">
        <v>5579</v>
      </c>
      <c r="K1606" s="1452"/>
      <c r="L1606" s="1452"/>
      <c r="M1606" s="1452"/>
      <c r="N1606" s="1452"/>
      <c r="O1606" s="1452"/>
    </row>
    <row r="1607" spans="8:15">
      <c r="H1607" s="1347" t="s">
        <v>9899</v>
      </c>
      <c r="I1607" s="1452" t="s">
        <v>558</v>
      </c>
      <c r="J1607" s="1452" t="s">
        <v>7262</v>
      </c>
      <c r="K1607" s="1452"/>
      <c r="L1607" s="1452"/>
      <c r="M1607" s="1452"/>
      <c r="N1607" s="1452"/>
      <c r="O1607" s="1452"/>
    </row>
    <row r="1608" spans="8:15">
      <c r="H1608" s="1347" t="s">
        <v>9900</v>
      </c>
      <c r="I1608" s="1452" t="s">
        <v>558</v>
      </c>
      <c r="J1608" s="1452" t="s">
        <v>7266</v>
      </c>
      <c r="K1608" s="1452"/>
      <c r="L1608" s="1452"/>
      <c r="M1608" s="1452"/>
      <c r="N1608" s="1452"/>
      <c r="O1608" s="1452"/>
    </row>
    <row r="1609" spans="8:15">
      <c r="H1609" s="1347" t="s">
        <v>9901</v>
      </c>
      <c r="I1609" s="1452" t="s">
        <v>558</v>
      </c>
      <c r="J1609" s="1452" t="s">
        <v>7267</v>
      </c>
      <c r="K1609" s="1452"/>
      <c r="L1609" s="1452"/>
      <c r="M1609" s="1452"/>
      <c r="N1609" s="1452"/>
      <c r="O1609" s="1452"/>
    </row>
    <row r="1610" spans="8:15">
      <c r="H1610" s="1347" t="s">
        <v>9902</v>
      </c>
      <c r="I1610" s="1452" t="s">
        <v>558</v>
      </c>
      <c r="J1610" s="1452" t="s">
        <v>7271</v>
      </c>
      <c r="K1610" s="1452"/>
      <c r="L1610" s="1452"/>
      <c r="M1610" s="1452"/>
      <c r="N1610" s="1452"/>
      <c r="O1610" s="1452"/>
    </row>
    <row r="1611" spans="8:15">
      <c r="H1611" s="1347" t="s">
        <v>9903</v>
      </c>
      <c r="I1611" s="1452" t="s">
        <v>558</v>
      </c>
      <c r="J1611" s="1452" t="s">
        <v>2821</v>
      </c>
      <c r="K1611" s="1452"/>
      <c r="L1611" s="1452"/>
      <c r="M1611" s="1452"/>
      <c r="N1611" s="1452"/>
      <c r="O1611" s="1452"/>
    </row>
    <row r="1612" spans="8:15">
      <c r="H1612" s="1347" t="s">
        <v>9904</v>
      </c>
      <c r="I1612" s="1452" t="s">
        <v>558</v>
      </c>
      <c r="J1612" s="1452" t="s">
        <v>7273</v>
      </c>
      <c r="K1612" s="1452"/>
      <c r="L1612" s="1452"/>
      <c r="M1612" s="1452"/>
      <c r="N1612" s="1452"/>
      <c r="O1612" s="1452"/>
    </row>
    <row r="1613" spans="8:15">
      <c r="H1613" s="1347" t="s">
        <v>9905</v>
      </c>
      <c r="I1613" s="1452" t="s">
        <v>558</v>
      </c>
      <c r="J1613" s="1452" t="s">
        <v>7278</v>
      </c>
      <c r="K1613" s="1452"/>
      <c r="L1613" s="1452"/>
      <c r="M1613" s="1452"/>
      <c r="N1613" s="1452"/>
      <c r="O1613" s="1452"/>
    </row>
    <row r="1614" spans="8:15">
      <c r="H1614" s="1347" t="s">
        <v>9906</v>
      </c>
      <c r="I1614" s="1452" t="s">
        <v>558</v>
      </c>
      <c r="J1614" s="1452" t="s">
        <v>7284</v>
      </c>
      <c r="K1614" s="1452"/>
      <c r="L1614" s="1452"/>
      <c r="M1614" s="1452"/>
      <c r="N1614" s="1452"/>
      <c r="O1614" s="1452"/>
    </row>
    <row r="1615" spans="8:15">
      <c r="H1615" s="1347" t="s">
        <v>9907</v>
      </c>
      <c r="I1615" s="1452" t="s">
        <v>558</v>
      </c>
      <c r="J1615" s="1452" t="s">
        <v>7288</v>
      </c>
      <c r="K1615" s="1452"/>
      <c r="L1615" s="1452"/>
      <c r="M1615" s="1452"/>
      <c r="N1615" s="1452"/>
      <c r="O1615" s="1452"/>
    </row>
    <row r="1616" spans="8:15">
      <c r="H1616" s="1347" t="s">
        <v>9908</v>
      </c>
      <c r="I1616" s="1452" t="s">
        <v>558</v>
      </c>
      <c r="J1616" s="1452" t="s">
        <v>7293</v>
      </c>
      <c r="K1616" s="1452"/>
      <c r="L1616" s="1452"/>
      <c r="M1616" s="1452"/>
      <c r="N1616" s="1452"/>
      <c r="O1616" s="1452"/>
    </row>
    <row r="1617" spans="8:15">
      <c r="H1617" s="1347" t="s">
        <v>9909</v>
      </c>
      <c r="I1617" s="1452" t="s">
        <v>558</v>
      </c>
      <c r="J1617" s="1452" t="s">
        <v>9910</v>
      </c>
      <c r="K1617" s="1452"/>
      <c r="L1617" s="1452"/>
      <c r="M1617" s="1452"/>
      <c r="N1617" s="1452"/>
      <c r="O1617" s="1452"/>
    </row>
    <row r="1618" spans="8:15">
      <c r="H1618" s="1347" t="s">
        <v>9911</v>
      </c>
      <c r="I1618" s="1452" t="s">
        <v>558</v>
      </c>
      <c r="J1618" s="1452" t="s">
        <v>3503</v>
      </c>
      <c r="K1618" s="1452"/>
      <c r="L1618" s="1452"/>
      <c r="M1618" s="1452"/>
      <c r="N1618" s="1452"/>
      <c r="O1618" s="1452"/>
    </row>
    <row r="1619" spans="8:15">
      <c r="H1619" s="1347" t="s">
        <v>9912</v>
      </c>
      <c r="I1619" s="1452" t="s">
        <v>558</v>
      </c>
      <c r="J1619" s="1452" t="s">
        <v>7303</v>
      </c>
      <c r="K1619" s="1452"/>
      <c r="L1619" s="1452"/>
      <c r="M1619" s="1452"/>
      <c r="N1619" s="1452"/>
      <c r="O1619" s="1452"/>
    </row>
    <row r="1620" spans="8:15">
      <c r="H1620" s="1347" t="s">
        <v>9913</v>
      </c>
      <c r="I1620" s="1452" t="s">
        <v>558</v>
      </c>
      <c r="J1620" s="1452" t="s">
        <v>7307</v>
      </c>
      <c r="K1620" s="1452"/>
      <c r="L1620" s="1452"/>
      <c r="M1620" s="1452"/>
      <c r="N1620" s="1452"/>
      <c r="O1620" s="1452"/>
    </row>
    <row r="1621" spans="8:15">
      <c r="H1621" s="1347" t="s">
        <v>9914</v>
      </c>
      <c r="I1621" s="1452" t="s">
        <v>558</v>
      </c>
      <c r="J1621" s="1452" t="s">
        <v>4612</v>
      </c>
      <c r="K1621" s="1452"/>
      <c r="L1621" s="1452"/>
      <c r="M1621" s="1452"/>
      <c r="N1621" s="1452"/>
      <c r="O1621" s="1452"/>
    </row>
    <row r="1622" spans="8:15">
      <c r="H1622" s="1347" t="s">
        <v>9915</v>
      </c>
      <c r="I1622" s="1452" t="s">
        <v>558</v>
      </c>
      <c r="J1622" s="1452" t="s">
        <v>6294</v>
      </c>
      <c r="K1622" s="1452"/>
      <c r="L1622" s="1452"/>
      <c r="M1622" s="1452"/>
      <c r="N1622" s="1452"/>
      <c r="O1622" s="1452"/>
    </row>
    <row r="1623" spans="8:15">
      <c r="H1623" s="1347" t="s">
        <v>9916</v>
      </c>
      <c r="I1623" s="1452" t="s">
        <v>558</v>
      </c>
      <c r="J1623" s="1452" t="s">
        <v>7315</v>
      </c>
      <c r="K1623" s="1452"/>
      <c r="L1623" s="1452"/>
      <c r="M1623" s="1452"/>
      <c r="N1623" s="1452"/>
      <c r="O1623" s="1452"/>
    </row>
    <row r="1624" spans="8:15">
      <c r="H1624" s="1347" t="s">
        <v>9917</v>
      </c>
      <c r="I1624" s="1452" t="s">
        <v>559</v>
      </c>
      <c r="K1624" s="1452">
        <f>ROW()</f>
        <v>1624</v>
      </c>
      <c r="L1624" s="1452">
        <f>K1624+COUNTIF($I$118:$I$1905,I1624)-1</f>
        <v>1684</v>
      </c>
      <c r="M1624" s="1452"/>
      <c r="N1624" s="1452"/>
      <c r="O1624" s="1452"/>
    </row>
    <row r="1625" spans="8:15">
      <c r="H1625" s="1347" t="s">
        <v>1170</v>
      </c>
      <c r="I1625" s="1452" t="s">
        <v>559</v>
      </c>
      <c r="J1625" s="1452" t="s">
        <v>1291</v>
      </c>
      <c r="K1625" s="1452"/>
      <c r="L1625" s="1452"/>
      <c r="M1625" s="1452"/>
      <c r="N1625" s="1452"/>
      <c r="O1625" s="1452"/>
    </row>
    <row r="1626" spans="8:15">
      <c r="H1626" s="1347" t="s">
        <v>1171</v>
      </c>
      <c r="I1626" s="1452" t="s">
        <v>559</v>
      </c>
      <c r="J1626" s="1452" t="s">
        <v>1292</v>
      </c>
      <c r="K1626" s="1452"/>
      <c r="L1626" s="1452"/>
      <c r="M1626" s="1452"/>
      <c r="N1626" s="1452"/>
      <c r="O1626" s="1452"/>
    </row>
    <row r="1627" spans="8:15">
      <c r="H1627" s="1347" t="s">
        <v>9918</v>
      </c>
      <c r="I1627" s="1452" t="s">
        <v>559</v>
      </c>
      <c r="J1627" s="1452" t="s">
        <v>9919</v>
      </c>
      <c r="K1627" s="1452"/>
      <c r="L1627" s="1452"/>
      <c r="M1627" s="1452"/>
      <c r="N1627" s="1452"/>
      <c r="O1627" s="1452"/>
    </row>
    <row r="1628" spans="8:15">
      <c r="H1628" s="1347" t="s">
        <v>1217</v>
      </c>
      <c r="I1628" s="1452" t="s">
        <v>559</v>
      </c>
      <c r="J1628" s="1452" t="s">
        <v>1338</v>
      </c>
      <c r="K1628" s="1452"/>
      <c r="L1628" s="1452"/>
      <c r="M1628" s="1452"/>
      <c r="N1628" s="1452"/>
      <c r="O1628" s="1452"/>
    </row>
    <row r="1629" spans="8:15">
      <c r="H1629" s="1347" t="s">
        <v>9920</v>
      </c>
      <c r="I1629" s="1452" t="s">
        <v>559</v>
      </c>
      <c r="J1629" s="1452" t="s">
        <v>9921</v>
      </c>
      <c r="K1629" s="1452"/>
      <c r="L1629" s="1452"/>
      <c r="M1629" s="1452"/>
      <c r="N1629" s="1452"/>
      <c r="O1629" s="1452"/>
    </row>
    <row r="1630" spans="8:15">
      <c r="H1630" s="1347" t="s">
        <v>9922</v>
      </c>
      <c r="I1630" s="1452" t="s">
        <v>559</v>
      </c>
      <c r="J1630" s="1452" t="s">
        <v>7326</v>
      </c>
      <c r="K1630" s="1452"/>
      <c r="L1630" s="1452"/>
      <c r="M1630" s="1452"/>
      <c r="N1630" s="1452"/>
      <c r="O1630" s="1452"/>
    </row>
    <row r="1631" spans="8:15">
      <c r="H1631" s="1347" t="s">
        <v>9923</v>
      </c>
      <c r="I1631" s="1452" t="s">
        <v>559</v>
      </c>
      <c r="J1631" s="1452" t="s">
        <v>7331</v>
      </c>
      <c r="K1631" s="1452"/>
      <c r="L1631" s="1452"/>
      <c r="M1631" s="1452"/>
      <c r="N1631" s="1452"/>
      <c r="O1631" s="1452"/>
    </row>
    <row r="1632" spans="8:15">
      <c r="H1632" s="1347" t="s">
        <v>9924</v>
      </c>
      <c r="I1632" s="1452" t="s">
        <v>559</v>
      </c>
      <c r="J1632" s="1452" t="s">
        <v>9925</v>
      </c>
      <c r="K1632" s="1452"/>
      <c r="L1632" s="1452"/>
      <c r="M1632" s="1452"/>
      <c r="N1632" s="1452"/>
      <c r="O1632" s="1452"/>
    </row>
    <row r="1633" spans="8:15">
      <c r="H1633" s="1347" t="s">
        <v>9926</v>
      </c>
      <c r="I1633" s="1452" t="s">
        <v>559</v>
      </c>
      <c r="J1633" s="1452" t="s">
        <v>7333</v>
      </c>
      <c r="K1633" s="1452"/>
      <c r="L1633" s="1452"/>
      <c r="M1633" s="1452"/>
      <c r="N1633" s="1452"/>
      <c r="O1633" s="1452"/>
    </row>
    <row r="1634" spans="8:15">
      <c r="H1634" s="1347" t="s">
        <v>9927</v>
      </c>
      <c r="I1634" s="1452" t="s">
        <v>559</v>
      </c>
      <c r="J1634" s="1452" t="s">
        <v>9928</v>
      </c>
      <c r="K1634" s="1452"/>
      <c r="L1634" s="1452"/>
      <c r="M1634" s="1452"/>
      <c r="N1634" s="1452"/>
      <c r="O1634" s="1452"/>
    </row>
    <row r="1635" spans="8:15">
      <c r="H1635" s="1347" t="s">
        <v>9929</v>
      </c>
      <c r="I1635" s="1452" t="s">
        <v>559</v>
      </c>
      <c r="J1635" s="1452" t="s">
        <v>9930</v>
      </c>
      <c r="K1635" s="1452"/>
      <c r="L1635" s="1452"/>
      <c r="M1635" s="1452"/>
      <c r="N1635" s="1452"/>
      <c r="O1635" s="1452"/>
    </row>
    <row r="1636" spans="8:15">
      <c r="H1636" s="1347" t="s">
        <v>9931</v>
      </c>
      <c r="I1636" s="1452" t="s">
        <v>559</v>
      </c>
      <c r="J1636" s="1452" t="s">
        <v>9932</v>
      </c>
      <c r="K1636" s="1452"/>
      <c r="L1636" s="1452"/>
      <c r="M1636" s="1452"/>
      <c r="N1636" s="1452"/>
      <c r="O1636" s="1452"/>
    </row>
    <row r="1637" spans="8:15">
      <c r="H1637" s="1347" t="s">
        <v>9933</v>
      </c>
      <c r="I1637" s="1452" t="s">
        <v>559</v>
      </c>
      <c r="J1637" s="1452" t="s">
        <v>7341</v>
      </c>
      <c r="K1637" s="1452"/>
      <c r="L1637" s="1452"/>
      <c r="M1637" s="1452"/>
      <c r="N1637" s="1452"/>
      <c r="O1637" s="1452"/>
    </row>
    <row r="1638" spans="8:15">
      <c r="H1638" s="1347" t="s">
        <v>9934</v>
      </c>
      <c r="I1638" s="1452" t="s">
        <v>559</v>
      </c>
      <c r="J1638" s="1452" t="s">
        <v>9935</v>
      </c>
      <c r="K1638" s="1452"/>
      <c r="L1638" s="1452"/>
      <c r="M1638" s="1452"/>
      <c r="N1638" s="1452"/>
      <c r="O1638" s="1452"/>
    </row>
    <row r="1639" spans="8:15">
      <c r="H1639" s="1347" t="s">
        <v>9936</v>
      </c>
      <c r="I1639" s="1452" t="s">
        <v>559</v>
      </c>
      <c r="J1639" s="1452" t="s">
        <v>9937</v>
      </c>
      <c r="K1639" s="1452"/>
      <c r="L1639" s="1452"/>
      <c r="M1639" s="1452"/>
      <c r="N1639" s="1452"/>
      <c r="O1639" s="1452"/>
    </row>
    <row r="1640" spans="8:15">
      <c r="H1640" s="1347" t="s">
        <v>9938</v>
      </c>
      <c r="I1640" s="1452" t="s">
        <v>559</v>
      </c>
      <c r="J1640" s="1452" t="s">
        <v>7344</v>
      </c>
      <c r="K1640" s="1452"/>
      <c r="L1640" s="1452"/>
      <c r="M1640" s="1452"/>
      <c r="N1640" s="1452"/>
      <c r="O1640" s="1452"/>
    </row>
    <row r="1641" spans="8:15">
      <c r="H1641" s="1347" t="s">
        <v>9939</v>
      </c>
      <c r="I1641" s="1452" t="s">
        <v>559</v>
      </c>
      <c r="J1641" s="1452" t="s">
        <v>9940</v>
      </c>
      <c r="K1641" s="1452"/>
      <c r="L1641" s="1452"/>
      <c r="M1641" s="1452"/>
      <c r="N1641" s="1452"/>
      <c r="O1641" s="1452"/>
    </row>
    <row r="1642" spans="8:15">
      <c r="H1642" s="1347" t="s">
        <v>9941</v>
      </c>
      <c r="I1642" s="1452" t="s">
        <v>559</v>
      </c>
      <c r="J1642" s="1452" t="s">
        <v>9942</v>
      </c>
      <c r="K1642" s="1452"/>
      <c r="L1642" s="1452"/>
      <c r="M1642" s="1452"/>
      <c r="N1642" s="1452"/>
      <c r="O1642" s="1452"/>
    </row>
    <row r="1643" spans="8:15">
      <c r="H1643" s="1347" t="s">
        <v>9943</v>
      </c>
      <c r="I1643" s="1452" t="s">
        <v>559</v>
      </c>
      <c r="J1643" s="1452" t="s">
        <v>7346</v>
      </c>
      <c r="K1643" s="1452"/>
      <c r="L1643" s="1452"/>
      <c r="M1643" s="1452"/>
      <c r="N1643" s="1452"/>
      <c r="O1643" s="1452"/>
    </row>
    <row r="1644" spans="8:15">
      <c r="H1644" s="1347" t="s">
        <v>9944</v>
      </c>
      <c r="I1644" s="1452" t="s">
        <v>559</v>
      </c>
      <c r="J1644" s="1452" t="s">
        <v>9945</v>
      </c>
      <c r="K1644" s="1452"/>
      <c r="L1644" s="1452"/>
      <c r="M1644" s="1452"/>
      <c r="N1644" s="1452"/>
      <c r="O1644" s="1452"/>
    </row>
    <row r="1645" spans="8:15">
      <c r="H1645" s="1347" t="s">
        <v>9946</v>
      </c>
      <c r="I1645" s="1452" t="s">
        <v>559</v>
      </c>
      <c r="J1645" s="1452" t="s">
        <v>7350</v>
      </c>
      <c r="K1645" s="1452"/>
      <c r="L1645" s="1452"/>
      <c r="M1645" s="1452"/>
      <c r="N1645" s="1452"/>
      <c r="O1645" s="1452"/>
    </row>
    <row r="1646" spans="8:15">
      <c r="H1646" s="1347" t="s">
        <v>9947</v>
      </c>
      <c r="I1646" s="1452" t="s">
        <v>559</v>
      </c>
      <c r="J1646" s="1452" t="s">
        <v>9948</v>
      </c>
      <c r="K1646" s="1452"/>
      <c r="L1646" s="1452"/>
      <c r="M1646" s="1452"/>
      <c r="N1646" s="1452"/>
      <c r="O1646" s="1452"/>
    </row>
    <row r="1647" spans="8:15">
      <c r="H1647" s="1347" t="s">
        <v>9949</v>
      </c>
      <c r="I1647" s="1452" t="s">
        <v>559</v>
      </c>
      <c r="J1647" s="1452" t="s">
        <v>7351</v>
      </c>
      <c r="K1647" s="1452"/>
      <c r="L1647" s="1452"/>
      <c r="M1647" s="1452"/>
      <c r="N1647" s="1452"/>
      <c r="O1647" s="1452"/>
    </row>
    <row r="1648" spans="8:15">
      <c r="H1648" s="1347" t="s">
        <v>9950</v>
      </c>
      <c r="I1648" s="1452" t="s">
        <v>559</v>
      </c>
      <c r="J1648" s="1452" t="s">
        <v>7353</v>
      </c>
      <c r="K1648" s="1452"/>
      <c r="L1648" s="1452"/>
      <c r="M1648" s="1452"/>
      <c r="N1648" s="1452"/>
      <c r="O1648" s="1452"/>
    </row>
    <row r="1649" spans="8:15">
      <c r="H1649" s="1347" t="s">
        <v>9951</v>
      </c>
      <c r="I1649" s="1452" t="s">
        <v>559</v>
      </c>
      <c r="J1649" s="1452" t="s">
        <v>7356</v>
      </c>
      <c r="K1649" s="1452"/>
      <c r="L1649" s="1452"/>
      <c r="M1649" s="1452"/>
      <c r="N1649" s="1452"/>
      <c r="O1649" s="1452"/>
    </row>
    <row r="1650" spans="8:15">
      <c r="H1650" s="1347" t="s">
        <v>9952</v>
      </c>
      <c r="I1650" s="1452" t="s">
        <v>559</v>
      </c>
      <c r="J1650" s="1452" t="s">
        <v>7360</v>
      </c>
      <c r="K1650" s="1452"/>
      <c r="L1650" s="1452"/>
      <c r="M1650" s="1452"/>
      <c r="N1650" s="1452"/>
      <c r="O1650" s="1452"/>
    </row>
    <row r="1651" spans="8:15">
      <c r="H1651" s="1347" t="s">
        <v>9953</v>
      </c>
      <c r="I1651" s="1452" t="s">
        <v>559</v>
      </c>
      <c r="J1651" s="1452" t="s">
        <v>9954</v>
      </c>
      <c r="K1651" s="1452"/>
      <c r="L1651" s="1452"/>
      <c r="M1651" s="1452"/>
      <c r="N1651" s="1452"/>
      <c r="O1651" s="1452"/>
    </row>
    <row r="1652" spans="8:15">
      <c r="H1652" s="1347" t="s">
        <v>9955</v>
      </c>
      <c r="I1652" s="1452" t="s">
        <v>559</v>
      </c>
      <c r="J1652" s="1452" t="s">
        <v>7368</v>
      </c>
      <c r="K1652" s="1452"/>
      <c r="L1652" s="1452"/>
      <c r="M1652" s="1452"/>
      <c r="N1652" s="1452"/>
      <c r="O1652" s="1452"/>
    </row>
    <row r="1653" spans="8:15">
      <c r="H1653" s="1347" t="s">
        <v>9956</v>
      </c>
      <c r="I1653" s="1452" t="s">
        <v>9957</v>
      </c>
      <c r="J1653" s="1452" t="s">
        <v>9958</v>
      </c>
      <c r="K1653" s="1452"/>
      <c r="L1653" s="1452"/>
      <c r="M1653" s="1452"/>
      <c r="N1653" s="1452"/>
      <c r="O1653" s="1452"/>
    </row>
    <row r="1654" spans="8:15">
      <c r="H1654" s="1347" t="s">
        <v>9959</v>
      </c>
      <c r="I1654" s="1452" t="s">
        <v>559</v>
      </c>
      <c r="J1654" s="1452" t="s">
        <v>9960</v>
      </c>
      <c r="K1654" s="1452"/>
      <c r="L1654" s="1452"/>
      <c r="M1654" s="1452"/>
      <c r="N1654" s="1452"/>
      <c r="O1654" s="1452"/>
    </row>
    <row r="1655" spans="8:15">
      <c r="H1655" s="1347" t="s">
        <v>9961</v>
      </c>
      <c r="I1655" s="1452" t="s">
        <v>559</v>
      </c>
      <c r="J1655" s="1452" t="s">
        <v>7375</v>
      </c>
      <c r="K1655" s="1452"/>
      <c r="L1655" s="1452"/>
      <c r="M1655" s="1452"/>
      <c r="N1655" s="1452"/>
      <c r="O1655" s="1452"/>
    </row>
    <row r="1656" spans="8:15">
      <c r="H1656" s="1347" t="s">
        <v>9962</v>
      </c>
      <c r="I1656" s="1452" t="s">
        <v>559</v>
      </c>
      <c r="J1656" s="1452" t="s">
        <v>9963</v>
      </c>
      <c r="K1656" s="1452"/>
      <c r="L1656" s="1452"/>
      <c r="M1656" s="1452"/>
      <c r="N1656" s="1452"/>
      <c r="O1656" s="1452"/>
    </row>
    <row r="1657" spans="8:15">
      <c r="H1657" s="1347" t="s">
        <v>9964</v>
      </c>
      <c r="I1657" s="1452" t="s">
        <v>559</v>
      </c>
      <c r="J1657" s="1452" t="s">
        <v>9965</v>
      </c>
      <c r="K1657" s="1452"/>
      <c r="L1657" s="1452"/>
      <c r="M1657" s="1452"/>
      <c r="N1657" s="1452"/>
      <c r="O1657" s="1452"/>
    </row>
    <row r="1658" spans="8:15">
      <c r="H1658" s="1347" t="s">
        <v>9966</v>
      </c>
      <c r="I1658" s="1452" t="s">
        <v>559</v>
      </c>
      <c r="J1658" s="1452" t="s">
        <v>5848</v>
      </c>
      <c r="K1658" s="1452"/>
      <c r="L1658" s="1452"/>
      <c r="M1658" s="1452"/>
      <c r="N1658" s="1452"/>
      <c r="O1658" s="1452"/>
    </row>
    <row r="1659" spans="8:15">
      <c r="H1659" s="1347" t="s">
        <v>9967</v>
      </c>
      <c r="I1659" s="1452" t="s">
        <v>559</v>
      </c>
      <c r="J1659" s="1452" t="s">
        <v>7376</v>
      </c>
      <c r="K1659" s="1452"/>
      <c r="L1659" s="1452"/>
      <c r="M1659" s="1452"/>
      <c r="N1659" s="1452"/>
      <c r="O1659" s="1452"/>
    </row>
    <row r="1660" spans="8:15">
      <c r="H1660" s="1347" t="s">
        <v>9968</v>
      </c>
      <c r="I1660" s="1452" t="s">
        <v>559</v>
      </c>
      <c r="J1660" s="1452" t="s">
        <v>9969</v>
      </c>
      <c r="K1660" s="1452"/>
      <c r="L1660" s="1452"/>
      <c r="M1660" s="1452"/>
      <c r="N1660" s="1452"/>
      <c r="O1660" s="1452"/>
    </row>
    <row r="1661" spans="8:15">
      <c r="H1661" s="1347" t="s">
        <v>9970</v>
      </c>
      <c r="I1661" s="1452" t="s">
        <v>559</v>
      </c>
      <c r="J1661" s="1452" t="s">
        <v>9971</v>
      </c>
      <c r="K1661" s="1452"/>
      <c r="L1661" s="1452"/>
      <c r="M1661" s="1452"/>
      <c r="N1661" s="1452"/>
      <c r="O1661" s="1452"/>
    </row>
    <row r="1662" spans="8:15">
      <c r="H1662" s="1347" t="s">
        <v>9972</v>
      </c>
      <c r="I1662" s="1452" t="s">
        <v>559</v>
      </c>
      <c r="J1662" s="1452" t="s">
        <v>9973</v>
      </c>
      <c r="K1662" s="1452"/>
      <c r="L1662" s="1452"/>
      <c r="M1662" s="1452"/>
      <c r="N1662" s="1452"/>
      <c r="O1662" s="1452"/>
    </row>
    <row r="1663" spans="8:15">
      <c r="H1663" s="1347" t="s">
        <v>9974</v>
      </c>
      <c r="I1663" s="1452" t="s">
        <v>559</v>
      </c>
      <c r="J1663" s="1452" t="s">
        <v>9975</v>
      </c>
      <c r="K1663" s="1452"/>
      <c r="L1663" s="1452"/>
      <c r="M1663" s="1452"/>
      <c r="N1663" s="1452"/>
      <c r="O1663" s="1452"/>
    </row>
    <row r="1664" spans="8:15">
      <c r="H1664" s="1347" t="s">
        <v>9976</v>
      </c>
      <c r="I1664" s="1452" t="s">
        <v>559</v>
      </c>
      <c r="J1664" s="1452" t="s">
        <v>9977</v>
      </c>
      <c r="K1664" s="1452"/>
      <c r="L1664" s="1452"/>
      <c r="M1664" s="1452"/>
      <c r="N1664" s="1452"/>
      <c r="O1664" s="1452"/>
    </row>
    <row r="1665" spans="8:15">
      <c r="H1665" s="1347" t="s">
        <v>9978</v>
      </c>
      <c r="I1665" s="1452" t="s">
        <v>559</v>
      </c>
      <c r="J1665" s="1452" t="s">
        <v>9979</v>
      </c>
      <c r="K1665" s="1452"/>
      <c r="L1665" s="1452"/>
      <c r="M1665" s="1452"/>
      <c r="N1665" s="1452"/>
      <c r="O1665" s="1452"/>
    </row>
    <row r="1666" spans="8:15">
      <c r="H1666" s="1347" t="s">
        <v>9980</v>
      </c>
      <c r="I1666" s="1452" t="s">
        <v>559</v>
      </c>
      <c r="J1666" s="1452" t="s">
        <v>7378</v>
      </c>
      <c r="K1666" s="1452"/>
      <c r="L1666" s="1452"/>
      <c r="M1666" s="1452"/>
      <c r="N1666" s="1452"/>
      <c r="O1666" s="1452"/>
    </row>
    <row r="1667" spans="8:15">
      <c r="H1667" s="1347" t="s">
        <v>9981</v>
      </c>
      <c r="I1667" s="1452" t="s">
        <v>559</v>
      </c>
      <c r="J1667" s="1452" t="s">
        <v>9982</v>
      </c>
      <c r="K1667" s="1452"/>
      <c r="L1667" s="1452"/>
      <c r="M1667" s="1452"/>
      <c r="N1667" s="1452"/>
      <c r="O1667" s="1452"/>
    </row>
    <row r="1668" spans="8:15">
      <c r="H1668" s="1347" t="s">
        <v>9983</v>
      </c>
      <c r="I1668" s="1452" t="s">
        <v>559</v>
      </c>
      <c r="J1668" s="1452" t="s">
        <v>9984</v>
      </c>
      <c r="K1668" s="1452"/>
      <c r="L1668" s="1452"/>
      <c r="M1668" s="1452"/>
      <c r="N1668" s="1452"/>
      <c r="O1668" s="1452"/>
    </row>
    <row r="1669" spans="8:15">
      <c r="H1669" s="1347" t="s">
        <v>9985</v>
      </c>
      <c r="I1669" s="1452" t="s">
        <v>559</v>
      </c>
      <c r="J1669" s="1452" t="s">
        <v>7379</v>
      </c>
      <c r="K1669" s="1452"/>
      <c r="L1669" s="1452"/>
      <c r="M1669" s="1452"/>
      <c r="N1669" s="1452"/>
      <c r="O1669" s="1452"/>
    </row>
    <row r="1670" spans="8:15">
      <c r="H1670" s="1347" t="s">
        <v>9986</v>
      </c>
      <c r="I1670" s="1452" t="s">
        <v>559</v>
      </c>
      <c r="J1670" s="1452" t="s">
        <v>9987</v>
      </c>
      <c r="K1670" s="1452"/>
      <c r="L1670" s="1452"/>
      <c r="M1670" s="1452"/>
      <c r="N1670" s="1452"/>
      <c r="O1670" s="1452"/>
    </row>
    <row r="1671" spans="8:15">
      <c r="H1671" s="1347" t="s">
        <v>9988</v>
      </c>
      <c r="I1671" s="1452" t="s">
        <v>559</v>
      </c>
      <c r="J1671" s="1452" t="s">
        <v>9989</v>
      </c>
      <c r="K1671" s="1452"/>
      <c r="L1671" s="1452"/>
      <c r="M1671" s="1452"/>
      <c r="N1671" s="1452"/>
      <c r="O1671" s="1452"/>
    </row>
    <row r="1672" spans="8:15">
      <c r="H1672" s="1347" t="s">
        <v>9990</v>
      </c>
      <c r="I1672" s="1452" t="s">
        <v>559</v>
      </c>
      <c r="J1672" s="1452" t="s">
        <v>6009</v>
      </c>
      <c r="K1672" s="1452"/>
      <c r="L1672" s="1452"/>
      <c r="M1672" s="1452"/>
      <c r="N1672" s="1452"/>
      <c r="O1672" s="1452"/>
    </row>
    <row r="1673" spans="8:15">
      <c r="H1673" s="1347" t="s">
        <v>9991</v>
      </c>
      <c r="I1673" s="1452" t="s">
        <v>559</v>
      </c>
      <c r="J1673" s="1452" t="s">
        <v>7383</v>
      </c>
      <c r="K1673" s="1452"/>
      <c r="L1673" s="1452"/>
      <c r="M1673" s="1452"/>
      <c r="N1673" s="1452"/>
      <c r="O1673" s="1452"/>
    </row>
    <row r="1674" spans="8:15">
      <c r="H1674" s="1347" t="s">
        <v>9992</v>
      </c>
      <c r="I1674" s="1452" t="s">
        <v>559</v>
      </c>
      <c r="J1674" s="1452" t="s">
        <v>7386</v>
      </c>
      <c r="K1674" s="1452"/>
      <c r="L1674" s="1452"/>
      <c r="M1674" s="1452"/>
      <c r="N1674" s="1452"/>
      <c r="O1674" s="1452"/>
    </row>
    <row r="1675" spans="8:15">
      <c r="H1675" s="1347" t="s">
        <v>9993</v>
      </c>
      <c r="I1675" s="1452" t="s">
        <v>559</v>
      </c>
      <c r="J1675" s="1452" t="s">
        <v>9994</v>
      </c>
      <c r="K1675" s="1452"/>
      <c r="L1675" s="1452"/>
      <c r="M1675" s="1452"/>
      <c r="N1675" s="1452"/>
      <c r="O1675" s="1452"/>
    </row>
    <row r="1676" spans="8:15">
      <c r="H1676" s="1347" t="s">
        <v>9995</v>
      </c>
      <c r="I1676" s="1452" t="s">
        <v>559</v>
      </c>
      <c r="J1676" s="1452" t="s">
        <v>2932</v>
      </c>
      <c r="K1676" s="1452"/>
      <c r="L1676" s="1452"/>
      <c r="M1676" s="1452"/>
      <c r="N1676" s="1452"/>
      <c r="O1676" s="1452"/>
    </row>
    <row r="1677" spans="8:15">
      <c r="H1677" s="1347" t="s">
        <v>9996</v>
      </c>
      <c r="I1677" s="1452" t="s">
        <v>559</v>
      </c>
      <c r="J1677" s="1452" t="s">
        <v>9997</v>
      </c>
      <c r="K1677" s="1452"/>
      <c r="L1677" s="1452"/>
      <c r="M1677" s="1452"/>
      <c r="N1677" s="1452"/>
      <c r="O1677" s="1452"/>
    </row>
    <row r="1678" spans="8:15">
      <c r="H1678" s="1347" t="s">
        <v>9998</v>
      </c>
      <c r="I1678" s="1452" t="s">
        <v>559</v>
      </c>
      <c r="J1678" s="1452" t="s">
        <v>7389</v>
      </c>
      <c r="K1678" s="1452"/>
      <c r="L1678" s="1452"/>
      <c r="M1678" s="1452"/>
      <c r="N1678" s="1452"/>
      <c r="O1678" s="1452"/>
    </row>
    <row r="1679" spans="8:15">
      <c r="H1679" s="1347" t="s">
        <v>9999</v>
      </c>
      <c r="I1679" s="1452" t="s">
        <v>559</v>
      </c>
      <c r="J1679" s="1452" t="s">
        <v>7390</v>
      </c>
      <c r="K1679" s="1452"/>
      <c r="L1679" s="1452"/>
      <c r="M1679" s="1452"/>
      <c r="N1679" s="1452"/>
      <c r="O1679" s="1452"/>
    </row>
    <row r="1680" spans="8:15">
      <c r="H1680" s="1347" t="s">
        <v>10000</v>
      </c>
      <c r="I1680" s="1452" t="s">
        <v>559</v>
      </c>
      <c r="J1680" s="1452" t="s">
        <v>7393</v>
      </c>
      <c r="K1680" s="1452"/>
      <c r="L1680" s="1452"/>
      <c r="M1680" s="1452"/>
      <c r="N1680" s="1452"/>
      <c r="O1680" s="1452"/>
    </row>
    <row r="1681" spans="8:15">
      <c r="H1681" s="1347" t="s">
        <v>10001</v>
      </c>
      <c r="I1681" s="1452" t="s">
        <v>559</v>
      </c>
      <c r="J1681" s="1452" t="s">
        <v>7395</v>
      </c>
      <c r="K1681" s="1452"/>
      <c r="L1681" s="1452"/>
      <c r="M1681" s="1452"/>
      <c r="N1681" s="1452"/>
      <c r="O1681" s="1452"/>
    </row>
    <row r="1682" spans="8:15">
      <c r="H1682" s="1347" t="s">
        <v>10002</v>
      </c>
      <c r="I1682" s="1452" t="s">
        <v>559</v>
      </c>
      <c r="J1682" s="1452" t="s">
        <v>10003</v>
      </c>
      <c r="K1682" s="1452"/>
      <c r="L1682" s="1452"/>
      <c r="M1682" s="1452"/>
      <c r="N1682" s="1452"/>
      <c r="O1682" s="1452"/>
    </row>
    <row r="1683" spans="8:15">
      <c r="H1683" s="1347" t="s">
        <v>10004</v>
      </c>
      <c r="I1683" s="1452" t="s">
        <v>559</v>
      </c>
      <c r="J1683" s="1452" t="s">
        <v>7400</v>
      </c>
      <c r="K1683" s="1452"/>
      <c r="L1683" s="1452"/>
      <c r="M1683" s="1452"/>
      <c r="N1683" s="1452"/>
      <c r="O1683" s="1452"/>
    </row>
    <row r="1684" spans="8:15">
      <c r="H1684" s="1347" t="s">
        <v>10005</v>
      </c>
      <c r="I1684" s="1452" t="s">
        <v>559</v>
      </c>
      <c r="J1684" s="1452" t="s">
        <v>7402</v>
      </c>
      <c r="K1684" s="1452"/>
      <c r="L1684" s="1452"/>
      <c r="M1684" s="1452"/>
      <c r="N1684" s="1452"/>
      <c r="O1684" s="1452"/>
    </row>
    <row r="1685" spans="8:15">
      <c r="H1685" s="1347" t="s">
        <v>10006</v>
      </c>
      <c r="I1685" s="1452" t="s">
        <v>8185</v>
      </c>
      <c r="K1685" s="1452">
        <f>ROW()</f>
        <v>1685</v>
      </c>
      <c r="L1685" s="1452">
        <f>K1685+COUNTIF($I$118:$I$1905,I1685)-1</f>
        <v>1705</v>
      </c>
      <c r="M1685" s="1452"/>
      <c r="N1685" s="1452"/>
      <c r="O1685" s="1452"/>
    </row>
    <row r="1686" spans="8:15">
      <c r="H1686" s="1347" t="s">
        <v>1260</v>
      </c>
      <c r="I1686" s="1452" t="s">
        <v>8185</v>
      </c>
      <c r="J1686" s="1452" t="s">
        <v>1139</v>
      </c>
      <c r="K1686" s="1452"/>
      <c r="L1686" s="1452"/>
      <c r="M1686" s="1452"/>
      <c r="N1686" s="1452"/>
      <c r="O1686" s="1452"/>
    </row>
    <row r="1687" spans="8:15">
      <c r="H1687" s="1347" t="s">
        <v>10007</v>
      </c>
      <c r="I1687" s="1452" t="s">
        <v>8185</v>
      </c>
      <c r="J1687" s="1452" t="s">
        <v>7409</v>
      </c>
      <c r="K1687" s="1452"/>
      <c r="L1687" s="1452"/>
      <c r="M1687" s="1452"/>
      <c r="N1687" s="1452"/>
      <c r="O1687" s="1452"/>
    </row>
    <row r="1688" spans="8:15">
      <c r="H1688" s="1347" t="s">
        <v>10008</v>
      </c>
      <c r="I1688" s="1452" t="s">
        <v>8185</v>
      </c>
      <c r="J1688" s="1452" t="s">
        <v>10009</v>
      </c>
      <c r="K1688" s="1452"/>
      <c r="L1688" s="1452"/>
      <c r="M1688" s="1452"/>
      <c r="N1688" s="1452"/>
      <c r="O1688" s="1452"/>
    </row>
    <row r="1689" spans="8:15">
      <c r="H1689" s="1347" t="s">
        <v>10010</v>
      </c>
      <c r="I1689" s="1452" t="s">
        <v>8185</v>
      </c>
      <c r="J1689" s="1452" t="s">
        <v>7418</v>
      </c>
      <c r="K1689" s="1452"/>
      <c r="L1689" s="1452"/>
      <c r="M1689" s="1452"/>
      <c r="N1689" s="1452"/>
      <c r="O1689" s="1452"/>
    </row>
    <row r="1690" spans="8:15">
      <c r="H1690" s="1347" t="s">
        <v>10011</v>
      </c>
      <c r="I1690" s="1452" t="s">
        <v>8185</v>
      </c>
      <c r="J1690" s="1452" t="s">
        <v>7422</v>
      </c>
      <c r="K1690" s="1452"/>
      <c r="L1690" s="1452"/>
      <c r="M1690" s="1452"/>
      <c r="N1690" s="1452"/>
      <c r="O1690" s="1452"/>
    </row>
    <row r="1691" spans="8:15">
      <c r="H1691" s="1347" t="s">
        <v>10012</v>
      </c>
      <c r="I1691" s="1452" t="s">
        <v>8185</v>
      </c>
      <c r="J1691" s="1452" t="s">
        <v>7429</v>
      </c>
      <c r="K1691" s="1452"/>
      <c r="L1691" s="1452"/>
      <c r="M1691" s="1452"/>
      <c r="N1691" s="1452"/>
      <c r="O1691" s="1452"/>
    </row>
    <row r="1692" spans="8:15">
      <c r="H1692" s="1347" t="s">
        <v>10013</v>
      </c>
      <c r="I1692" s="1452" t="s">
        <v>8185</v>
      </c>
      <c r="J1692" s="1452" t="s">
        <v>7435</v>
      </c>
      <c r="K1692" s="1452"/>
      <c r="L1692" s="1452"/>
      <c r="M1692" s="1452"/>
      <c r="N1692" s="1452"/>
      <c r="O1692" s="1452"/>
    </row>
    <row r="1693" spans="8:15">
      <c r="H1693" s="1347" t="s">
        <v>10014</v>
      </c>
      <c r="I1693" s="1452" t="s">
        <v>8185</v>
      </c>
      <c r="J1693" s="1452" t="s">
        <v>7438</v>
      </c>
      <c r="K1693" s="1452"/>
      <c r="L1693" s="1452"/>
      <c r="M1693" s="1452"/>
      <c r="N1693" s="1452"/>
      <c r="O1693" s="1452"/>
    </row>
    <row r="1694" spans="8:15">
      <c r="H1694" s="1347" t="s">
        <v>10015</v>
      </c>
      <c r="I1694" s="1452" t="s">
        <v>8185</v>
      </c>
      <c r="J1694" s="1452" t="s">
        <v>7440</v>
      </c>
      <c r="K1694" s="1452"/>
      <c r="L1694" s="1452"/>
      <c r="M1694" s="1452"/>
      <c r="N1694" s="1452"/>
      <c r="O1694" s="1452"/>
    </row>
    <row r="1695" spans="8:15">
      <c r="H1695" s="1347" t="s">
        <v>10016</v>
      </c>
      <c r="I1695" s="1452" t="s">
        <v>8185</v>
      </c>
      <c r="J1695" s="1452" t="s">
        <v>7444</v>
      </c>
      <c r="K1695" s="1452"/>
      <c r="L1695" s="1452"/>
      <c r="M1695" s="1452"/>
      <c r="N1695" s="1452"/>
      <c r="O1695" s="1452"/>
    </row>
    <row r="1696" spans="8:15">
      <c r="H1696" s="1347" t="s">
        <v>10017</v>
      </c>
      <c r="I1696" s="1452" t="s">
        <v>8185</v>
      </c>
      <c r="J1696" s="1452" t="s">
        <v>7446</v>
      </c>
      <c r="K1696" s="1452"/>
      <c r="L1696" s="1452"/>
      <c r="M1696" s="1452"/>
      <c r="N1696" s="1452"/>
      <c r="O1696" s="1452"/>
    </row>
    <row r="1697" spans="8:15">
      <c r="H1697" s="1347" t="s">
        <v>10018</v>
      </c>
      <c r="I1697" s="1452" t="s">
        <v>8185</v>
      </c>
      <c r="J1697" s="1452" t="s">
        <v>10019</v>
      </c>
      <c r="K1697" s="1452"/>
      <c r="L1697" s="1452"/>
      <c r="M1697" s="1452"/>
      <c r="N1697" s="1452"/>
      <c r="O1697" s="1452"/>
    </row>
    <row r="1698" spans="8:15">
      <c r="H1698" s="1347" t="s">
        <v>10020</v>
      </c>
      <c r="I1698" s="1452" t="s">
        <v>8185</v>
      </c>
      <c r="J1698" s="1452" t="s">
        <v>10021</v>
      </c>
      <c r="K1698" s="1452"/>
      <c r="L1698" s="1452"/>
      <c r="M1698" s="1452"/>
      <c r="N1698" s="1452"/>
      <c r="O1698" s="1452"/>
    </row>
    <row r="1699" spans="8:15">
      <c r="H1699" s="1347" t="s">
        <v>10022</v>
      </c>
      <c r="I1699" s="1452" t="s">
        <v>8185</v>
      </c>
      <c r="J1699" s="1452" t="s">
        <v>7448</v>
      </c>
      <c r="K1699" s="1452"/>
      <c r="L1699" s="1452"/>
      <c r="M1699" s="1452"/>
      <c r="N1699" s="1452"/>
      <c r="O1699" s="1452"/>
    </row>
    <row r="1700" spans="8:15">
      <c r="H1700" s="1347" t="s">
        <v>10023</v>
      </c>
      <c r="I1700" s="1452" t="s">
        <v>8185</v>
      </c>
      <c r="J1700" s="1452" t="s">
        <v>10024</v>
      </c>
      <c r="K1700" s="1452"/>
      <c r="L1700" s="1452"/>
      <c r="M1700" s="1452"/>
      <c r="N1700" s="1452"/>
      <c r="O1700" s="1452"/>
    </row>
    <row r="1701" spans="8:15">
      <c r="H1701" s="1347" t="s">
        <v>10025</v>
      </c>
      <c r="I1701" s="1452" t="s">
        <v>8185</v>
      </c>
      <c r="J1701" s="1452" t="s">
        <v>7450</v>
      </c>
      <c r="K1701" s="1452"/>
      <c r="L1701" s="1452"/>
      <c r="M1701" s="1452"/>
      <c r="N1701" s="1452"/>
      <c r="O1701" s="1452"/>
    </row>
    <row r="1702" spans="8:15">
      <c r="H1702" s="1347" t="s">
        <v>10026</v>
      </c>
      <c r="I1702" s="1452" t="s">
        <v>8185</v>
      </c>
      <c r="J1702" s="1452" t="s">
        <v>10027</v>
      </c>
      <c r="K1702" s="1452"/>
      <c r="L1702" s="1452"/>
      <c r="M1702" s="1452"/>
      <c r="N1702" s="1452"/>
      <c r="O1702" s="1452"/>
    </row>
    <row r="1703" spans="8:15">
      <c r="H1703" s="1347" t="s">
        <v>10028</v>
      </c>
      <c r="I1703" s="1452" t="s">
        <v>8185</v>
      </c>
      <c r="J1703" s="1452" t="s">
        <v>10029</v>
      </c>
      <c r="K1703" s="1452"/>
      <c r="L1703" s="1452"/>
      <c r="M1703" s="1452"/>
      <c r="N1703" s="1452"/>
      <c r="O1703" s="1452"/>
    </row>
    <row r="1704" spans="8:15">
      <c r="H1704" s="1347" t="s">
        <v>10030</v>
      </c>
      <c r="I1704" s="1452" t="s">
        <v>8185</v>
      </c>
      <c r="J1704" s="1452" t="s">
        <v>10031</v>
      </c>
      <c r="K1704" s="1452"/>
      <c r="L1704" s="1452"/>
      <c r="M1704" s="1452"/>
      <c r="N1704" s="1452"/>
      <c r="O1704" s="1452"/>
    </row>
    <row r="1705" spans="8:15">
      <c r="H1705" s="1347" t="s">
        <v>10032</v>
      </c>
      <c r="I1705" s="1452" t="s">
        <v>8185</v>
      </c>
      <c r="J1705" s="1452" t="s">
        <v>7453</v>
      </c>
      <c r="K1705" s="1452"/>
      <c r="L1705" s="1452"/>
      <c r="M1705" s="1452"/>
      <c r="N1705" s="1452"/>
      <c r="O1705" s="1452"/>
    </row>
    <row r="1706" spans="8:15">
      <c r="H1706" s="1347" t="s">
        <v>10033</v>
      </c>
      <c r="I1706" s="1452" t="s">
        <v>560</v>
      </c>
      <c r="K1706" s="1452">
        <f>ROW()</f>
        <v>1706</v>
      </c>
      <c r="L1706" s="1452">
        <f>K1706+COUNTIF($I$118:$I$1905,I1706)-1</f>
        <v>1727</v>
      </c>
      <c r="M1706" s="1452"/>
      <c r="N1706" s="1452"/>
      <c r="O1706" s="1452"/>
    </row>
    <row r="1707" spans="8:15">
      <c r="H1707" s="1347" t="s">
        <v>1218</v>
      </c>
      <c r="I1707" s="1452" t="s">
        <v>560</v>
      </c>
      <c r="J1707" s="1452" t="s">
        <v>1339</v>
      </c>
      <c r="K1707" s="1452"/>
      <c r="L1707" s="1452"/>
      <c r="M1707" s="1452"/>
      <c r="N1707" s="1452"/>
      <c r="O1707" s="1452"/>
    </row>
    <row r="1708" spans="8:15">
      <c r="H1708" s="1347" t="s">
        <v>1259</v>
      </c>
      <c r="I1708" s="1452" t="s">
        <v>560</v>
      </c>
      <c r="J1708" s="1452" t="s">
        <v>1379</v>
      </c>
      <c r="K1708" s="1452"/>
      <c r="L1708" s="1452"/>
      <c r="M1708" s="1452"/>
      <c r="N1708" s="1452"/>
      <c r="O1708" s="1452"/>
    </row>
    <row r="1709" spans="8:15">
      <c r="H1709" s="1347" t="s">
        <v>10034</v>
      </c>
      <c r="I1709" s="1452" t="s">
        <v>560</v>
      </c>
      <c r="J1709" s="1452" t="s">
        <v>10035</v>
      </c>
      <c r="K1709" s="1452"/>
      <c r="L1709" s="1452"/>
      <c r="M1709" s="1452"/>
      <c r="N1709" s="1452"/>
      <c r="O1709" s="1452"/>
    </row>
    <row r="1710" spans="8:15">
      <c r="H1710" s="1347" t="s">
        <v>10036</v>
      </c>
      <c r="I1710" s="1452" t="s">
        <v>560</v>
      </c>
      <c r="J1710" s="1452" t="s">
        <v>7471</v>
      </c>
      <c r="K1710" s="1452"/>
      <c r="L1710" s="1452"/>
      <c r="M1710" s="1452"/>
      <c r="N1710" s="1452"/>
      <c r="O1710" s="1452"/>
    </row>
    <row r="1711" spans="8:15">
      <c r="H1711" s="1347" t="s">
        <v>10037</v>
      </c>
      <c r="I1711" s="1452" t="s">
        <v>560</v>
      </c>
      <c r="J1711" s="1452" t="s">
        <v>7479</v>
      </c>
      <c r="K1711" s="1452"/>
      <c r="L1711" s="1452"/>
      <c r="M1711" s="1452"/>
      <c r="N1711" s="1452"/>
      <c r="O1711" s="1452"/>
    </row>
    <row r="1712" spans="8:15">
      <c r="H1712" s="1347" t="s">
        <v>10038</v>
      </c>
      <c r="I1712" s="1452" t="s">
        <v>560</v>
      </c>
      <c r="J1712" s="1452" t="s">
        <v>7486</v>
      </c>
      <c r="K1712" s="1452"/>
      <c r="L1712" s="1452"/>
      <c r="M1712" s="1452"/>
      <c r="N1712" s="1452"/>
      <c r="O1712" s="1452"/>
    </row>
    <row r="1713" spans="8:15">
      <c r="H1713" s="1347" t="s">
        <v>10039</v>
      </c>
      <c r="I1713" s="1452" t="s">
        <v>560</v>
      </c>
      <c r="J1713" s="1452" t="s">
        <v>7494</v>
      </c>
      <c r="K1713" s="1452"/>
      <c r="L1713" s="1452"/>
      <c r="M1713" s="1452"/>
      <c r="N1713" s="1452"/>
      <c r="O1713" s="1452"/>
    </row>
    <row r="1714" spans="8:15">
      <c r="H1714" s="1347" t="s">
        <v>10040</v>
      </c>
      <c r="I1714" s="1452" t="s">
        <v>560</v>
      </c>
      <c r="J1714" s="1452" t="s">
        <v>7500</v>
      </c>
      <c r="K1714" s="1452"/>
      <c r="L1714" s="1452"/>
      <c r="M1714" s="1452"/>
      <c r="N1714" s="1452"/>
      <c r="O1714" s="1452"/>
    </row>
    <row r="1715" spans="8:15">
      <c r="H1715" s="1347" t="s">
        <v>10041</v>
      </c>
      <c r="I1715" s="1452" t="s">
        <v>560</v>
      </c>
      <c r="J1715" s="1452" t="s">
        <v>7512</v>
      </c>
      <c r="K1715" s="1452"/>
      <c r="L1715" s="1452"/>
      <c r="M1715" s="1452"/>
      <c r="N1715" s="1452"/>
      <c r="O1715" s="1452"/>
    </row>
    <row r="1716" spans="8:15">
      <c r="H1716" s="1347" t="s">
        <v>10042</v>
      </c>
      <c r="I1716" s="1452" t="s">
        <v>560</v>
      </c>
      <c r="J1716" s="1452" t="s">
        <v>7514</v>
      </c>
      <c r="K1716" s="1452"/>
      <c r="L1716" s="1452"/>
      <c r="M1716" s="1452"/>
      <c r="N1716" s="1452"/>
      <c r="O1716" s="1452"/>
    </row>
    <row r="1717" spans="8:15">
      <c r="H1717" s="1347" t="s">
        <v>10043</v>
      </c>
      <c r="I1717" s="1452" t="s">
        <v>560</v>
      </c>
      <c r="J1717" s="1452" t="s">
        <v>7521</v>
      </c>
      <c r="K1717" s="1452"/>
      <c r="L1717" s="1452"/>
      <c r="M1717" s="1452"/>
      <c r="N1717" s="1452"/>
      <c r="O1717" s="1452"/>
    </row>
    <row r="1718" spans="8:15">
      <c r="H1718" s="1347" t="s">
        <v>10044</v>
      </c>
      <c r="I1718" s="1452" t="s">
        <v>560</v>
      </c>
      <c r="J1718" s="1452" t="s">
        <v>7529</v>
      </c>
      <c r="K1718" s="1452"/>
      <c r="L1718" s="1452"/>
      <c r="M1718" s="1452"/>
      <c r="N1718" s="1452"/>
      <c r="O1718" s="1452"/>
    </row>
    <row r="1719" spans="8:15">
      <c r="H1719" s="1347" t="s">
        <v>10045</v>
      </c>
      <c r="I1719" s="1452" t="s">
        <v>560</v>
      </c>
      <c r="J1719" s="1452" t="s">
        <v>7532</v>
      </c>
      <c r="K1719" s="1452"/>
      <c r="L1719" s="1452"/>
      <c r="M1719" s="1452"/>
      <c r="N1719" s="1452"/>
      <c r="O1719" s="1452"/>
    </row>
    <row r="1720" spans="8:15">
      <c r="H1720" s="1347" t="s">
        <v>10046</v>
      </c>
      <c r="I1720" s="1452" t="s">
        <v>560</v>
      </c>
      <c r="J1720" s="1452" t="s">
        <v>10047</v>
      </c>
      <c r="K1720" s="1452"/>
      <c r="L1720" s="1452"/>
      <c r="M1720" s="1452"/>
      <c r="N1720" s="1452"/>
      <c r="O1720" s="1452"/>
    </row>
    <row r="1721" spans="8:15">
      <c r="H1721" s="1347" t="s">
        <v>10048</v>
      </c>
      <c r="I1721" s="1452" t="s">
        <v>560</v>
      </c>
      <c r="J1721" s="1452" t="s">
        <v>7534</v>
      </c>
      <c r="K1721" s="1452"/>
      <c r="L1721" s="1452"/>
      <c r="M1721" s="1452"/>
      <c r="N1721" s="1452"/>
      <c r="O1721" s="1452"/>
    </row>
    <row r="1722" spans="8:15">
      <c r="H1722" s="1347" t="s">
        <v>10049</v>
      </c>
      <c r="I1722" s="1452" t="s">
        <v>560</v>
      </c>
      <c r="J1722" s="1452" t="s">
        <v>7536</v>
      </c>
      <c r="K1722" s="1452"/>
      <c r="L1722" s="1452"/>
      <c r="M1722" s="1452"/>
      <c r="N1722" s="1452"/>
      <c r="O1722" s="1452"/>
    </row>
    <row r="1723" spans="8:15">
      <c r="H1723" s="1347" t="s">
        <v>10050</v>
      </c>
      <c r="I1723" s="1452" t="s">
        <v>560</v>
      </c>
      <c r="J1723" s="1452" t="s">
        <v>7539</v>
      </c>
      <c r="K1723" s="1452"/>
      <c r="L1723" s="1452"/>
      <c r="M1723" s="1452"/>
      <c r="N1723" s="1452"/>
      <c r="O1723" s="1452"/>
    </row>
    <row r="1724" spans="8:15">
      <c r="H1724" s="1347" t="s">
        <v>10051</v>
      </c>
      <c r="I1724" s="1452" t="s">
        <v>560</v>
      </c>
      <c r="J1724" s="1452" t="s">
        <v>7540</v>
      </c>
      <c r="K1724" s="1452"/>
      <c r="L1724" s="1452"/>
      <c r="M1724" s="1452"/>
      <c r="N1724" s="1452"/>
      <c r="O1724" s="1452"/>
    </row>
    <row r="1725" spans="8:15">
      <c r="H1725" s="1347" t="s">
        <v>10052</v>
      </c>
      <c r="I1725" s="1452" t="s">
        <v>560</v>
      </c>
      <c r="J1725" s="1452" t="s">
        <v>7543</v>
      </c>
      <c r="K1725" s="1452"/>
      <c r="L1725" s="1452"/>
      <c r="M1725" s="1452"/>
      <c r="N1725" s="1452"/>
      <c r="O1725" s="1452"/>
    </row>
    <row r="1726" spans="8:15">
      <c r="H1726" s="1347" t="s">
        <v>10053</v>
      </c>
      <c r="I1726" s="1452" t="s">
        <v>560</v>
      </c>
      <c r="J1726" s="1452" t="s">
        <v>7544</v>
      </c>
      <c r="K1726" s="1452"/>
      <c r="L1726" s="1452"/>
      <c r="M1726" s="1452"/>
      <c r="N1726" s="1452"/>
      <c r="O1726" s="1452"/>
    </row>
    <row r="1727" spans="8:15">
      <c r="H1727" s="1347" t="s">
        <v>10054</v>
      </c>
      <c r="I1727" s="1452" t="s">
        <v>560</v>
      </c>
      <c r="J1727" s="1452" t="s">
        <v>7545</v>
      </c>
      <c r="K1727" s="1452"/>
      <c r="L1727" s="1452"/>
      <c r="M1727" s="1452"/>
      <c r="N1727" s="1452"/>
      <c r="O1727" s="1452"/>
    </row>
    <row r="1728" spans="8:15">
      <c r="H1728" s="1347" t="s">
        <v>10055</v>
      </c>
      <c r="I1728" s="1452" t="s">
        <v>561</v>
      </c>
      <c r="K1728" s="1452">
        <f>ROW()</f>
        <v>1728</v>
      </c>
      <c r="L1728" s="1452">
        <f>K1728+COUNTIF($I$118:$I$1905,I1728)-1</f>
        <v>1773</v>
      </c>
      <c r="M1728" s="1452"/>
      <c r="N1728" s="1452"/>
      <c r="O1728" s="1452"/>
    </row>
    <row r="1729" spans="8:15">
      <c r="H1729" s="1347" t="s">
        <v>1182</v>
      </c>
      <c r="I1729" s="1452" t="s">
        <v>561</v>
      </c>
      <c r="J1729" s="1452" t="s">
        <v>1303</v>
      </c>
      <c r="K1729" s="1452"/>
      <c r="L1729" s="1452"/>
      <c r="M1729" s="1452"/>
      <c r="N1729" s="1452"/>
      <c r="O1729" s="1452"/>
    </row>
    <row r="1730" spans="8:15">
      <c r="H1730" s="1347" t="s">
        <v>10056</v>
      </c>
      <c r="I1730" s="1452" t="s">
        <v>561</v>
      </c>
      <c r="J1730" s="1452" t="s">
        <v>7556</v>
      </c>
      <c r="K1730" s="1452"/>
      <c r="L1730" s="1452"/>
      <c r="M1730" s="1452"/>
      <c r="N1730" s="1452"/>
      <c r="O1730" s="1452"/>
    </row>
    <row r="1731" spans="8:15">
      <c r="H1731" s="1347" t="s">
        <v>10057</v>
      </c>
      <c r="I1731" s="1452" t="s">
        <v>561</v>
      </c>
      <c r="J1731" s="1452" t="s">
        <v>7571</v>
      </c>
      <c r="K1731" s="1452"/>
      <c r="L1731" s="1452"/>
      <c r="M1731" s="1452"/>
      <c r="N1731" s="1452"/>
      <c r="O1731" s="1452"/>
    </row>
    <row r="1732" spans="8:15">
      <c r="H1732" s="1347" t="s">
        <v>10058</v>
      </c>
      <c r="I1732" s="1452" t="s">
        <v>561</v>
      </c>
      <c r="J1732" s="1452" t="s">
        <v>10059</v>
      </c>
      <c r="K1732" s="1452"/>
      <c r="L1732" s="1452"/>
      <c r="M1732" s="1452"/>
      <c r="N1732" s="1452"/>
      <c r="O1732" s="1452"/>
    </row>
    <row r="1733" spans="8:15">
      <c r="H1733" s="1347" t="s">
        <v>10060</v>
      </c>
      <c r="I1733" s="1452" t="s">
        <v>561</v>
      </c>
      <c r="J1733" s="1452" t="s">
        <v>7572</v>
      </c>
      <c r="K1733" s="1452"/>
      <c r="L1733" s="1452"/>
      <c r="M1733" s="1452"/>
      <c r="N1733" s="1452"/>
      <c r="O1733" s="1452"/>
    </row>
    <row r="1734" spans="8:15">
      <c r="H1734" s="1347" t="s">
        <v>10061</v>
      </c>
      <c r="I1734" s="1452" t="s">
        <v>561</v>
      </c>
      <c r="J1734" s="1452" t="s">
        <v>7574</v>
      </c>
      <c r="K1734" s="1452"/>
      <c r="L1734" s="1452"/>
      <c r="M1734" s="1452"/>
      <c r="N1734" s="1452"/>
      <c r="O1734" s="1452"/>
    </row>
    <row r="1735" spans="8:15">
      <c r="H1735" s="1347" t="s">
        <v>10062</v>
      </c>
      <c r="I1735" s="1452" t="s">
        <v>561</v>
      </c>
      <c r="J1735" s="1452" t="s">
        <v>7578</v>
      </c>
      <c r="K1735" s="1452"/>
      <c r="L1735" s="1452"/>
      <c r="M1735" s="1452"/>
      <c r="N1735" s="1452"/>
      <c r="O1735" s="1452"/>
    </row>
    <row r="1736" spans="8:15">
      <c r="H1736" s="1347" t="s">
        <v>10063</v>
      </c>
      <c r="I1736" s="1452" t="s">
        <v>561</v>
      </c>
      <c r="J1736" s="1452" t="s">
        <v>7583</v>
      </c>
      <c r="K1736" s="1452"/>
      <c r="L1736" s="1452"/>
      <c r="M1736" s="1452"/>
      <c r="N1736" s="1452"/>
      <c r="O1736" s="1452"/>
    </row>
    <row r="1737" spans="8:15">
      <c r="H1737" s="1347" t="s">
        <v>10064</v>
      </c>
      <c r="I1737" s="1452" t="s">
        <v>561</v>
      </c>
      <c r="J1737" s="1452" t="s">
        <v>7588</v>
      </c>
      <c r="K1737" s="1452"/>
      <c r="L1737" s="1452"/>
      <c r="M1737" s="1452"/>
      <c r="N1737" s="1452"/>
      <c r="O1737" s="1452"/>
    </row>
    <row r="1738" spans="8:15">
      <c r="H1738" s="1347" t="s">
        <v>10065</v>
      </c>
      <c r="I1738" s="1452" t="s">
        <v>561</v>
      </c>
      <c r="J1738" s="1452" t="s">
        <v>7591</v>
      </c>
      <c r="K1738" s="1452"/>
      <c r="L1738" s="1452"/>
      <c r="M1738" s="1452"/>
      <c r="N1738" s="1452"/>
      <c r="O1738" s="1452"/>
    </row>
    <row r="1739" spans="8:15">
      <c r="H1739" s="1347" t="s">
        <v>10066</v>
      </c>
      <c r="I1739" s="1452" t="s">
        <v>561</v>
      </c>
      <c r="J1739" s="1452" t="s">
        <v>7600</v>
      </c>
      <c r="K1739" s="1452"/>
      <c r="L1739" s="1452"/>
      <c r="M1739" s="1452"/>
      <c r="N1739" s="1452"/>
      <c r="O1739" s="1452"/>
    </row>
    <row r="1740" spans="8:15">
      <c r="H1740" s="1347" t="s">
        <v>10067</v>
      </c>
      <c r="I1740" s="1452" t="s">
        <v>561</v>
      </c>
      <c r="J1740" s="1452" t="s">
        <v>7602</v>
      </c>
      <c r="K1740" s="1452"/>
      <c r="L1740" s="1452"/>
      <c r="M1740" s="1452"/>
      <c r="N1740" s="1452"/>
      <c r="O1740" s="1452"/>
    </row>
    <row r="1741" spans="8:15">
      <c r="H1741" s="1347" t="s">
        <v>10068</v>
      </c>
      <c r="I1741" s="1452" t="s">
        <v>561</v>
      </c>
      <c r="J1741" s="1452" t="s">
        <v>7607</v>
      </c>
      <c r="K1741" s="1452"/>
      <c r="L1741" s="1452"/>
      <c r="M1741" s="1452"/>
      <c r="N1741" s="1452"/>
      <c r="O1741" s="1452"/>
    </row>
    <row r="1742" spans="8:15">
      <c r="H1742" s="1347" t="s">
        <v>10069</v>
      </c>
      <c r="I1742" s="1452" t="s">
        <v>561</v>
      </c>
      <c r="J1742" s="1452" t="s">
        <v>10070</v>
      </c>
      <c r="K1742" s="1452"/>
      <c r="L1742" s="1452"/>
      <c r="M1742" s="1452"/>
      <c r="N1742" s="1452"/>
      <c r="O1742" s="1452"/>
    </row>
    <row r="1743" spans="8:15">
      <c r="H1743" s="1347" t="s">
        <v>10071</v>
      </c>
      <c r="I1743" s="1452" t="s">
        <v>561</v>
      </c>
      <c r="J1743" s="1452" t="s">
        <v>2956</v>
      </c>
      <c r="K1743" s="1452"/>
      <c r="L1743" s="1452"/>
      <c r="M1743" s="1452"/>
      <c r="N1743" s="1452"/>
      <c r="O1743" s="1452"/>
    </row>
    <row r="1744" spans="8:15">
      <c r="H1744" s="1347" t="s">
        <v>10072</v>
      </c>
      <c r="I1744" s="1452" t="s">
        <v>561</v>
      </c>
      <c r="J1744" s="1452" t="s">
        <v>7640</v>
      </c>
      <c r="K1744" s="1452"/>
      <c r="L1744" s="1452"/>
      <c r="M1744" s="1452"/>
      <c r="N1744" s="1452"/>
      <c r="O1744" s="1452"/>
    </row>
    <row r="1745" spans="8:15">
      <c r="H1745" s="1347" t="s">
        <v>10073</v>
      </c>
      <c r="I1745" s="1452" t="s">
        <v>561</v>
      </c>
      <c r="J1745" s="1452" t="s">
        <v>7642</v>
      </c>
      <c r="K1745" s="1452"/>
      <c r="L1745" s="1452"/>
      <c r="M1745" s="1452"/>
      <c r="N1745" s="1452"/>
      <c r="O1745" s="1452"/>
    </row>
    <row r="1746" spans="8:15">
      <c r="H1746" s="1347" t="s">
        <v>10074</v>
      </c>
      <c r="I1746" s="1452" t="s">
        <v>561</v>
      </c>
      <c r="J1746" s="1452" t="s">
        <v>10075</v>
      </c>
      <c r="K1746" s="1452"/>
      <c r="L1746" s="1452"/>
      <c r="M1746" s="1452"/>
      <c r="N1746" s="1452"/>
      <c r="O1746" s="1452"/>
    </row>
    <row r="1747" spans="8:15">
      <c r="H1747" s="1347" t="s">
        <v>10076</v>
      </c>
      <c r="I1747" s="1452" t="s">
        <v>561</v>
      </c>
      <c r="J1747" s="1452" t="s">
        <v>7644</v>
      </c>
      <c r="K1747" s="1452"/>
      <c r="L1747" s="1452"/>
      <c r="M1747" s="1452"/>
      <c r="N1747" s="1452"/>
      <c r="O1747" s="1452"/>
    </row>
    <row r="1748" spans="8:15">
      <c r="H1748" s="1347" t="s">
        <v>10077</v>
      </c>
      <c r="I1748" s="1452" t="s">
        <v>561</v>
      </c>
      <c r="J1748" s="1452" t="s">
        <v>3537</v>
      </c>
      <c r="K1748" s="1452"/>
      <c r="L1748" s="1452"/>
      <c r="M1748" s="1452"/>
      <c r="N1748" s="1452"/>
      <c r="O1748" s="1452"/>
    </row>
    <row r="1749" spans="8:15">
      <c r="H1749" s="1347" t="s">
        <v>10078</v>
      </c>
      <c r="I1749" s="1452" t="s">
        <v>561</v>
      </c>
      <c r="J1749" s="1452" t="s">
        <v>10079</v>
      </c>
      <c r="K1749" s="1452"/>
      <c r="L1749" s="1452"/>
      <c r="M1749" s="1452"/>
      <c r="N1749" s="1452"/>
      <c r="O1749" s="1452"/>
    </row>
    <row r="1750" spans="8:15">
      <c r="H1750" s="1347" t="s">
        <v>10080</v>
      </c>
      <c r="I1750" s="1452" t="s">
        <v>561</v>
      </c>
      <c r="J1750" s="1452" t="s">
        <v>7651</v>
      </c>
      <c r="K1750" s="1452"/>
      <c r="L1750" s="1452"/>
      <c r="M1750" s="1452"/>
      <c r="N1750" s="1452"/>
      <c r="O1750" s="1452"/>
    </row>
    <row r="1751" spans="8:15">
      <c r="H1751" s="1347" t="s">
        <v>10081</v>
      </c>
      <c r="I1751" s="1452" t="s">
        <v>561</v>
      </c>
      <c r="J1751" s="1452" t="s">
        <v>3228</v>
      </c>
      <c r="K1751" s="1452"/>
      <c r="L1751" s="1452"/>
      <c r="M1751" s="1452"/>
      <c r="N1751" s="1452"/>
      <c r="O1751" s="1452"/>
    </row>
    <row r="1752" spans="8:15">
      <c r="H1752" s="1347" t="s">
        <v>10082</v>
      </c>
      <c r="I1752" s="1452" t="s">
        <v>561</v>
      </c>
      <c r="J1752" s="1452" t="s">
        <v>7652</v>
      </c>
      <c r="K1752" s="1452"/>
      <c r="L1752" s="1452"/>
      <c r="M1752" s="1452"/>
      <c r="N1752" s="1452"/>
      <c r="O1752" s="1452"/>
    </row>
    <row r="1753" spans="8:15">
      <c r="H1753" s="1347" t="s">
        <v>10083</v>
      </c>
      <c r="I1753" s="1452" t="s">
        <v>561</v>
      </c>
      <c r="J1753" s="1452" t="s">
        <v>4884</v>
      </c>
      <c r="K1753" s="1452"/>
      <c r="L1753" s="1452"/>
      <c r="M1753" s="1452"/>
      <c r="N1753" s="1452"/>
      <c r="O1753" s="1452"/>
    </row>
    <row r="1754" spans="8:15">
      <c r="H1754" s="1347" t="s">
        <v>10084</v>
      </c>
      <c r="I1754" s="1452" t="s">
        <v>561</v>
      </c>
      <c r="J1754" s="1452" t="s">
        <v>4663</v>
      </c>
      <c r="K1754" s="1452"/>
      <c r="L1754" s="1452"/>
      <c r="M1754" s="1452"/>
      <c r="N1754" s="1452"/>
      <c r="O1754" s="1452"/>
    </row>
    <row r="1755" spans="8:15">
      <c r="H1755" s="1347" t="s">
        <v>10085</v>
      </c>
      <c r="I1755" s="1452" t="s">
        <v>561</v>
      </c>
      <c r="J1755" s="1452" t="s">
        <v>7657</v>
      </c>
      <c r="K1755" s="1452"/>
      <c r="L1755" s="1452"/>
      <c r="M1755" s="1452"/>
      <c r="N1755" s="1452"/>
      <c r="O1755" s="1452"/>
    </row>
    <row r="1756" spans="8:15">
      <c r="H1756" s="1347" t="s">
        <v>10086</v>
      </c>
      <c r="I1756" s="1452" t="s">
        <v>561</v>
      </c>
      <c r="J1756" s="1452" t="s">
        <v>7660</v>
      </c>
      <c r="K1756" s="1452"/>
      <c r="L1756" s="1452"/>
      <c r="M1756" s="1452"/>
      <c r="N1756" s="1452"/>
      <c r="O1756" s="1452"/>
    </row>
    <row r="1757" spans="8:15">
      <c r="H1757" s="1347" t="s">
        <v>10087</v>
      </c>
      <c r="I1757" s="1452" t="s">
        <v>561</v>
      </c>
      <c r="J1757" s="1452" t="s">
        <v>10088</v>
      </c>
      <c r="K1757" s="1452"/>
      <c r="L1757" s="1452"/>
      <c r="M1757" s="1452"/>
      <c r="N1757" s="1452"/>
      <c r="O1757" s="1452"/>
    </row>
    <row r="1758" spans="8:15">
      <c r="H1758" s="1347" t="s">
        <v>10089</v>
      </c>
      <c r="I1758" s="1452" t="s">
        <v>561</v>
      </c>
      <c r="J1758" s="1452" t="s">
        <v>7663</v>
      </c>
      <c r="K1758" s="1452"/>
      <c r="L1758" s="1452"/>
      <c r="M1758" s="1452"/>
      <c r="N1758" s="1452"/>
      <c r="O1758" s="1452"/>
    </row>
    <row r="1759" spans="8:15">
      <c r="H1759" s="1347" t="s">
        <v>10090</v>
      </c>
      <c r="I1759" s="1452" t="s">
        <v>561</v>
      </c>
      <c r="J1759" s="1452" t="s">
        <v>7664</v>
      </c>
      <c r="K1759" s="1452"/>
      <c r="L1759" s="1452"/>
      <c r="M1759" s="1452"/>
      <c r="N1759" s="1452"/>
      <c r="O1759" s="1452"/>
    </row>
    <row r="1760" spans="8:15">
      <c r="H1760" s="1347" t="s">
        <v>10091</v>
      </c>
      <c r="I1760" s="1452" t="s">
        <v>561</v>
      </c>
      <c r="J1760" s="1452" t="s">
        <v>7666</v>
      </c>
      <c r="K1760" s="1452"/>
      <c r="L1760" s="1452"/>
      <c r="M1760" s="1452"/>
      <c r="N1760" s="1452"/>
      <c r="O1760" s="1452"/>
    </row>
    <row r="1761" spans="8:15">
      <c r="H1761" s="1347" t="s">
        <v>10092</v>
      </c>
      <c r="I1761" s="1452" t="s">
        <v>561</v>
      </c>
      <c r="J1761" s="1452" t="s">
        <v>3982</v>
      </c>
      <c r="K1761" s="1452"/>
      <c r="L1761" s="1452"/>
      <c r="M1761" s="1452"/>
      <c r="N1761" s="1452"/>
      <c r="O1761" s="1452"/>
    </row>
    <row r="1762" spans="8:15">
      <c r="H1762" s="1347" t="s">
        <v>10093</v>
      </c>
      <c r="I1762" s="1452" t="s">
        <v>561</v>
      </c>
      <c r="J1762" s="1452" t="s">
        <v>7673</v>
      </c>
      <c r="K1762" s="1452"/>
      <c r="L1762" s="1452"/>
      <c r="M1762" s="1452"/>
      <c r="N1762" s="1452"/>
      <c r="O1762" s="1452"/>
    </row>
    <row r="1763" spans="8:15">
      <c r="H1763" s="1347" t="s">
        <v>10094</v>
      </c>
      <c r="I1763" s="1452" t="s">
        <v>561</v>
      </c>
      <c r="J1763" s="1452" t="s">
        <v>7677</v>
      </c>
      <c r="K1763" s="1452"/>
      <c r="L1763" s="1452"/>
      <c r="M1763" s="1452"/>
      <c r="N1763" s="1452"/>
      <c r="O1763" s="1452"/>
    </row>
    <row r="1764" spans="8:15">
      <c r="H1764" s="1347" t="s">
        <v>10095</v>
      </c>
      <c r="I1764" s="1452" t="s">
        <v>561</v>
      </c>
      <c r="J1764" s="1452" t="s">
        <v>3290</v>
      </c>
      <c r="K1764" s="1452"/>
      <c r="L1764" s="1452"/>
      <c r="M1764" s="1452"/>
      <c r="N1764" s="1452"/>
      <c r="O1764" s="1452"/>
    </row>
    <row r="1765" spans="8:15">
      <c r="H1765" s="1347" t="s">
        <v>10096</v>
      </c>
      <c r="I1765" s="1452" t="s">
        <v>561</v>
      </c>
      <c r="J1765" s="1452" t="s">
        <v>7679</v>
      </c>
      <c r="K1765" s="1452"/>
      <c r="L1765" s="1452"/>
      <c r="M1765" s="1452"/>
      <c r="N1765" s="1452"/>
      <c r="O1765" s="1452"/>
    </row>
    <row r="1766" spans="8:15">
      <c r="H1766" s="1347" t="s">
        <v>10097</v>
      </c>
      <c r="I1766" s="1452" t="s">
        <v>561</v>
      </c>
      <c r="J1766" s="1452" t="s">
        <v>7681</v>
      </c>
      <c r="K1766" s="1452"/>
      <c r="L1766" s="1452"/>
      <c r="M1766" s="1452"/>
      <c r="N1766" s="1452"/>
      <c r="O1766" s="1452"/>
    </row>
    <row r="1767" spans="8:15">
      <c r="H1767" s="1347" t="s">
        <v>10098</v>
      </c>
      <c r="I1767" s="1452" t="s">
        <v>561</v>
      </c>
      <c r="J1767" s="1452" t="s">
        <v>4199</v>
      </c>
      <c r="K1767" s="1452"/>
      <c r="L1767" s="1452"/>
      <c r="M1767" s="1452"/>
      <c r="N1767" s="1452"/>
      <c r="O1767" s="1452"/>
    </row>
    <row r="1768" spans="8:15">
      <c r="H1768" s="1347" t="s">
        <v>10099</v>
      </c>
      <c r="I1768" s="1452" t="s">
        <v>561</v>
      </c>
      <c r="J1768" s="1452" t="s">
        <v>7683</v>
      </c>
      <c r="K1768" s="1452"/>
      <c r="L1768" s="1452"/>
      <c r="M1768" s="1452"/>
      <c r="N1768" s="1452"/>
      <c r="O1768" s="1452"/>
    </row>
    <row r="1769" spans="8:15">
      <c r="H1769" s="1347" t="s">
        <v>10100</v>
      </c>
      <c r="I1769" s="1452" t="s">
        <v>561</v>
      </c>
      <c r="J1769" s="1452" t="s">
        <v>7685</v>
      </c>
      <c r="K1769" s="1452"/>
      <c r="L1769" s="1452"/>
      <c r="M1769" s="1452"/>
      <c r="N1769" s="1452"/>
      <c r="O1769" s="1452"/>
    </row>
    <row r="1770" spans="8:15">
      <c r="H1770" s="1347" t="s">
        <v>10101</v>
      </c>
      <c r="I1770" s="1452" t="s">
        <v>561</v>
      </c>
      <c r="J1770" s="1452" t="s">
        <v>7686</v>
      </c>
      <c r="K1770" s="1452"/>
      <c r="L1770" s="1452"/>
      <c r="M1770" s="1452"/>
      <c r="N1770" s="1452"/>
      <c r="O1770" s="1452"/>
    </row>
    <row r="1771" spans="8:15">
      <c r="H1771" s="1347" t="s">
        <v>10102</v>
      </c>
      <c r="I1771" s="1452" t="s">
        <v>561</v>
      </c>
      <c r="J1771" s="1452" t="s">
        <v>7687</v>
      </c>
      <c r="K1771" s="1452"/>
      <c r="L1771" s="1452"/>
      <c r="M1771" s="1452"/>
      <c r="N1771" s="1452"/>
      <c r="O1771" s="1452"/>
    </row>
    <row r="1772" spans="8:15">
      <c r="H1772" s="1347" t="s">
        <v>10103</v>
      </c>
      <c r="I1772" s="1452" t="s">
        <v>561</v>
      </c>
      <c r="J1772" s="1452" t="s">
        <v>7690</v>
      </c>
      <c r="K1772" s="1452"/>
      <c r="L1772" s="1452"/>
      <c r="M1772" s="1452"/>
      <c r="N1772" s="1452"/>
      <c r="O1772" s="1452"/>
    </row>
    <row r="1773" spans="8:15">
      <c r="H1773" s="1347" t="s">
        <v>10104</v>
      </c>
      <c r="I1773" s="1452" t="s">
        <v>561</v>
      </c>
      <c r="J1773" s="1452" t="s">
        <v>7694</v>
      </c>
      <c r="K1773" s="1452"/>
      <c r="L1773" s="1452"/>
      <c r="M1773" s="1452"/>
      <c r="N1773" s="1452"/>
      <c r="O1773" s="1452"/>
    </row>
    <row r="1774" spans="8:15">
      <c r="H1774" s="1347" t="s">
        <v>10105</v>
      </c>
      <c r="I1774" s="1452" t="s">
        <v>562</v>
      </c>
      <c r="K1774" s="1452">
        <f>ROW()</f>
        <v>1774</v>
      </c>
      <c r="L1774" s="1452">
        <f>K1774+COUNTIF($I$118:$I$1905,I1774)-1</f>
        <v>1792</v>
      </c>
      <c r="M1774" s="1452"/>
      <c r="N1774" s="1452"/>
      <c r="O1774" s="1452"/>
    </row>
    <row r="1775" spans="8:15">
      <c r="H1775" s="1347" t="s">
        <v>1219</v>
      </c>
      <c r="I1775" s="1452" t="s">
        <v>562</v>
      </c>
      <c r="J1775" s="1452" t="s">
        <v>1340</v>
      </c>
      <c r="K1775" s="1452"/>
      <c r="L1775" s="1452"/>
      <c r="M1775" s="1452"/>
      <c r="N1775" s="1452"/>
      <c r="O1775" s="1452"/>
    </row>
    <row r="1776" spans="8:15">
      <c r="H1776" s="1347" t="s">
        <v>10106</v>
      </c>
      <c r="I1776" s="1452" t="s">
        <v>562</v>
      </c>
      <c r="J1776" s="1452" t="s">
        <v>7707</v>
      </c>
      <c r="K1776" s="1452"/>
      <c r="L1776" s="1452"/>
      <c r="M1776" s="1452"/>
      <c r="N1776" s="1452"/>
      <c r="O1776" s="1452"/>
    </row>
    <row r="1777" spans="8:15">
      <c r="H1777" s="1347" t="s">
        <v>10107</v>
      </c>
      <c r="I1777" s="1452" t="s">
        <v>562</v>
      </c>
      <c r="J1777" s="1452" t="s">
        <v>7711</v>
      </c>
      <c r="K1777" s="1452"/>
      <c r="L1777" s="1452"/>
      <c r="M1777" s="1452"/>
      <c r="N1777" s="1452"/>
      <c r="O1777" s="1452"/>
    </row>
    <row r="1778" spans="8:15">
      <c r="H1778" s="1347" t="s">
        <v>10108</v>
      </c>
      <c r="I1778" s="1452" t="s">
        <v>562</v>
      </c>
      <c r="J1778" s="1452" t="s">
        <v>7721</v>
      </c>
      <c r="K1778" s="1452"/>
      <c r="L1778" s="1452"/>
      <c r="M1778" s="1452"/>
      <c r="N1778" s="1452"/>
      <c r="O1778" s="1452"/>
    </row>
    <row r="1779" spans="8:15">
      <c r="H1779" s="1347" t="s">
        <v>10109</v>
      </c>
      <c r="I1779" s="1452" t="s">
        <v>562</v>
      </c>
      <c r="J1779" s="1452" t="s">
        <v>7729</v>
      </c>
      <c r="K1779" s="1452"/>
      <c r="L1779" s="1452"/>
      <c r="M1779" s="1452"/>
      <c r="N1779" s="1452"/>
      <c r="O1779" s="1452"/>
    </row>
    <row r="1780" spans="8:15">
      <c r="H1780" s="1347" t="s">
        <v>10110</v>
      </c>
      <c r="I1780" s="1452" t="s">
        <v>562</v>
      </c>
      <c r="J1780" s="1452" t="s">
        <v>7747</v>
      </c>
      <c r="K1780" s="1452"/>
      <c r="L1780" s="1452"/>
      <c r="M1780" s="1452"/>
      <c r="N1780" s="1452"/>
      <c r="O1780" s="1452"/>
    </row>
    <row r="1781" spans="8:15">
      <c r="H1781" s="1347" t="s">
        <v>10111</v>
      </c>
      <c r="I1781" s="1452" t="s">
        <v>562</v>
      </c>
      <c r="J1781" s="1452" t="s">
        <v>7758</v>
      </c>
      <c r="K1781" s="1452"/>
      <c r="L1781" s="1452"/>
      <c r="M1781" s="1452"/>
      <c r="N1781" s="1452"/>
      <c r="O1781" s="1452"/>
    </row>
    <row r="1782" spans="8:15">
      <c r="H1782" s="1347" t="s">
        <v>10112</v>
      </c>
      <c r="I1782" s="1452" t="s">
        <v>562</v>
      </c>
      <c r="J1782" s="1452" t="s">
        <v>7761</v>
      </c>
      <c r="K1782" s="1452"/>
      <c r="L1782" s="1452"/>
      <c r="M1782" s="1452"/>
      <c r="N1782" s="1452"/>
      <c r="O1782" s="1452"/>
    </row>
    <row r="1783" spans="8:15">
      <c r="H1783" s="1347" t="s">
        <v>10113</v>
      </c>
      <c r="I1783" s="1452" t="s">
        <v>562</v>
      </c>
      <c r="J1783" s="1452" t="s">
        <v>7775</v>
      </c>
      <c r="K1783" s="1452"/>
      <c r="L1783" s="1452"/>
      <c r="M1783" s="1452"/>
      <c r="N1783" s="1452"/>
      <c r="O1783" s="1452"/>
    </row>
    <row r="1784" spans="8:15">
      <c r="H1784" s="1347" t="s">
        <v>10114</v>
      </c>
      <c r="I1784" s="1452" t="s">
        <v>562</v>
      </c>
      <c r="J1784" s="1452" t="s">
        <v>7782</v>
      </c>
      <c r="K1784" s="1452"/>
      <c r="L1784" s="1452"/>
      <c r="M1784" s="1452"/>
      <c r="N1784" s="1452"/>
      <c r="O1784" s="1452"/>
    </row>
    <row r="1785" spans="8:15">
      <c r="H1785" s="1347" t="s">
        <v>10115</v>
      </c>
      <c r="I1785" s="1452" t="s">
        <v>562</v>
      </c>
      <c r="J1785" s="1452" t="s">
        <v>7791</v>
      </c>
      <c r="K1785" s="1452"/>
      <c r="L1785" s="1452"/>
      <c r="M1785" s="1452"/>
      <c r="N1785" s="1452"/>
      <c r="O1785" s="1452"/>
    </row>
    <row r="1786" spans="8:15">
      <c r="H1786" s="1347" t="s">
        <v>10116</v>
      </c>
      <c r="I1786" s="1452" t="s">
        <v>562</v>
      </c>
      <c r="J1786" s="1452" t="s">
        <v>7803</v>
      </c>
      <c r="K1786" s="1452"/>
      <c r="L1786" s="1452"/>
      <c r="M1786" s="1452"/>
      <c r="N1786" s="1452"/>
      <c r="O1786" s="1452"/>
    </row>
    <row r="1787" spans="8:15">
      <c r="H1787" s="1347" t="s">
        <v>10117</v>
      </c>
      <c r="I1787" s="1452" t="s">
        <v>562</v>
      </c>
      <c r="J1787" s="1452" t="s">
        <v>7821</v>
      </c>
      <c r="K1787" s="1452"/>
      <c r="L1787" s="1452"/>
      <c r="M1787" s="1452"/>
      <c r="N1787" s="1452"/>
      <c r="O1787" s="1452"/>
    </row>
    <row r="1788" spans="8:15">
      <c r="H1788" s="1347" t="s">
        <v>10118</v>
      </c>
      <c r="I1788" s="1452" t="s">
        <v>562</v>
      </c>
      <c r="J1788" s="1452" t="s">
        <v>7829</v>
      </c>
      <c r="K1788" s="1452"/>
      <c r="L1788" s="1452"/>
      <c r="M1788" s="1452"/>
      <c r="N1788" s="1452"/>
      <c r="O1788" s="1452"/>
    </row>
    <row r="1789" spans="8:15">
      <c r="H1789" s="1347" t="s">
        <v>10119</v>
      </c>
      <c r="I1789" s="1452" t="s">
        <v>562</v>
      </c>
      <c r="J1789" s="1452" t="s">
        <v>7843</v>
      </c>
      <c r="K1789" s="1452"/>
      <c r="L1789" s="1452"/>
      <c r="M1789" s="1452"/>
      <c r="N1789" s="1452"/>
      <c r="O1789" s="1452"/>
    </row>
    <row r="1790" spans="8:15">
      <c r="H1790" s="1347" t="s">
        <v>10120</v>
      </c>
      <c r="I1790" s="1452" t="s">
        <v>562</v>
      </c>
      <c r="J1790" s="1452" t="s">
        <v>7844</v>
      </c>
      <c r="K1790" s="1452"/>
      <c r="L1790" s="1452"/>
      <c r="M1790" s="1452"/>
      <c r="N1790" s="1452"/>
      <c r="O1790" s="1452"/>
    </row>
    <row r="1791" spans="8:15">
      <c r="H1791" s="1347" t="s">
        <v>10121</v>
      </c>
      <c r="I1791" s="1452" t="s">
        <v>562</v>
      </c>
      <c r="J1791" s="1452" t="s">
        <v>7847</v>
      </c>
      <c r="K1791" s="1452"/>
      <c r="L1791" s="1452"/>
      <c r="M1791" s="1452"/>
      <c r="N1791" s="1452"/>
      <c r="O1791" s="1452"/>
    </row>
    <row r="1792" spans="8:15">
      <c r="H1792" s="1347" t="s">
        <v>10122</v>
      </c>
      <c r="I1792" s="1452" t="s">
        <v>562</v>
      </c>
      <c r="J1792" s="1452" t="s">
        <v>7849</v>
      </c>
      <c r="K1792" s="1452"/>
      <c r="L1792" s="1452"/>
      <c r="M1792" s="1452"/>
      <c r="N1792" s="1452"/>
      <c r="O1792" s="1452"/>
    </row>
    <row r="1793" spans="8:15">
      <c r="H1793" s="1347" t="s">
        <v>10123</v>
      </c>
      <c r="I1793" s="1452" t="s">
        <v>563</v>
      </c>
      <c r="K1793" s="1452">
        <f>ROW()</f>
        <v>1793</v>
      </c>
      <c r="L1793" s="1452">
        <f>K1793+COUNTIF($I$118:$I$1905,I1793)-1</f>
        <v>1819</v>
      </c>
      <c r="M1793" s="1452"/>
      <c r="N1793" s="1452"/>
      <c r="O1793" s="1452"/>
    </row>
    <row r="1794" spans="8:15">
      <c r="H1794" s="1347" t="s">
        <v>1220</v>
      </c>
      <c r="I1794" s="1452" t="s">
        <v>563</v>
      </c>
      <c r="J1794" s="1452" t="s">
        <v>1341</v>
      </c>
      <c r="K1794" s="1452"/>
      <c r="L1794" s="1452"/>
      <c r="M1794" s="1452"/>
      <c r="N1794" s="1452"/>
      <c r="O1794" s="1452"/>
    </row>
    <row r="1795" spans="8:15">
      <c r="H1795" s="1347" t="s">
        <v>10124</v>
      </c>
      <c r="I1795" s="1452" t="s">
        <v>563</v>
      </c>
      <c r="J1795" s="1452" t="s">
        <v>7854</v>
      </c>
      <c r="K1795" s="1452"/>
      <c r="L1795" s="1452"/>
      <c r="M1795" s="1452"/>
      <c r="N1795" s="1452"/>
      <c r="O1795" s="1452"/>
    </row>
    <row r="1796" spans="8:15">
      <c r="H1796" s="1347" t="s">
        <v>10125</v>
      </c>
      <c r="I1796" s="1452" t="s">
        <v>563</v>
      </c>
      <c r="J1796" s="1452" t="s">
        <v>7858</v>
      </c>
      <c r="K1796" s="1452"/>
      <c r="L1796" s="1452"/>
      <c r="M1796" s="1452"/>
      <c r="N1796" s="1452"/>
      <c r="O1796" s="1452"/>
    </row>
    <row r="1797" spans="8:15">
      <c r="H1797" s="1347" t="s">
        <v>10126</v>
      </c>
      <c r="I1797" s="1452" t="s">
        <v>563</v>
      </c>
      <c r="J1797" s="1452" t="s">
        <v>7861</v>
      </c>
      <c r="K1797" s="1452"/>
      <c r="L1797" s="1452"/>
      <c r="M1797" s="1452"/>
      <c r="N1797" s="1452"/>
      <c r="O1797" s="1452"/>
    </row>
    <row r="1798" spans="8:15">
      <c r="H1798" s="1347" t="s">
        <v>10127</v>
      </c>
      <c r="I1798" s="1452" t="s">
        <v>563</v>
      </c>
      <c r="J1798" s="1452" t="s">
        <v>7868</v>
      </c>
      <c r="K1798" s="1452"/>
      <c r="L1798" s="1452"/>
      <c r="M1798" s="1452"/>
      <c r="N1798" s="1452"/>
      <c r="O1798" s="1452"/>
    </row>
    <row r="1799" spans="8:15">
      <c r="H1799" s="1347" t="s">
        <v>10128</v>
      </c>
      <c r="I1799" s="1452" t="s">
        <v>563</v>
      </c>
      <c r="J1799" s="1452" t="s">
        <v>7871</v>
      </c>
      <c r="K1799" s="1452"/>
      <c r="L1799" s="1452"/>
      <c r="M1799" s="1452"/>
      <c r="N1799" s="1452"/>
      <c r="O1799" s="1452"/>
    </row>
    <row r="1800" spans="8:15">
      <c r="H1800" s="1347" t="s">
        <v>10129</v>
      </c>
      <c r="I1800" s="1452" t="s">
        <v>563</v>
      </c>
      <c r="J1800" s="1452" t="s">
        <v>7874</v>
      </c>
      <c r="K1800" s="1452"/>
      <c r="L1800" s="1452"/>
      <c r="M1800" s="1452"/>
      <c r="N1800" s="1452"/>
      <c r="O1800" s="1452"/>
    </row>
    <row r="1801" spans="8:15">
      <c r="H1801" s="1347" t="s">
        <v>10130</v>
      </c>
      <c r="I1801" s="1452" t="s">
        <v>563</v>
      </c>
      <c r="J1801" s="1452" t="s">
        <v>7877</v>
      </c>
      <c r="K1801" s="1452"/>
      <c r="L1801" s="1452"/>
      <c r="M1801" s="1452"/>
      <c r="N1801" s="1452"/>
      <c r="O1801" s="1452"/>
    </row>
    <row r="1802" spans="8:15">
      <c r="H1802" s="1347" t="s">
        <v>10131</v>
      </c>
      <c r="I1802" s="1452" t="s">
        <v>563</v>
      </c>
      <c r="J1802" s="1452" t="s">
        <v>7882</v>
      </c>
      <c r="K1802" s="1452"/>
      <c r="L1802" s="1452"/>
      <c r="M1802" s="1452"/>
      <c r="N1802" s="1452"/>
      <c r="O1802" s="1452"/>
    </row>
    <row r="1803" spans="8:15">
      <c r="H1803" s="1347" t="s">
        <v>10132</v>
      </c>
      <c r="I1803" s="1452" t="s">
        <v>563</v>
      </c>
      <c r="J1803" s="1452" t="s">
        <v>7885</v>
      </c>
      <c r="K1803" s="1452"/>
      <c r="L1803" s="1452"/>
      <c r="M1803" s="1452"/>
      <c r="N1803" s="1452"/>
      <c r="O1803" s="1452"/>
    </row>
    <row r="1804" spans="8:15">
      <c r="H1804" s="1347" t="s">
        <v>10133</v>
      </c>
      <c r="I1804" s="1452" t="s">
        <v>563</v>
      </c>
      <c r="J1804" s="1452" t="s">
        <v>10134</v>
      </c>
      <c r="K1804" s="1452"/>
      <c r="L1804" s="1452"/>
      <c r="M1804" s="1452"/>
      <c r="N1804" s="1452"/>
      <c r="O1804" s="1452"/>
    </row>
    <row r="1805" spans="8:15">
      <c r="H1805" s="1347" t="s">
        <v>10135</v>
      </c>
      <c r="I1805" s="1452" t="s">
        <v>563</v>
      </c>
      <c r="J1805" s="1452" t="s">
        <v>7886</v>
      </c>
      <c r="K1805" s="1452"/>
      <c r="L1805" s="1452"/>
      <c r="M1805" s="1452"/>
      <c r="N1805" s="1452"/>
      <c r="O1805" s="1452"/>
    </row>
    <row r="1806" spans="8:15">
      <c r="H1806" s="1347" t="s">
        <v>10136</v>
      </c>
      <c r="I1806" s="1452" t="s">
        <v>563</v>
      </c>
      <c r="J1806" s="1452" t="s">
        <v>7887</v>
      </c>
      <c r="K1806" s="1452"/>
      <c r="L1806" s="1452"/>
      <c r="M1806" s="1452"/>
      <c r="N1806" s="1452"/>
      <c r="O1806" s="1452"/>
    </row>
    <row r="1807" spans="8:15">
      <c r="H1807" s="1347" t="s">
        <v>10137</v>
      </c>
      <c r="I1807" s="1452" t="s">
        <v>563</v>
      </c>
      <c r="J1807" s="1452" t="s">
        <v>10138</v>
      </c>
      <c r="K1807" s="1452"/>
      <c r="L1807" s="1452"/>
      <c r="M1807" s="1452"/>
      <c r="N1807" s="1452"/>
      <c r="O1807" s="1452"/>
    </row>
    <row r="1808" spans="8:15">
      <c r="H1808" s="1347" t="s">
        <v>10139</v>
      </c>
      <c r="I1808" s="1452" t="s">
        <v>563</v>
      </c>
      <c r="J1808" s="1452" t="s">
        <v>7888</v>
      </c>
      <c r="K1808" s="1452"/>
      <c r="L1808" s="1452"/>
      <c r="M1808" s="1452"/>
      <c r="N1808" s="1452"/>
      <c r="O1808" s="1452"/>
    </row>
    <row r="1809" spans="8:15">
      <c r="H1809" s="1347" t="s">
        <v>10140</v>
      </c>
      <c r="I1809" s="1452" t="s">
        <v>563</v>
      </c>
      <c r="J1809" s="1452" t="s">
        <v>7890</v>
      </c>
      <c r="K1809" s="1452"/>
      <c r="L1809" s="1452"/>
      <c r="M1809" s="1452"/>
      <c r="N1809" s="1452"/>
      <c r="O1809" s="1452"/>
    </row>
    <row r="1810" spans="8:15">
      <c r="H1810" s="1347" t="s">
        <v>10141</v>
      </c>
      <c r="I1810" s="1452" t="s">
        <v>563</v>
      </c>
      <c r="J1810" s="1452" t="s">
        <v>7891</v>
      </c>
      <c r="K1810" s="1452"/>
      <c r="L1810" s="1452"/>
      <c r="M1810" s="1452"/>
      <c r="N1810" s="1452"/>
      <c r="O1810" s="1452"/>
    </row>
    <row r="1811" spans="8:15">
      <c r="H1811" s="1347" t="s">
        <v>10142</v>
      </c>
      <c r="I1811" s="1452" t="s">
        <v>563</v>
      </c>
      <c r="J1811" s="1452" t="s">
        <v>10143</v>
      </c>
      <c r="K1811" s="1452"/>
      <c r="L1811" s="1452"/>
      <c r="M1811" s="1452"/>
      <c r="N1811" s="1452"/>
      <c r="O1811" s="1452"/>
    </row>
    <row r="1812" spans="8:15">
      <c r="H1812" s="1347" t="s">
        <v>10144</v>
      </c>
      <c r="I1812" s="1452" t="s">
        <v>563</v>
      </c>
      <c r="J1812" s="1452" t="s">
        <v>7894</v>
      </c>
      <c r="K1812" s="1452"/>
      <c r="L1812" s="1452"/>
      <c r="M1812" s="1452"/>
      <c r="N1812" s="1452"/>
      <c r="O1812" s="1452"/>
    </row>
    <row r="1813" spans="8:15">
      <c r="H1813" s="1347" t="s">
        <v>10145</v>
      </c>
      <c r="I1813" s="1452" t="s">
        <v>563</v>
      </c>
      <c r="J1813" s="1452" t="s">
        <v>7895</v>
      </c>
      <c r="K1813" s="1452"/>
      <c r="L1813" s="1452"/>
      <c r="M1813" s="1452"/>
      <c r="N1813" s="1452"/>
      <c r="O1813" s="1452"/>
    </row>
    <row r="1814" spans="8:15">
      <c r="H1814" s="1347" t="s">
        <v>10146</v>
      </c>
      <c r="I1814" s="1452" t="s">
        <v>563</v>
      </c>
      <c r="J1814" s="1452" t="s">
        <v>7896</v>
      </c>
      <c r="K1814" s="1452"/>
      <c r="L1814" s="1452"/>
      <c r="M1814" s="1452"/>
      <c r="N1814" s="1452"/>
      <c r="O1814" s="1452"/>
    </row>
    <row r="1815" spans="8:15">
      <c r="H1815" s="1347" t="s">
        <v>10147</v>
      </c>
      <c r="I1815" s="1452" t="s">
        <v>563</v>
      </c>
      <c r="J1815" s="1452" t="s">
        <v>7897</v>
      </c>
      <c r="K1815" s="1452"/>
      <c r="L1815" s="1452"/>
      <c r="M1815" s="1452"/>
      <c r="N1815" s="1452"/>
      <c r="O1815" s="1452"/>
    </row>
    <row r="1816" spans="8:15">
      <c r="H1816" s="1347" t="s">
        <v>10148</v>
      </c>
      <c r="I1816" s="1452" t="s">
        <v>563</v>
      </c>
      <c r="J1816" s="1452" t="s">
        <v>3109</v>
      </c>
      <c r="K1816" s="1452"/>
      <c r="L1816" s="1452"/>
      <c r="M1816" s="1452"/>
      <c r="N1816" s="1452"/>
      <c r="O1816" s="1452"/>
    </row>
    <row r="1817" spans="8:15">
      <c r="H1817" s="1347" t="s">
        <v>10149</v>
      </c>
      <c r="I1817" s="1452" t="s">
        <v>563</v>
      </c>
      <c r="J1817" s="1452" t="s">
        <v>7898</v>
      </c>
      <c r="K1817" s="1452"/>
      <c r="L1817" s="1452"/>
      <c r="M1817" s="1452"/>
      <c r="N1817" s="1452"/>
      <c r="O1817" s="1452"/>
    </row>
    <row r="1818" spans="8:15">
      <c r="H1818" s="1347" t="s">
        <v>10150</v>
      </c>
      <c r="I1818" s="1452" t="s">
        <v>563</v>
      </c>
      <c r="J1818" s="1452" t="s">
        <v>7900</v>
      </c>
      <c r="K1818" s="1452"/>
      <c r="L1818" s="1452"/>
      <c r="M1818" s="1452"/>
      <c r="N1818" s="1452"/>
      <c r="O1818" s="1452"/>
    </row>
    <row r="1819" spans="8:15">
      <c r="H1819" s="1347" t="s">
        <v>10151</v>
      </c>
      <c r="I1819" s="1452" t="s">
        <v>563</v>
      </c>
      <c r="J1819" s="1452" t="s">
        <v>7904</v>
      </c>
      <c r="K1819" s="1452"/>
      <c r="L1819" s="1452"/>
      <c r="M1819" s="1452"/>
      <c r="N1819" s="1452"/>
      <c r="O1819" s="1452"/>
    </row>
    <row r="1820" spans="8:15">
      <c r="H1820" s="1347" t="s">
        <v>10152</v>
      </c>
      <c r="I1820" s="1452" t="s">
        <v>564</v>
      </c>
      <c r="K1820" s="1452">
        <f>ROW()</f>
        <v>1820</v>
      </c>
      <c r="L1820" s="1452">
        <f>K1820+COUNTIF($I$118:$I$1905,I1820)-1</f>
        <v>1863</v>
      </c>
      <c r="M1820" s="1452"/>
      <c r="N1820" s="1452"/>
      <c r="O1820" s="1452"/>
    </row>
    <row r="1821" spans="8:15">
      <c r="H1821" s="1347" t="s">
        <v>1221</v>
      </c>
      <c r="I1821" s="1452" t="s">
        <v>564</v>
      </c>
      <c r="J1821" s="1452" t="s">
        <v>1342</v>
      </c>
      <c r="K1821" s="1452"/>
      <c r="L1821" s="1452"/>
      <c r="M1821" s="1452"/>
      <c r="N1821" s="1452"/>
      <c r="O1821" s="1452"/>
    </row>
    <row r="1822" spans="8:15">
      <c r="H1822" s="1347" t="s">
        <v>10153</v>
      </c>
      <c r="I1822" s="1452" t="s">
        <v>564</v>
      </c>
      <c r="J1822" s="1452" t="s">
        <v>7913</v>
      </c>
      <c r="K1822" s="1452"/>
      <c r="L1822" s="1452"/>
      <c r="M1822" s="1452"/>
      <c r="N1822" s="1452"/>
      <c r="O1822" s="1452"/>
    </row>
    <row r="1823" spans="8:15">
      <c r="H1823" s="1347" t="s">
        <v>10154</v>
      </c>
      <c r="I1823" s="1452" t="s">
        <v>564</v>
      </c>
      <c r="J1823" s="1452" t="s">
        <v>10155</v>
      </c>
      <c r="K1823" s="1452"/>
      <c r="L1823" s="1452"/>
      <c r="M1823" s="1452"/>
      <c r="N1823" s="1452"/>
      <c r="O1823" s="1452"/>
    </row>
    <row r="1824" spans="8:15">
      <c r="H1824" s="1347" t="s">
        <v>10156</v>
      </c>
      <c r="I1824" s="1452" t="s">
        <v>564</v>
      </c>
      <c r="J1824" s="1452" t="s">
        <v>7919</v>
      </c>
      <c r="K1824" s="1452"/>
      <c r="L1824" s="1452"/>
      <c r="M1824" s="1452"/>
      <c r="N1824" s="1452"/>
      <c r="O1824" s="1452"/>
    </row>
    <row r="1825" spans="8:15">
      <c r="H1825" s="1347" t="s">
        <v>10157</v>
      </c>
      <c r="I1825" s="1452" t="s">
        <v>564</v>
      </c>
      <c r="J1825" s="1452" t="s">
        <v>7921</v>
      </c>
      <c r="K1825" s="1452"/>
      <c r="L1825" s="1452"/>
      <c r="M1825" s="1452"/>
      <c r="N1825" s="1452"/>
      <c r="O1825" s="1452"/>
    </row>
    <row r="1826" spans="8:15">
      <c r="H1826" s="1347" t="s">
        <v>10158</v>
      </c>
      <c r="I1826" s="1452" t="s">
        <v>564</v>
      </c>
      <c r="J1826" s="1452" t="s">
        <v>7924</v>
      </c>
      <c r="K1826" s="1452"/>
      <c r="L1826" s="1452"/>
      <c r="M1826" s="1452"/>
      <c r="N1826" s="1452"/>
      <c r="O1826" s="1452"/>
    </row>
    <row r="1827" spans="8:15">
      <c r="H1827" s="1347" t="s">
        <v>10159</v>
      </c>
      <c r="I1827" s="1452" t="s">
        <v>564</v>
      </c>
      <c r="J1827" s="1452" t="s">
        <v>7927</v>
      </c>
      <c r="K1827" s="1452"/>
      <c r="L1827" s="1452"/>
      <c r="M1827" s="1452"/>
      <c r="N1827" s="1452"/>
      <c r="O1827" s="1452"/>
    </row>
    <row r="1828" spans="8:15">
      <c r="H1828" s="1347" t="s">
        <v>10160</v>
      </c>
      <c r="I1828" s="1452" t="s">
        <v>564</v>
      </c>
      <c r="J1828" s="1452" t="s">
        <v>7928</v>
      </c>
      <c r="K1828" s="1452"/>
      <c r="L1828" s="1452"/>
      <c r="M1828" s="1452"/>
      <c r="N1828" s="1452"/>
      <c r="O1828" s="1452"/>
    </row>
    <row r="1829" spans="8:15">
      <c r="H1829" s="1347" t="s">
        <v>10161</v>
      </c>
      <c r="I1829" s="1452" t="s">
        <v>564</v>
      </c>
      <c r="J1829" s="1452" t="s">
        <v>7932</v>
      </c>
      <c r="K1829" s="1452"/>
      <c r="L1829" s="1452"/>
      <c r="M1829" s="1452"/>
      <c r="N1829" s="1452"/>
      <c r="O1829" s="1452"/>
    </row>
    <row r="1830" spans="8:15">
      <c r="H1830" s="1347" t="s">
        <v>10162</v>
      </c>
      <c r="I1830" s="1452" t="s">
        <v>564</v>
      </c>
      <c r="J1830" s="1452" t="s">
        <v>7944</v>
      </c>
      <c r="K1830" s="1452"/>
      <c r="L1830" s="1452"/>
      <c r="M1830" s="1452"/>
      <c r="N1830" s="1452"/>
      <c r="O1830" s="1452"/>
    </row>
    <row r="1831" spans="8:15">
      <c r="H1831" s="1347" t="s">
        <v>10163</v>
      </c>
      <c r="I1831" s="1452" t="s">
        <v>564</v>
      </c>
      <c r="J1831" s="1452" t="s">
        <v>7952</v>
      </c>
      <c r="K1831" s="1452"/>
      <c r="L1831" s="1452"/>
      <c r="M1831" s="1452"/>
      <c r="N1831" s="1452"/>
      <c r="O1831" s="1452"/>
    </row>
    <row r="1832" spans="8:15">
      <c r="H1832" s="1347" t="s">
        <v>10164</v>
      </c>
      <c r="I1832" s="1452" t="s">
        <v>564</v>
      </c>
      <c r="J1832" s="1452" t="s">
        <v>7959</v>
      </c>
      <c r="K1832" s="1452"/>
      <c r="L1832" s="1452"/>
      <c r="M1832" s="1452"/>
      <c r="N1832" s="1452"/>
      <c r="O1832" s="1452"/>
    </row>
    <row r="1833" spans="8:15">
      <c r="H1833" s="1347" t="s">
        <v>10165</v>
      </c>
      <c r="I1833" s="1452" t="s">
        <v>564</v>
      </c>
      <c r="J1833" s="1452" t="s">
        <v>7971</v>
      </c>
      <c r="K1833" s="1452"/>
      <c r="L1833" s="1452"/>
      <c r="M1833" s="1452"/>
      <c r="N1833" s="1452"/>
      <c r="O1833" s="1452"/>
    </row>
    <row r="1834" spans="8:15">
      <c r="H1834" s="1347" t="s">
        <v>10166</v>
      </c>
      <c r="I1834" s="1452" t="s">
        <v>564</v>
      </c>
      <c r="J1834" s="1452" t="s">
        <v>7974</v>
      </c>
      <c r="K1834" s="1452"/>
      <c r="L1834" s="1452"/>
      <c r="M1834" s="1452"/>
      <c r="N1834" s="1452"/>
      <c r="O1834" s="1452"/>
    </row>
    <row r="1835" spans="8:15">
      <c r="H1835" s="1347" t="s">
        <v>10167</v>
      </c>
      <c r="I1835" s="1452" t="s">
        <v>564</v>
      </c>
      <c r="J1835" s="1452" t="s">
        <v>7981</v>
      </c>
      <c r="K1835" s="1452"/>
      <c r="L1835" s="1452"/>
      <c r="M1835" s="1452"/>
      <c r="N1835" s="1452"/>
      <c r="O1835" s="1452"/>
    </row>
    <row r="1836" spans="8:15">
      <c r="H1836" s="1347" t="s">
        <v>10168</v>
      </c>
      <c r="I1836" s="1452" t="s">
        <v>564</v>
      </c>
      <c r="J1836" s="1452" t="s">
        <v>7984</v>
      </c>
      <c r="K1836" s="1452"/>
      <c r="L1836" s="1452"/>
      <c r="M1836" s="1452"/>
      <c r="N1836" s="1452"/>
      <c r="O1836" s="1452"/>
    </row>
    <row r="1837" spans="8:15">
      <c r="H1837" s="1347" t="s">
        <v>10169</v>
      </c>
      <c r="I1837" s="1452" t="s">
        <v>564</v>
      </c>
      <c r="J1837" s="1452" t="s">
        <v>7987</v>
      </c>
      <c r="K1837" s="1452"/>
      <c r="L1837" s="1452"/>
      <c r="M1837" s="1452"/>
      <c r="N1837" s="1452"/>
      <c r="O1837" s="1452"/>
    </row>
    <row r="1838" spans="8:15">
      <c r="H1838" s="1347" t="s">
        <v>10170</v>
      </c>
      <c r="I1838" s="1452" t="s">
        <v>564</v>
      </c>
      <c r="J1838" s="1452" t="s">
        <v>7989</v>
      </c>
      <c r="K1838" s="1452"/>
      <c r="L1838" s="1452"/>
      <c r="M1838" s="1452"/>
      <c r="N1838" s="1452"/>
      <c r="O1838" s="1452"/>
    </row>
    <row r="1839" spans="8:15">
      <c r="H1839" s="1347" t="s">
        <v>10171</v>
      </c>
      <c r="I1839" s="1452" t="s">
        <v>564</v>
      </c>
      <c r="J1839" s="1452" t="s">
        <v>7995</v>
      </c>
      <c r="K1839" s="1452"/>
      <c r="L1839" s="1452"/>
      <c r="M1839" s="1452"/>
      <c r="N1839" s="1452"/>
      <c r="O1839" s="1452"/>
    </row>
    <row r="1840" spans="8:15">
      <c r="H1840" s="1347" t="s">
        <v>10172</v>
      </c>
      <c r="I1840" s="1452" t="s">
        <v>564</v>
      </c>
      <c r="J1840" s="1452" t="s">
        <v>3589</v>
      </c>
      <c r="K1840" s="1452"/>
      <c r="L1840" s="1452"/>
      <c r="M1840" s="1452"/>
      <c r="N1840" s="1452"/>
      <c r="O1840" s="1452"/>
    </row>
    <row r="1841" spans="8:15">
      <c r="H1841" s="1347" t="s">
        <v>10173</v>
      </c>
      <c r="I1841" s="1452" t="s">
        <v>564</v>
      </c>
      <c r="J1841" s="1452" t="s">
        <v>8001</v>
      </c>
      <c r="K1841" s="1452"/>
      <c r="L1841" s="1452"/>
      <c r="M1841" s="1452"/>
      <c r="N1841" s="1452"/>
      <c r="O1841" s="1452"/>
    </row>
    <row r="1842" spans="8:15">
      <c r="H1842" s="1347" t="s">
        <v>10174</v>
      </c>
      <c r="I1842" s="1452" t="s">
        <v>564</v>
      </c>
      <c r="J1842" s="1452" t="s">
        <v>8002</v>
      </c>
      <c r="K1842" s="1452"/>
      <c r="L1842" s="1452"/>
      <c r="M1842" s="1452"/>
      <c r="N1842" s="1452"/>
      <c r="O1842" s="1452"/>
    </row>
    <row r="1843" spans="8:15">
      <c r="H1843" s="1347" t="s">
        <v>10175</v>
      </c>
      <c r="I1843" s="1452" t="s">
        <v>564</v>
      </c>
      <c r="J1843" s="1452" t="s">
        <v>5021</v>
      </c>
      <c r="K1843" s="1452"/>
      <c r="L1843" s="1452"/>
      <c r="M1843" s="1452"/>
      <c r="N1843" s="1452"/>
      <c r="O1843" s="1452"/>
    </row>
    <row r="1844" spans="8:15">
      <c r="H1844" s="1347" t="s">
        <v>10176</v>
      </c>
      <c r="I1844" s="1452" t="s">
        <v>564</v>
      </c>
      <c r="J1844" s="1452" t="s">
        <v>8007</v>
      </c>
      <c r="K1844" s="1452"/>
      <c r="L1844" s="1452"/>
      <c r="M1844" s="1452"/>
      <c r="N1844" s="1452"/>
      <c r="O1844" s="1452"/>
    </row>
    <row r="1845" spans="8:15">
      <c r="H1845" s="1347" t="s">
        <v>10177</v>
      </c>
      <c r="I1845" s="1452" t="s">
        <v>564</v>
      </c>
      <c r="J1845" s="1452" t="s">
        <v>8010</v>
      </c>
      <c r="K1845" s="1452"/>
      <c r="L1845" s="1452"/>
      <c r="M1845" s="1452"/>
      <c r="N1845" s="1452"/>
      <c r="O1845" s="1452"/>
    </row>
    <row r="1846" spans="8:15">
      <c r="H1846" s="1347" t="s">
        <v>10178</v>
      </c>
      <c r="I1846" s="1452" t="s">
        <v>564</v>
      </c>
      <c r="J1846" s="1452" t="s">
        <v>10179</v>
      </c>
      <c r="K1846" s="1452"/>
      <c r="L1846" s="1452"/>
      <c r="M1846" s="1452"/>
      <c r="N1846" s="1452"/>
      <c r="O1846" s="1452"/>
    </row>
    <row r="1847" spans="8:15">
      <c r="H1847" s="1347" t="s">
        <v>10180</v>
      </c>
      <c r="I1847" s="1452" t="s">
        <v>564</v>
      </c>
      <c r="J1847" s="1452" t="s">
        <v>8013</v>
      </c>
      <c r="K1847" s="1452"/>
      <c r="L1847" s="1452"/>
      <c r="M1847" s="1452"/>
      <c r="N1847" s="1452"/>
      <c r="O1847" s="1452"/>
    </row>
    <row r="1848" spans="8:15">
      <c r="H1848" s="1347" t="s">
        <v>10181</v>
      </c>
      <c r="I1848" s="1452" t="s">
        <v>564</v>
      </c>
      <c r="J1848" s="1452" t="s">
        <v>8016</v>
      </c>
      <c r="K1848" s="1452"/>
      <c r="L1848" s="1452"/>
      <c r="M1848" s="1452"/>
      <c r="N1848" s="1452"/>
      <c r="O1848" s="1452"/>
    </row>
    <row r="1849" spans="8:15">
      <c r="H1849" s="1347" t="s">
        <v>10182</v>
      </c>
      <c r="I1849" s="1452" t="s">
        <v>564</v>
      </c>
      <c r="J1849" s="1452" t="s">
        <v>8020</v>
      </c>
      <c r="K1849" s="1452"/>
      <c r="L1849" s="1452"/>
      <c r="M1849" s="1452"/>
      <c r="N1849" s="1452"/>
      <c r="O1849" s="1452"/>
    </row>
    <row r="1850" spans="8:15">
      <c r="H1850" s="1347" t="s">
        <v>10183</v>
      </c>
      <c r="I1850" s="1452" t="s">
        <v>564</v>
      </c>
      <c r="J1850" s="1452" t="s">
        <v>10184</v>
      </c>
      <c r="K1850" s="1452"/>
      <c r="L1850" s="1452"/>
      <c r="M1850" s="1452"/>
      <c r="N1850" s="1452"/>
      <c r="O1850" s="1452"/>
    </row>
    <row r="1851" spans="8:15">
      <c r="H1851" s="1347" t="s">
        <v>10185</v>
      </c>
      <c r="I1851" s="1452" t="s">
        <v>564</v>
      </c>
      <c r="J1851" s="1452" t="s">
        <v>8023</v>
      </c>
      <c r="K1851" s="1452"/>
      <c r="L1851" s="1452"/>
      <c r="M1851" s="1452"/>
      <c r="N1851" s="1452"/>
      <c r="O1851" s="1452"/>
    </row>
    <row r="1852" spans="8:15">
      <c r="H1852" s="1347" t="s">
        <v>10186</v>
      </c>
      <c r="I1852" s="1452" t="s">
        <v>564</v>
      </c>
      <c r="J1852" s="1452" t="s">
        <v>8024</v>
      </c>
      <c r="K1852" s="1452"/>
      <c r="L1852" s="1452"/>
      <c r="M1852" s="1452"/>
      <c r="N1852" s="1452"/>
      <c r="O1852" s="1452"/>
    </row>
    <row r="1853" spans="8:15">
      <c r="H1853" s="1347" t="s">
        <v>10187</v>
      </c>
      <c r="I1853" s="1452" t="s">
        <v>564</v>
      </c>
      <c r="J1853" s="1452" t="s">
        <v>3244</v>
      </c>
      <c r="K1853" s="1452"/>
      <c r="L1853" s="1452"/>
      <c r="M1853" s="1452"/>
      <c r="N1853" s="1452"/>
      <c r="O1853" s="1452"/>
    </row>
    <row r="1854" spans="8:15">
      <c r="H1854" s="1347" t="s">
        <v>10188</v>
      </c>
      <c r="I1854" s="1452" t="s">
        <v>564</v>
      </c>
      <c r="J1854" s="1452" t="s">
        <v>8027</v>
      </c>
      <c r="K1854" s="1452"/>
      <c r="L1854" s="1452"/>
      <c r="M1854" s="1452"/>
      <c r="N1854" s="1452"/>
      <c r="O1854" s="1452"/>
    </row>
    <row r="1855" spans="8:15">
      <c r="H1855" s="1347" t="s">
        <v>10189</v>
      </c>
      <c r="I1855" s="1452" t="s">
        <v>564</v>
      </c>
      <c r="J1855" s="1452" t="s">
        <v>8028</v>
      </c>
      <c r="K1855" s="1452"/>
      <c r="L1855" s="1452"/>
      <c r="M1855" s="1452"/>
      <c r="N1855" s="1452"/>
      <c r="O1855" s="1452"/>
    </row>
    <row r="1856" spans="8:15">
      <c r="H1856" s="1347" t="s">
        <v>10190</v>
      </c>
      <c r="I1856" s="1452" t="s">
        <v>564</v>
      </c>
      <c r="J1856" s="1452" t="s">
        <v>8031</v>
      </c>
      <c r="K1856" s="1452"/>
      <c r="L1856" s="1452"/>
      <c r="M1856" s="1452"/>
      <c r="N1856" s="1452"/>
      <c r="O1856" s="1452"/>
    </row>
    <row r="1857" spans="8:15">
      <c r="H1857" s="1347" t="s">
        <v>10191</v>
      </c>
      <c r="I1857" s="1452" t="s">
        <v>564</v>
      </c>
      <c r="J1857" s="1452" t="s">
        <v>10192</v>
      </c>
      <c r="K1857" s="1452"/>
      <c r="L1857" s="1452"/>
      <c r="M1857" s="1452"/>
      <c r="N1857" s="1452"/>
      <c r="O1857" s="1452"/>
    </row>
    <row r="1858" spans="8:15">
      <c r="H1858" s="1347" t="s">
        <v>10193</v>
      </c>
      <c r="I1858" s="1452" t="s">
        <v>564</v>
      </c>
      <c r="J1858" s="1452" t="s">
        <v>8033</v>
      </c>
      <c r="K1858" s="1452"/>
      <c r="L1858" s="1452"/>
      <c r="M1858" s="1452"/>
      <c r="N1858" s="1452"/>
      <c r="O1858" s="1452"/>
    </row>
    <row r="1859" spans="8:15">
      <c r="H1859" s="1347" t="s">
        <v>10194</v>
      </c>
      <c r="I1859" s="1452" t="s">
        <v>564</v>
      </c>
      <c r="J1859" s="1452" t="s">
        <v>10195</v>
      </c>
      <c r="K1859" s="1452"/>
      <c r="L1859" s="1452"/>
      <c r="M1859" s="1452"/>
      <c r="N1859" s="1452"/>
      <c r="O1859" s="1452"/>
    </row>
    <row r="1860" spans="8:15">
      <c r="H1860" s="1347" t="s">
        <v>10196</v>
      </c>
      <c r="I1860" s="1452" t="s">
        <v>564</v>
      </c>
      <c r="J1860" s="1452" t="s">
        <v>10197</v>
      </c>
      <c r="K1860" s="1452"/>
      <c r="L1860" s="1452"/>
      <c r="M1860" s="1452"/>
      <c r="N1860" s="1452"/>
      <c r="O1860" s="1452"/>
    </row>
    <row r="1861" spans="8:15">
      <c r="H1861" s="1347" t="s">
        <v>10198</v>
      </c>
      <c r="I1861" s="1452" t="s">
        <v>564</v>
      </c>
      <c r="J1861" s="1452" t="s">
        <v>10199</v>
      </c>
      <c r="K1861" s="1452"/>
      <c r="L1861" s="1452"/>
      <c r="M1861" s="1452"/>
      <c r="N1861" s="1452"/>
      <c r="O1861" s="1452"/>
    </row>
    <row r="1862" spans="8:15">
      <c r="H1862" s="1347" t="s">
        <v>10200</v>
      </c>
      <c r="I1862" s="1452" t="s">
        <v>564</v>
      </c>
      <c r="J1862" s="1452" t="s">
        <v>10201</v>
      </c>
      <c r="K1862" s="1452"/>
      <c r="L1862" s="1452"/>
      <c r="M1862" s="1452"/>
      <c r="N1862" s="1452"/>
      <c r="O1862" s="1452"/>
    </row>
    <row r="1863" spans="8:15">
      <c r="H1863" s="1347" t="s">
        <v>10202</v>
      </c>
      <c r="I1863" s="1452" t="s">
        <v>564</v>
      </c>
      <c r="J1863" s="1452" t="s">
        <v>10203</v>
      </c>
      <c r="K1863" s="1452"/>
      <c r="L1863" s="1452"/>
      <c r="M1863" s="1452"/>
      <c r="N1863" s="1452"/>
      <c r="O1863" s="1452"/>
    </row>
    <row r="1864" spans="8:15">
      <c r="H1864" s="1347" t="s">
        <v>10204</v>
      </c>
      <c r="I1864" s="1452" t="s">
        <v>8192</v>
      </c>
      <c r="K1864" s="1452">
        <f>ROW()</f>
        <v>1864</v>
      </c>
      <c r="L1864" s="1452">
        <f>K1864+COUNTIF($I$118:$I$1905,I1864)-1</f>
        <v>1905</v>
      </c>
      <c r="M1864" s="1452"/>
      <c r="N1864" s="1452"/>
      <c r="O1864" s="1452"/>
    </row>
    <row r="1865" spans="8:15">
      <c r="H1865" s="1347" t="s">
        <v>1224</v>
      </c>
      <c r="I1865" s="1452" t="s">
        <v>8192</v>
      </c>
      <c r="J1865" s="1452" t="s">
        <v>1345</v>
      </c>
      <c r="K1865" s="1452"/>
      <c r="L1865" s="1452"/>
      <c r="M1865" s="1452"/>
      <c r="N1865" s="1452"/>
      <c r="O1865" s="1452"/>
    </row>
    <row r="1866" spans="8:15">
      <c r="H1866" s="1347" t="s">
        <v>10205</v>
      </c>
      <c r="I1866" s="1452" t="s">
        <v>8192</v>
      </c>
      <c r="J1866" s="1452" t="s">
        <v>10206</v>
      </c>
      <c r="K1866" s="1452"/>
      <c r="L1866" s="1452"/>
      <c r="M1866" s="1452"/>
      <c r="N1866" s="1452"/>
      <c r="O1866" s="1452"/>
    </row>
    <row r="1867" spans="8:15">
      <c r="H1867" s="1347" t="s">
        <v>10207</v>
      </c>
      <c r="I1867" s="1452" t="s">
        <v>8192</v>
      </c>
      <c r="J1867" s="1452" t="s">
        <v>10208</v>
      </c>
      <c r="K1867" s="1452"/>
      <c r="L1867" s="1452"/>
      <c r="M1867" s="1452"/>
      <c r="N1867" s="1452"/>
      <c r="O1867" s="1452"/>
    </row>
    <row r="1868" spans="8:15">
      <c r="H1868" s="1347" t="s">
        <v>10209</v>
      </c>
      <c r="I1868" s="1452" t="s">
        <v>8192</v>
      </c>
      <c r="J1868" s="1452" t="s">
        <v>10210</v>
      </c>
      <c r="K1868" s="1452"/>
      <c r="L1868" s="1452"/>
      <c r="M1868" s="1452"/>
      <c r="N1868" s="1452"/>
      <c r="O1868" s="1452"/>
    </row>
    <row r="1869" spans="8:15">
      <c r="H1869" s="1347" t="s">
        <v>10211</v>
      </c>
      <c r="I1869" s="1452" t="s">
        <v>8192</v>
      </c>
      <c r="J1869" s="1452" t="s">
        <v>8035</v>
      </c>
      <c r="K1869" s="1452"/>
      <c r="L1869" s="1452"/>
      <c r="M1869" s="1452"/>
      <c r="N1869" s="1452"/>
      <c r="O1869" s="1452"/>
    </row>
    <row r="1870" spans="8:15">
      <c r="H1870" s="1347" t="s">
        <v>10212</v>
      </c>
      <c r="I1870" s="1452" t="s">
        <v>8192</v>
      </c>
      <c r="J1870" s="1452" t="s">
        <v>10213</v>
      </c>
      <c r="K1870" s="1452"/>
      <c r="L1870" s="1452"/>
      <c r="M1870" s="1452"/>
      <c r="N1870" s="1452"/>
      <c r="O1870" s="1452"/>
    </row>
    <row r="1871" spans="8:15">
      <c r="H1871" s="1347" t="s">
        <v>10214</v>
      </c>
      <c r="I1871" s="1452" t="s">
        <v>8192</v>
      </c>
      <c r="J1871" s="1452" t="s">
        <v>10215</v>
      </c>
      <c r="K1871" s="1452"/>
      <c r="L1871" s="1452"/>
      <c r="M1871" s="1452"/>
      <c r="N1871" s="1452"/>
      <c r="O1871" s="1452"/>
    </row>
    <row r="1872" spans="8:15">
      <c r="H1872" s="1347" t="s">
        <v>10216</v>
      </c>
      <c r="I1872" s="1452" t="s">
        <v>8192</v>
      </c>
      <c r="J1872" s="1452" t="s">
        <v>10217</v>
      </c>
      <c r="K1872" s="1452"/>
      <c r="L1872" s="1452"/>
      <c r="M1872" s="1452"/>
      <c r="N1872" s="1452"/>
      <c r="O1872" s="1452"/>
    </row>
    <row r="1873" spans="8:15">
      <c r="H1873" s="1347" t="s">
        <v>10218</v>
      </c>
      <c r="I1873" s="1452" t="s">
        <v>8192</v>
      </c>
      <c r="J1873" s="1452" t="s">
        <v>10219</v>
      </c>
      <c r="K1873" s="1452"/>
      <c r="L1873" s="1452"/>
      <c r="M1873" s="1452"/>
      <c r="N1873" s="1452"/>
      <c r="O1873" s="1452"/>
    </row>
    <row r="1874" spans="8:15">
      <c r="H1874" s="1347" t="s">
        <v>10220</v>
      </c>
      <c r="I1874" s="1452" t="s">
        <v>8192</v>
      </c>
      <c r="J1874" s="1452" t="s">
        <v>10221</v>
      </c>
      <c r="K1874" s="1452"/>
      <c r="L1874" s="1452"/>
      <c r="M1874" s="1452"/>
      <c r="N1874" s="1452"/>
      <c r="O1874" s="1452"/>
    </row>
    <row r="1875" spans="8:15">
      <c r="H1875" s="1347" t="s">
        <v>10222</v>
      </c>
      <c r="I1875" s="1452" t="s">
        <v>8192</v>
      </c>
      <c r="J1875" s="1452" t="s">
        <v>10223</v>
      </c>
      <c r="K1875" s="1452"/>
      <c r="L1875" s="1452"/>
      <c r="M1875" s="1452"/>
      <c r="N1875" s="1452"/>
      <c r="O1875" s="1452"/>
    </row>
    <row r="1876" spans="8:15">
      <c r="H1876" s="1347" t="s">
        <v>10224</v>
      </c>
      <c r="I1876" s="1452" t="s">
        <v>8192</v>
      </c>
      <c r="J1876" s="1452" t="s">
        <v>8039</v>
      </c>
      <c r="K1876" s="1452"/>
      <c r="L1876" s="1452"/>
      <c r="M1876" s="1452"/>
      <c r="N1876" s="1452"/>
      <c r="O1876" s="1452"/>
    </row>
    <row r="1877" spans="8:15">
      <c r="H1877" s="1347" t="s">
        <v>10225</v>
      </c>
      <c r="I1877" s="1452" t="s">
        <v>8192</v>
      </c>
      <c r="J1877" s="1452" t="s">
        <v>8040</v>
      </c>
      <c r="K1877" s="1452"/>
      <c r="L1877" s="1452"/>
      <c r="M1877" s="1452"/>
      <c r="N1877" s="1452"/>
      <c r="O1877" s="1452"/>
    </row>
    <row r="1878" spans="8:15">
      <c r="H1878" s="1347" t="s">
        <v>10226</v>
      </c>
      <c r="I1878" s="1452" t="s">
        <v>8192</v>
      </c>
      <c r="J1878" s="1452" t="s">
        <v>3142</v>
      </c>
      <c r="K1878" s="1452"/>
      <c r="L1878" s="1452"/>
      <c r="M1878" s="1452"/>
      <c r="N1878" s="1452"/>
      <c r="O1878" s="1452"/>
    </row>
    <row r="1879" spans="8:15">
      <c r="H1879" s="1347" t="s">
        <v>10227</v>
      </c>
      <c r="I1879" s="1452" t="s">
        <v>8192</v>
      </c>
      <c r="J1879" s="1452" t="s">
        <v>10228</v>
      </c>
      <c r="K1879" s="1452"/>
      <c r="L1879" s="1452"/>
      <c r="M1879" s="1452"/>
      <c r="N1879" s="1452"/>
      <c r="O1879" s="1452"/>
    </row>
    <row r="1880" spans="8:15">
      <c r="H1880" s="1347" t="s">
        <v>10229</v>
      </c>
      <c r="I1880" s="1452" t="s">
        <v>8192</v>
      </c>
      <c r="J1880" s="1452" t="s">
        <v>8041</v>
      </c>
      <c r="K1880" s="1452"/>
      <c r="L1880" s="1452"/>
      <c r="M1880" s="1452"/>
      <c r="N1880" s="1452"/>
      <c r="O1880" s="1452"/>
    </row>
    <row r="1881" spans="8:15">
      <c r="H1881" s="1347" t="s">
        <v>10230</v>
      </c>
      <c r="I1881" s="1452" t="s">
        <v>8192</v>
      </c>
      <c r="J1881" s="1452" t="s">
        <v>8043</v>
      </c>
      <c r="K1881" s="1452"/>
      <c r="L1881" s="1452"/>
      <c r="M1881" s="1452"/>
      <c r="N1881" s="1452"/>
      <c r="O1881" s="1452"/>
    </row>
    <row r="1882" spans="8:15">
      <c r="H1882" s="1347" t="s">
        <v>10231</v>
      </c>
      <c r="I1882" s="1452" t="s">
        <v>8192</v>
      </c>
      <c r="J1882" s="1452" t="s">
        <v>8045</v>
      </c>
      <c r="K1882" s="1452"/>
      <c r="L1882" s="1452"/>
      <c r="M1882" s="1452"/>
      <c r="N1882" s="1452"/>
      <c r="O1882" s="1452"/>
    </row>
    <row r="1883" spans="8:15">
      <c r="H1883" s="1347" t="s">
        <v>10232</v>
      </c>
      <c r="I1883" s="1452" t="s">
        <v>8192</v>
      </c>
      <c r="J1883" s="1452" t="s">
        <v>8047</v>
      </c>
      <c r="K1883" s="1452"/>
      <c r="L1883" s="1452"/>
      <c r="M1883" s="1452"/>
      <c r="N1883" s="1452"/>
      <c r="O1883" s="1452"/>
    </row>
    <row r="1884" spans="8:15">
      <c r="H1884" s="1347" t="s">
        <v>10233</v>
      </c>
      <c r="I1884" s="1452" t="s">
        <v>8192</v>
      </c>
      <c r="J1884" s="1452" t="s">
        <v>10234</v>
      </c>
      <c r="K1884" s="1452"/>
      <c r="L1884" s="1452"/>
      <c r="M1884" s="1452"/>
      <c r="N1884" s="1452"/>
      <c r="O1884" s="1452"/>
    </row>
    <row r="1885" spans="8:15">
      <c r="H1885" s="1347" t="s">
        <v>10235</v>
      </c>
      <c r="I1885" s="1452" t="s">
        <v>8192</v>
      </c>
      <c r="J1885" s="1452" t="s">
        <v>10236</v>
      </c>
      <c r="K1885" s="1452"/>
      <c r="L1885" s="1452"/>
      <c r="M1885" s="1452"/>
      <c r="N1885" s="1452"/>
      <c r="O1885" s="1452"/>
    </row>
    <row r="1886" spans="8:15">
      <c r="H1886" s="1347" t="s">
        <v>10237</v>
      </c>
      <c r="I1886" s="1452" t="s">
        <v>8192</v>
      </c>
      <c r="J1886" s="1452" t="s">
        <v>10238</v>
      </c>
      <c r="K1886" s="1452"/>
      <c r="L1886" s="1452"/>
      <c r="M1886" s="1452"/>
      <c r="N1886" s="1452"/>
      <c r="O1886" s="1452"/>
    </row>
    <row r="1887" spans="8:15">
      <c r="H1887" s="1347" t="s">
        <v>10239</v>
      </c>
      <c r="I1887" s="1452" t="s">
        <v>8192</v>
      </c>
      <c r="J1887" s="1452" t="s">
        <v>10240</v>
      </c>
      <c r="K1887" s="1452"/>
      <c r="L1887" s="1452"/>
      <c r="M1887" s="1452"/>
      <c r="N1887" s="1452"/>
      <c r="O1887" s="1452"/>
    </row>
    <row r="1888" spans="8:15">
      <c r="H1888" s="1347" t="s">
        <v>10241</v>
      </c>
      <c r="I1888" s="1452" t="s">
        <v>8192</v>
      </c>
      <c r="J1888" s="1452" t="s">
        <v>10242</v>
      </c>
      <c r="K1888" s="1452"/>
      <c r="L1888" s="1452"/>
      <c r="M1888" s="1452"/>
      <c r="N1888" s="1452"/>
      <c r="O1888" s="1452"/>
    </row>
    <row r="1889" spans="8:15">
      <c r="H1889" s="1347" t="s">
        <v>10243</v>
      </c>
      <c r="I1889" s="1452" t="s">
        <v>8192</v>
      </c>
      <c r="J1889" s="1452" t="s">
        <v>10244</v>
      </c>
      <c r="K1889" s="1452"/>
      <c r="L1889" s="1452"/>
      <c r="M1889" s="1452"/>
      <c r="N1889" s="1452"/>
      <c r="O1889" s="1452"/>
    </row>
    <row r="1890" spans="8:15">
      <c r="H1890" s="1347" t="s">
        <v>10245</v>
      </c>
      <c r="I1890" s="1452" t="s">
        <v>8192</v>
      </c>
      <c r="J1890" s="1452" t="s">
        <v>10246</v>
      </c>
      <c r="K1890" s="1452"/>
      <c r="L1890" s="1452"/>
      <c r="M1890" s="1452"/>
      <c r="N1890" s="1452"/>
      <c r="O1890" s="1452"/>
    </row>
    <row r="1891" spans="8:15">
      <c r="H1891" s="1347" t="s">
        <v>10247</v>
      </c>
      <c r="I1891" s="1452" t="s">
        <v>8192</v>
      </c>
      <c r="J1891" s="1452" t="s">
        <v>10248</v>
      </c>
      <c r="K1891" s="1452"/>
      <c r="L1891" s="1452"/>
      <c r="M1891" s="1452"/>
      <c r="N1891" s="1452"/>
      <c r="O1891" s="1452"/>
    </row>
    <row r="1892" spans="8:15">
      <c r="H1892" s="1347" t="s">
        <v>10249</v>
      </c>
      <c r="I1892" s="1452" t="s">
        <v>8192</v>
      </c>
      <c r="J1892" s="1452" t="s">
        <v>10250</v>
      </c>
      <c r="K1892" s="1452"/>
      <c r="L1892" s="1452"/>
      <c r="M1892" s="1452"/>
      <c r="N1892" s="1452"/>
      <c r="O1892" s="1452"/>
    </row>
    <row r="1893" spans="8:15">
      <c r="H1893" s="1347" t="s">
        <v>10251</v>
      </c>
      <c r="I1893" s="1452" t="s">
        <v>8192</v>
      </c>
      <c r="J1893" s="1452" t="s">
        <v>8049</v>
      </c>
      <c r="K1893" s="1452"/>
      <c r="L1893" s="1452"/>
      <c r="M1893" s="1452"/>
      <c r="N1893" s="1452"/>
      <c r="O1893" s="1452"/>
    </row>
    <row r="1894" spans="8:15">
      <c r="H1894" s="1347" t="s">
        <v>10252</v>
      </c>
      <c r="I1894" s="1452" t="s">
        <v>8192</v>
      </c>
      <c r="J1894" s="1452" t="s">
        <v>8051</v>
      </c>
      <c r="K1894" s="1452"/>
      <c r="L1894" s="1452"/>
      <c r="M1894" s="1452"/>
      <c r="N1894" s="1452"/>
      <c r="O1894" s="1452"/>
    </row>
    <row r="1895" spans="8:15">
      <c r="H1895" s="1347" t="s">
        <v>10253</v>
      </c>
      <c r="I1895" s="1452" t="s">
        <v>8192</v>
      </c>
      <c r="J1895" s="1452" t="s">
        <v>8053</v>
      </c>
      <c r="K1895" s="1452"/>
      <c r="L1895" s="1452"/>
      <c r="M1895" s="1452"/>
      <c r="N1895" s="1452"/>
      <c r="O1895" s="1452"/>
    </row>
    <row r="1896" spans="8:15">
      <c r="H1896" s="1347" t="s">
        <v>10254</v>
      </c>
      <c r="I1896" s="1452" t="s">
        <v>8192</v>
      </c>
      <c r="J1896" s="1452" t="s">
        <v>8054</v>
      </c>
      <c r="K1896" s="1452"/>
      <c r="L1896" s="1452"/>
      <c r="M1896" s="1452"/>
      <c r="N1896" s="1452"/>
      <c r="O1896" s="1452"/>
    </row>
    <row r="1897" spans="8:15">
      <c r="H1897" s="1347" t="s">
        <v>10255</v>
      </c>
      <c r="I1897" s="1452" t="s">
        <v>8192</v>
      </c>
      <c r="J1897" s="1452" t="s">
        <v>10256</v>
      </c>
      <c r="K1897" s="1452"/>
      <c r="L1897" s="1452"/>
      <c r="M1897" s="1452"/>
      <c r="N1897" s="1452"/>
      <c r="O1897" s="1452"/>
    </row>
    <row r="1898" spans="8:15">
      <c r="H1898" s="1347" t="s">
        <v>10257</v>
      </c>
      <c r="I1898" s="1452" t="s">
        <v>8192</v>
      </c>
      <c r="J1898" s="1452" t="s">
        <v>10258</v>
      </c>
      <c r="K1898" s="1452"/>
      <c r="L1898" s="1452"/>
      <c r="M1898" s="1452"/>
      <c r="N1898" s="1452"/>
      <c r="O1898" s="1452"/>
    </row>
    <row r="1899" spans="8:15">
      <c r="H1899" s="1347" t="s">
        <v>10259</v>
      </c>
      <c r="I1899" s="1452" t="s">
        <v>8192</v>
      </c>
      <c r="J1899" s="1452" t="s">
        <v>8056</v>
      </c>
      <c r="K1899" s="1452"/>
      <c r="L1899" s="1452"/>
      <c r="M1899" s="1452"/>
      <c r="N1899" s="1452"/>
      <c r="O1899" s="1452"/>
    </row>
    <row r="1900" spans="8:15">
      <c r="H1900" s="1347" t="s">
        <v>10260</v>
      </c>
      <c r="I1900" s="1452" t="s">
        <v>8192</v>
      </c>
      <c r="J1900" s="1452" t="s">
        <v>10261</v>
      </c>
      <c r="K1900" s="1452"/>
      <c r="L1900" s="1452"/>
      <c r="M1900" s="1452"/>
      <c r="N1900" s="1452"/>
      <c r="O1900" s="1452"/>
    </row>
    <row r="1901" spans="8:15">
      <c r="H1901" s="1347" t="s">
        <v>10262</v>
      </c>
      <c r="I1901" s="1452" t="s">
        <v>8192</v>
      </c>
      <c r="J1901" s="1452" t="s">
        <v>10263</v>
      </c>
      <c r="K1901" s="1452"/>
      <c r="L1901" s="1452"/>
      <c r="M1901" s="1452"/>
      <c r="N1901" s="1452"/>
      <c r="O1901" s="1452"/>
    </row>
    <row r="1902" spans="8:15">
      <c r="H1902" s="1347" t="s">
        <v>10264</v>
      </c>
      <c r="I1902" s="1452" t="s">
        <v>8192</v>
      </c>
      <c r="J1902" s="1452" t="s">
        <v>10265</v>
      </c>
      <c r="K1902" s="1452"/>
      <c r="L1902" s="1452"/>
      <c r="M1902" s="1452"/>
      <c r="N1902" s="1452"/>
      <c r="O1902" s="1452"/>
    </row>
    <row r="1903" spans="8:15">
      <c r="H1903" s="1347" t="s">
        <v>10266</v>
      </c>
      <c r="I1903" s="1452" t="s">
        <v>8192</v>
      </c>
      <c r="J1903" s="1452" t="s">
        <v>10267</v>
      </c>
      <c r="K1903" s="1452"/>
      <c r="L1903" s="1452"/>
      <c r="M1903" s="1452"/>
      <c r="N1903" s="1452"/>
      <c r="O1903" s="1452"/>
    </row>
    <row r="1904" spans="8:15">
      <c r="H1904" s="1347" t="s">
        <v>10268</v>
      </c>
      <c r="I1904" s="1452" t="s">
        <v>8192</v>
      </c>
      <c r="J1904" s="1452" t="s">
        <v>8057</v>
      </c>
      <c r="K1904" s="1452"/>
      <c r="L1904" s="1452"/>
      <c r="M1904" s="1452"/>
      <c r="N1904" s="1452"/>
      <c r="O1904" s="1452"/>
    </row>
    <row r="1905" spans="8:15">
      <c r="H1905" s="1347" t="s">
        <v>10269</v>
      </c>
      <c r="I1905" s="1452" t="s">
        <v>8192</v>
      </c>
      <c r="J1905" s="1452" t="s">
        <v>8058</v>
      </c>
      <c r="K1905" s="1452"/>
      <c r="L1905" s="1452"/>
      <c r="M1905" s="1452"/>
      <c r="N1905" s="1452"/>
      <c r="O1905" s="1452"/>
    </row>
  </sheetData>
  <sheetProtection algorithmName="SHA-512" hashValue="A3fzVHO28aNuAPuX8HxFoxAHvlGsUeUFygMyZ64B8DApNsXqc804fEWgH8lKo0pEIftvlc9ylsfYBlpX8q+DXg==" saltValue="9h4qqA+b3rDquokZMMkVIQ==" spinCount="100000" sheet="1" objects="1" scenarios="1"/>
  <mergeCells count="13">
    <mergeCell ref="E73:E74"/>
    <mergeCell ref="E46:E47"/>
    <mergeCell ref="E49:E50"/>
    <mergeCell ref="E52:E53"/>
    <mergeCell ref="E67:E68"/>
    <mergeCell ref="E70:E71"/>
    <mergeCell ref="G27:G29"/>
    <mergeCell ref="E3:F3"/>
    <mergeCell ref="D27:D29"/>
    <mergeCell ref="E27:E29"/>
    <mergeCell ref="F27:F29"/>
    <mergeCell ref="B3:D3"/>
    <mergeCell ref="C5:D5"/>
  </mergeCells>
  <phoneticPr fontId="65"/>
  <conditionalFormatting sqref="G44:G53">
    <cfRule type="cellIs" dxfId="18" priority="7" stopIfTrue="1" operator="equal">
      <formula>"除雪工事補正の有無欄で「補正有り」を選択してください。"</formula>
    </cfRule>
    <cfRule type="cellIs" dxfId="17" priority="8" stopIfTrue="1" operator="equal">
      <formula>"国土交通省（建設）以外の場合は入力しないでください。"</formula>
    </cfRule>
  </conditionalFormatting>
  <conditionalFormatting sqref="G111">
    <cfRule type="cellIs" dxfId="16" priority="9" stopIfTrue="1" operator="equal">
      <formula>"仮設営繕物貸与・敷地貸与補正の有無欄で「補正有り」を選択してください。"</formula>
    </cfRule>
    <cfRule type="cellIs" dxfId="15" priority="10" stopIfTrue="1" operator="equal">
      <formula>"高速道路以外の場合は入力しないでください。"</formula>
    </cfRule>
  </conditionalFormatting>
  <conditionalFormatting sqref="G65:G74">
    <cfRule type="cellIs" dxfId="14" priority="5" stopIfTrue="1" operator="equal">
      <formula>"除雪工事補正の有無欄で「補正有り」を選択してください。"</formula>
    </cfRule>
    <cfRule type="cellIs" dxfId="13" priority="6" stopIfTrue="1" operator="equal">
      <formula>"国土交通省（建設）以外の場合は入力しないでください。"</formula>
    </cfRule>
  </conditionalFormatting>
  <conditionalFormatting sqref="C37:F37">
    <cfRule type="expression" dxfId="12" priority="2">
      <formula>$H$37=""</formula>
    </cfRule>
  </conditionalFormatting>
  <dataValidations xWindow="651" yWindow="390" count="28">
    <dataValidation type="list" allowBlank="1" showInputMessage="1" showErrorMessage="1" promptTitle="工種コード" prompt="リストから選択してください。_x000a_マニュアル参照" sqref="F20" xr:uid="{00000000-0002-0000-0200-000001000000}">
      <formula1>工種</formula1>
    </dataValidation>
    <dataValidation type="list" allowBlank="1" showInputMessage="1" showErrorMessage="1" promptTitle="施工場所コード" prompt="リストから選択してください。_x000a_マニュアル参照" sqref="F21" xr:uid="{00000000-0002-0000-0200-000002000000}">
      <formula1>施工場所コード</formula1>
    </dataValidation>
    <dataValidation type="list" allowBlank="1" showInputMessage="1" showErrorMessage="1" sqref="F86:F87" xr:uid="{00000000-0002-0000-0200-000003000000}">
      <formula1>情報共有システム_ＡＳＰのみ_使用の有無</formula1>
    </dataValidation>
    <dataValidation type="custom" allowBlank="1" showInputMessage="1" showErrorMessage="1" sqref="F10:F16 F5" xr:uid="{00000000-0002-0000-0200-000004000000}">
      <formula1>TRIM(F5)&lt;&gt;""</formula1>
    </dataValidation>
    <dataValidation type="custom" operator="greaterThanOrEqual" allowBlank="1" showInputMessage="1" showErrorMessage="1" sqref="F22:F23" xr:uid="{00000000-0002-0000-0200-000005000000}">
      <formula1>TRIM(F22)&lt;&gt;""</formula1>
    </dataValidation>
    <dataValidation type="list" allowBlank="1" showInputMessage="1" showErrorMessage="1" sqref="F32" xr:uid="{00000000-0002-0000-0200-000006000000}">
      <formula1>$N$118:$N$165</formula1>
    </dataValidation>
    <dataValidation type="list" allowBlank="1" showInputMessage="1" showErrorMessage="1" sqref="F44" xr:uid="{00000000-0002-0000-0200-000007000000}">
      <formula1>除雪工事補正係数</formula1>
    </dataValidation>
    <dataValidation type="list" allowBlank="1" showInputMessage="1" showErrorMessage="1" sqref="JC80 SY80 ACU80 AMQ80 AWM80 BGI80 BQE80 CAA80 CJW80 CTS80 DDO80 DNK80 DXG80 EHC80 EQY80 FAU80 FKQ80 FUM80 GEI80 GOE80 GYA80 HHW80 HRS80 IBO80 ILK80 IVG80 JFC80 JOY80 JYU80 KIQ80 KSM80 LCI80 LME80 LWA80 MFW80 MPS80 MZO80 NJK80 NTG80 ODC80 OMY80 OWU80 PGQ80 PQM80 QAI80 QKE80 QUA80 RDW80 RNS80 RXO80 SHK80 SRG80 TBC80 TKY80 TUU80 UEQ80 UOM80 UYI80 VIE80 VSA80 WBW80 WLS80 WVO80 WBW86:WBW92 VSA86:VSA92 VIE86:VIE92 UYI86:UYI92 UOM86:UOM92 UEQ86:UEQ92 TUU86:TUU92 TKY86:TKY92 TBC86:TBC92 SRG86:SRG92 SHK86:SHK92 RXO86:RXO92 RNS86:RNS92 RDW86:RDW92 QUA86:QUA92 QKE86:QKE92 QAI86:QAI92 PQM86:PQM92 PGQ86:PGQ92 OWU86:OWU92 OMY86:OMY92 ODC86:ODC92 NTG86:NTG92 NJK86:NJK92 MZO86:MZO92 MPS86:MPS92 MFW86:MFW92 LWA86:LWA92 LME86:LME92 LCI86:LCI92 KSM86:KSM92 KIQ86:KIQ92 JYU86:JYU92 JOY86:JOY92 JFC86:JFC92 IVG86:IVG92 ILK86:ILK92 IBO86:IBO92 HRS86:HRS92 HHW86:HHW92 GYA86:GYA92 GOE86:GOE92 GEI86:GEI92 FUM86:FUM92 FKQ86:FKQ92 FAU86:FAU92 EQY86:EQY92 EHC86:EHC92 DXG86:DXG92 DNK86:DNK92 DDO86:DDO92 CTS86:CTS92 CJW86:CJW92 CAA86:CAA92 BQE86:BQE92 BGI86:BGI92 AWM86:AWM92 AMQ86:AMQ92 ACU86:ACU92 SY86:SY92 JC86:JC92 WLS86:WLS92 WVO86:WVO92" xr:uid="{00000000-0002-0000-0200-000008000000}">
      <formula1>$AP$3:$AP$7</formula1>
    </dataValidation>
    <dataValidation type="list" allowBlank="1" showInputMessage="1" showErrorMessage="1" sqref="F61" xr:uid="{00000000-0002-0000-0200-000009000000}">
      <formula1>積雪寒冷地</formula1>
    </dataValidation>
    <dataValidation type="whole" operator="greaterThanOrEqual" allowBlank="1" showInputMessage="1" showErrorMessage="1" prompt="導入した基数を入力して下さい。" sqref="F96:F97" xr:uid="{00000000-0002-0000-0200-00000A000000}">
      <formula1>0</formula1>
    </dataValidation>
    <dataValidation type="list" allowBlank="1" showInputMessage="1" showErrorMessage="1" prompt="特記に示す「快適トイレの標準仕様」を満たす場合のみ、「有り」を選択して下さい。_x000a__x000a_通常の現場トイレ、事務所内のトイレは該当しません。" sqref="F95" xr:uid="{00000000-0002-0000-0200-00000B000000}">
      <formula1>情報共有システム_ＡＳＰのみ_使用の有無</formula1>
    </dataValidation>
    <dataValidation type="list" operator="greaterThanOrEqual" allowBlank="1" showInputMessage="1" showErrorMessage="1" sqref="F24" xr:uid="{00000000-0002-0000-0200-00000C000000}">
      <formula1>基準書</formula1>
    </dataValidation>
    <dataValidation type="list" allowBlank="1" showInputMessage="1" showErrorMessage="1" sqref="F37" xr:uid="{00000000-0002-0000-0200-00000D000000}">
      <formula1>Yes_No</formula1>
    </dataValidation>
    <dataValidation type="list" allowBlank="1" showInputMessage="1" showErrorMessage="1" sqref="F38" xr:uid="{00000000-0002-0000-0200-00000F000000}">
      <formula1>復興補正_共通仮設</formula1>
    </dataValidation>
    <dataValidation type="list" allowBlank="1" showInputMessage="1" showErrorMessage="1" promptTitle="施工地域の補正" prompt="リストから選択してください。_x000a_マニュアル参照" sqref="F36" xr:uid="{00000000-0002-0000-0200-000010000000}">
      <formula1>INDIRECT($F$24)</formula1>
    </dataValidation>
    <dataValidation type="list" allowBlank="1" showInputMessage="1" showErrorMessage="1" sqref="F39" xr:uid="{00000000-0002-0000-0200-000011000000}">
      <formula1>熊本復興補正</formula1>
    </dataValidation>
    <dataValidation type="list" allowBlank="1" showInputMessage="1" showErrorMessage="1" sqref="F43 F63:F65" xr:uid="{00000000-0002-0000-0200-000012000000}">
      <formula1>その他補正</formula1>
    </dataValidation>
    <dataValidation type="decimal" allowBlank="1" showInputMessage="1" showErrorMessage="1" sqref="F46 F49 F52 F67 F70 F73" xr:uid="{00000000-0002-0000-0200-000013000000}">
      <formula1>0</formula1>
      <formula2>999</formula2>
    </dataValidation>
    <dataValidation type="list" allowBlank="1" showInputMessage="1" showErrorMessage="1" sqref="F41" xr:uid="{00000000-0002-0000-0200-000014000000}">
      <formula1>週休2日補正有無</formula1>
    </dataValidation>
    <dataValidation type="list" allowBlank="1" showInputMessage="1" showErrorMessage="1" sqref="F83 F88:F92 F99" xr:uid="{00000000-0002-0000-0200-000015000000}">
      <formula1>有無</formula1>
    </dataValidation>
    <dataValidation type="list" allowBlank="1" showInputMessage="1" showErrorMessage="1" sqref="F40" xr:uid="{21F2842A-ADB5-4F13-847A-6C997FAB8BCE}">
      <formula1>広島復興補正</formula1>
    </dataValidation>
    <dataValidation type="list" operator="greaterThanOrEqual" showInputMessage="1" showErrorMessage="1" sqref="F25" xr:uid="{31CB87A1-02DE-4D79-A329-2F44E6384A13}">
      <formula1>農道種別</formula1>
    </dataValidation>
    <dataValidation type="list" allowBlank="1" showInputMessage="1" showErrorMessage="1" sqref="F42" xr:uid="{35573BC0-74D0-44A8-BBCF-883ACC8BFB53}">
      <formula1>海上輸送補正の有無</formula1>
    </dataValidation>
    <dataValidation type="list" allowBlank="1" showInputMessage="1" showErrorMessage="1" sqref="F80" xr:uid="{EEE03A27-DBBC-41D8-95F0-3C40417341EE}">
      <formula1>情報化施工_有無</formula1>
    </dataValidation>
    <dataValidation type="list" operator="greaterThanOrEqual" showInputMessage="1" showErrorMessage="1" sqref="F26" xr:uid="{B0F9AB4C-CE67-4F64-B916-BD0644278945}">
      <formula1>有無</formula1>
    </dataValidation>
    <dataValidation type="list" allowBlank="1" showInputMessage="1" showErrorMessage="1" promptTitle="地域特性コード" prompt="リストから選択してください。_x000a_マニュアル参照" sqref="F19" xr:uid="{15188542-73E8-4088-AEEE-FDCA09A8101C}">
      <formula1>地域特性</formula1>
    </dataValidation>
    <dataValidation type="list" allowBlank="1" showInputMessage="1" showErrorMessage="1" sqref="F77" xr:uid="{7EEB5019-A44C-442E-961B-4D3F555F0918}">
      <formula1>ICT活用工事</formula1>
    </dataValidation>
    <dataValidation type="list" allowBlank="1" showInputMessage="1" showErrorMessage="1" sqref="F33" xr:uid="{14B0E4A7-1B41-4567-ABC5-7EDA54F41CD9}">
      <formula1>INDIRECT($O$116)</formula1>
    </dataValidation>
  </dataValidations>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drawing r:id="rId2"/>
  <legacyDrawing r:id="rId3"/>
  <oleObjects>
    <mc:AlternateContent xmlns:mc="http://schemas.openxmlformats.org/markup-compatibility/2006">
      <mc:Choice Requires="x14">
        <oleObject progId="Word.Document.12" shapeId="33837" r:id="rId4">
          <objectPr defaultSize="0" autoPict="0" r:id="rId5">
            <anchor moveWithCells="1">
              <from>
                <xdr:col>15</xdr:col>
                <xdr:colOff>428625</xdr:colOff>
                <xdr:row>9</xdr:row>
                <xdr:rowOff>228600</xdr:rowOff>
              </from>
              <to>
                <xdr:col>27</xdr:col>
                <xdr:colOff>323850</xdr:colOff>
                <xdr:row>59</xdr:row>
                <xdr:rowOff>19050</xdr:rowOff>
              </to>
            </anchor>
          </objectPr>
        </oleObject>
      </mc:Choice>
      <mc:Fallback>
        <oleObject progId="Word.Document.12" shapeId="33837" r:id="rId4"/>
      </mc:Fallback>
    </mc:AlternateContent>
    <mc:AlternateContent xmlns:mc="http://schemas.openxmlformats.org/markup-compatibility/2006">
      <mc:Choice Requires="x14">
        <oleObject progId="Word.Document.12" shapeId="33838" r:id="rId6">
          <objectPr defaultSize="0" r:id="rId7">
            <anchor moveWithCells="1">
              <from>
                <xdr:col>15</xdr:col>
                <xdr:colOff>428625</xdr:colOff>
                <xdr:row>58</xdr:row>
                <xdr:rowOff>104775</xdr:rowOff>
              </from>
              <to>
                <xdr:col>27</xdr:col>
                <xdr:colOff>247650</xdr:colOff>
                <xdr:row>61</xdr:row>
                <xdr:rowOff>333375</xdr:rowOff>
              </to>
            </anchor>
          </objectPr>
        </oleObject>
      </mc:Choice>
      <mc:Fallback>
        <oleObject progId="Word.Document.12" shapeId="33838"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FFC000"/>
  </sheetPr>
  <dimension ref="A1:U810"/>
  <sheetViews>
    <sheetView topLeftCell="A205" zoomScale="115" zoomScaleNormal="115" zoomScaleSheetLayoutView="100" workbookViewId="0">
      <selection activeCell="A224" sqref="A224"/>
    </sheetView>
  </sheetViews>
  <sheetFormatPr defaultRowHeight="13.5"/>
  <cols>
    <col min="1" max="1" width="38.875" style="780" customWidth="1"/>
    <col min="2" max="2" width="10.875" style="780" customWidth="1"/>
    <col min="3" max="4" width="38.875" style="780" customWidth="1"/>
    <col min="5" max="6" width="38.875" style="781" customWidth="1"/>
    <col min="7" max="16384" width="9" style="781"/>
  </cols>
  <sheetData>
    <row r="1" spans="1:20" ht="14.25">
      <c r="A1" s="755" t="s">
        <v>882</v>
      </c>
      <c r="B1" s="766"/>
      <c r="C1" s="766"/>
      <c r="D1" s="766"/>
      <c r="E1" s="774"/>
      <c r="F1" s="774"/>
      <c r="G1" s="774"/>
      <c r="H1" s="774"/>
      <c r="I1" s="774"/>
      <c r="J1" s="774"/>
      <c r="K1" s="774"/>
      <c r="L1" s="774"/>
      <c r="M1" s="774"/>
      <c r="N1" s="774"/>
      <c r="O1" s="774"/>
      <c r="P1" s="774"/>
      <c r="Q1" s="774"/>
      <c r="R1" s="774"/>
      <c r="S1" s="774"/>
      <c r="T1" s="774"/>
    </row>
    <row r="2" spans="1:20">
      <c r="A2" s="756"/>
      <c r="B2" s="756"/>
      <c r="C2" s="756"/>
      <c r="D2" s="756"/>
      <c r="E2" s="774"/>
      <c r="F2" s="774"/>
      <c r="G2" s="774"/>
      <c r="H2" s="774"/>
      <c r="I2" s="774"/>
      <c r="J2" s="774"/>
      <c r="K2" s="774"/>
      <c r="L2" s="774"/>
      <c r="M2" s="774"/>
      <c r="N2" s="774"/>
      <c r="O2" s="774"/>
      <c r="P2" s="774"/>
      <c r="Q2" s="774"/>
      <c r="R2" s="774"/>
      <c r="S2" s="774"/>
      <c r="T2" s="774"/>
    </row>
    <row r="3" spans="1:20">
      <c r="A3" s="767" t="s">
        <v>592</v>
      </c>
      <c r="B3" s="765"/>
      <c r="C3" s="765"/>
      <c r="D3" s="765"/>
      <c r="E3" s="774"/>
      <c r="F3" s="757"/>
      <c r="G3" s="774"/>
      <c r="H3" s="774"/>
      <c r="I3" s="774"/>
      <c r="J3" s="774"/>
      <c r="K3" s="774"/>
      <c r="L3" s="774"/>
      <c r="M3" s="774"/>
      <c r="N3" s="774"/>
      <c r="O3" s="774"/>
      <c r="P3" s="774"/>
      <c r="Q3" s="774"/>
      <c r="R3" s="774"/>
      <c r="S3" s="774"/>
      <c r="T3" s="774"/>
    </row>
    <row r="4" spans="1:20">
      <c r="A4" s="762"/>
      <c r="B4" s="756"/>
      <c r="C4" s="756"/>
      <c r="D4" s="756"/>
      <c r="E4" s="774"/>
      <c r="F4" s="757"/>
      <c r="G4" s="774"/>
      <c r="H4" s="774"/>
      <c r="I4" s="774"/>
      <c r="J4" s="774"/>
      <c r="K4" s="774"/>
      <c r="L4" s="774"/>
      <c r="M4" s="774"/>
      <c r="N4" s="774"/>
      <c r="O4" s="774"/>
      <c r="P4" s="774"/>
      <c r="Q4" s="774"/>
      <c r="R4" s="774"/>
      <c r="S4" s="774"/>
      <c r="T4" s="774"/>
    </row>
    <row r="5" spans="1:20">
      <c r="A5" s="768" t="s">
        <v>1726</v>
      </c>
      <c r="B5" s="756"/>
      <c r="C5" s="756"/>
      <c r="D5" s="756"/>
      <c r="E5" s="774"/>
      <c r="F5" s="757"/>
      <c r="G5" s="774"/>
      <c r="H5" s="774"/>
      <c r="I5" s="774"/>
      <c r="J5" s="774"/>
      <c r="K5" s="774"/>
      <c r="L5" s="774"/>
      <c r="M5" s="774"/>
      <c r="N5" s="774"/>
      <c r="O5" s="774"/>
      <c r="P5" s="774"/>
      <c r="Q5" s="774"/>
      <c r="R5" s="774"/>
      <c r="S5" s="774"/>
      <c r="T5" s="774"/>
    </row>
    <row r="6" spans="1:20">
      <c r="A6" s="768" t="s">
        <v>1727</v>
      </c>
      <c r="B6" s="756"/>
      <c r="C6" s="756"/>
      <c r="D6" s="756"/>
      <c r="E6" s="774"/>
      <c r="F6" s="757"/>
      <c r="G6" s="774"/>
      <c r="H6" s="774"/>
      <c r="I6" s="774"/>
      <c r="J6" s="774"/>
      <c r="K6" s="774"/>
      <c r="L6" s="774"/>
      <c r="M6" s="774"/>
      <c r="N6" s="774"/>
      <c r="O6" s="774"/>
      <c r="P6" s="774"/>
      <c r="Q6" s="774"/>
      <c r="R6" s="774"/>
      <c r="S6" s="774"/>
      <c r="T6" s="774"/>
    </row>
    <row r="7" spans="1:20">
      <c r="A7" s="768" t="s">
        <v>1728</v>
      </c>
      <c r="B7" s="756"/>
      <c r="C7" s="756"/>
      <c r="D7" s="756"/>
      <c r="E7" s="774"/>
      <c r="F7" s="757"/>
      <c r="G7" s="774"/>
      <c r="H7" s="774"/>
      <c r="I7" s="774"/>
      <c r="J7" s="774"/>
      <c r="K7" s="774"/>
      <c r="L7" s="774"/>
      <c r="M7" s="774"/>
      <c r="N7" s="774"/>
      <c r="O7" s="774"/>
      <c r="P7" s="774"/>
      <c r="Q7" s="774"/>
      <c r="R7" s="774"/>
      <c r="S7" s="774"/>
      <c r="T7" s="774"/>
    </row>
    <row r="8" spans="1:20">
      <c r="A8" s="768" t="s">
        <v>1729</v>
      </c>
      <c r="B8" s="756"/>
      <c r="C8" s="756"/>
      <c r="D8" s="756"/>
      <c r="E8" s="774"/>
      <c r="F8" s="757"/>
      <c r="G8" s="774"/>
      <c r="H8" s="774"/>
      <c r="I8" s="774"/>
      <c r="J8" s="774"/>
      <c r="K8" s="774"/>
      <c r="L8" s="774"/>
      <c r="M8" s="774"/>
      <c r="N8" s="774"/>
      <c r="O8" s="774"/>
      <c r="P8" s="774"/>
      <c r="Q8" s="774"/>
      <c r="R8" s="774"/>
      <c r="S8" s="774"/>
      <c r="T8" s="774"/>
    </row>
    <row r="9" spans="1:20">
      <c r="A9" s="768" t="s">
        <v>1730</v>
      </c>
      <c r="B9" s="756"/>
      <c r="C9" s="756"/>
      <c r="D9" s="756"/>
      <c r="E9" s="774"/>
      <c r="F9" s="757"/>
      <c r="G9" s="774"/>
      <c r="H9" s="774"/>
      <c r="I9" s="774"/>
      <c r="J9" s="774"/>
      <c r="K9" s="774"/>
      <c r="L9" s="774"/>
      <c r="M9" s="774"/>
      <c r="N9" s="774"/>
      <c r="O9" s="774"/>
      <c r="P9" s="774"/>
      <c r="Q9" s="774"/>
      <c r="R9" s="774"/>
      <c r="S9" s="774"/>
      <c r="T9" s="774"/>
    </row>
    <row r="10" spans="1:20">
      <c r="A10" s="768" t="s">
        <v>1731</v>
      </c>
      <c r="B10" s="756"/>
      <c r="C10" s="756"/>
      <c r="D10" s="756"/>
      <c r="E10" s="774"/>
      <c r="F10" s="757"/>
      <c r="G10" s="774"/>
      <c r="H10" s="774"/>
      <c r="I10" s="774"/>
      <c r="J10" s="774"/>
      <c r="K10" s="774"/>
      <c r="L10" s="774"/>
      <c r="M10" s="774"/>
      <c r="N10" s="774"/>
      <c r="O10" s="774"/>
      <c r="P10" s="774"/>
      <c r="Q10" s="774"/>
      <c r="R10" s="774"/>
      <c r="S10" s="774"/>
      <c r="T10" s="774"/>
    </row>
    <row r="11" spans="1:20">
      <c r="A11" s="768" t="s">
        <v>1732</v>
      </c>
      <c r="B11" s="756"/>
      <c r="C11" s="756"/>
      <c r="D11" s="756"/>
      <c r="E11" s="774"/>
      <c r="F11" s="757"/>
      <c r="G11" s="774"/>
      <c r="H11" s="774"/>
      <c r="I11" s="774"/>
      <c r="J11" s="774"/>
      <c r="K11" s="774"/>
      <c r="L11" s="774"/>
      <c r="M11" s="774"/>
      <c r="N11" s="774"/>
      <c r="O11" s="774"/>
      <c r="P11" s="774"/>
      <c r="Q11" s="774"/>
      <c r="R11" s="774"/>
      <c r="S11" s="774"/>
      <c r="T11" s="774"/>
    </row>
    <row r="12" spans="1:20">
      <c r="A12" s="768" t="s">
        <v>1733</v>
      </c>
      <c r="B12" s="756"/>
      <c r="C12" s="756"/>
      <c r="D12" s="756"/>
      <c r="E12" s="774"/>
      <c r="F12" s="757"/>
      <c r="G12" s="774"/>
      <c r="H12" s="774"/>
      <c r="I12" s="774"/>
      <c r="J12" s="774"/>
      <c r="K12" s="774"/>
      <c r="L12" s="774"/>
      <c r="M12" s="774"/>
      <c r="N12" s="774"/>
      <c r="O12" s="774"/>
      <c r="P12" s="774"/>
      <c r="Q12" s="774"/>
      <c r="R12" s="774"/>
      <c r="S12" s="774"/>
      <c r="T12" s="774"/>
    </row>
    <row r="13" spans="1:20">
      <c r="A13" s="768" t="s">
        <v>1734</v>
      </c>
      <c r="B13" s="758"/>
      <c r="C13" s="756"/>
      <c r="D13" s="756"/>
      <c r="E13" s="774"/>
      <c r="F13" s="757"/>
      <c r="G13" s="774"/>
      <c r="H13" s="774"/>
      <c r="I13" s="774"/>
      <c r="J13" s="774"/>
      <c r="K13" s="774"/>
      <c r="L13" s="774"/>
      <c r="M13" s="774"/>
      <c r="N13" s="774"/>
      <c r="O13" s="774"/>
      <c r="P13" s="774"/>
      <c r="Q13" s="774"/>
      <c r="R13" s="774"/>
      <c r="S13" s="774"/>
      <c r="T13" s="774"/>
    </row>
    <row r="14" spans="1:20">
      <c r="A14" s="768" t="s">
        <v>1735</v>
      </c>
      <c r="B14" s="758"/>
      <c r="C14" s="756"/>
      <c r="D14" s="756"/>
      <c r="E14" s="774"/>
      <c r="F14" s="757"/>
      <c r="G14" s="774"/>
      <c r="H14" s="774"/>
      <c r="I14" s="774"/>
      <c r="J14" s="774"/>
      <c r="K14" s="774"/>
      <c r="L14" s="774"/>
      <c r="M14" s="774"/>
      <c r="N14" s="774"/>
      <c r="O14" s="774"/>
      <c r="P14" s="774"/>
      <c r="Q14" s="774"/>
      <c r="R14" s="774"/>
      <c r="S14" s="774"/>
      <c r="T14" s="774"/>
    </row>
    <row r="15" spans="1:20">
      <c r="A15" s="768" t="s">
        <v>1736</v>
      </c>
      <c r="B15" s="756"/>
      <c r="C15" s="756"/>
      <c r="D15" s="756"/>
      <c r="E15" s="774"/>
      <c r="F15" s="759"/>
      <c r="G15" s="774"/>
      <c r="H15" s="774"/>
      <c r="I15" s="774"/>
      <c r="J15" s="774"/>
      <c r="K15" s="774"/>
      <c r="L15" s="774"/>
      <c r="M15" s="774"/>
      <c r="N15" s="774"/>
      <c r="O15" s="774"/>
      <c r="P15" s="774"/>
      <c r="Q15" s="774"/>
      <c r="R15" s="774"/>
      <c r="S15" s="774"/>
      <c r="T15" s="774"/>
    </row>
    <row r="16" spans="1:20">
      <c r="A16" s="768" t="s">
        <v>1737</v>
      </c>
      <c r="B16" s="758"/>
      <c r="C16" s="756"/>
      <c r="D16" s="756"/>
      <c r="E16" s="774"/>
      <c r="F16" s="757"/>
      <c r="G16" s="774"/>
      <c r="H16" s="774"/>
      <c r="I16" s="774"/>
      <c r="J16" s="774"/>
      <c r="K16" s="774"/>
      <c r="L16" s="774"/>
      <c r="M16" s="774"/>
      <c r="N16" s="774"/>
      <c r="O16" s="774"/>
      <c r="P16" s="774"/>
      <c r="Q16" s="774"/>
      <c r="R16" s="774"/>
      <c r="S16" s="774"/>
      <c r="T16" s="774"/>
    </row>
    <row r="17" spans="1:20">
      <c r="A17" s="768" t="s">
        <v>1738</v>
      </c>
      <c r="B17" s="758"/>
      <c r="C17" s="756"/>
      <c r="D17" s="756"/>
      <c r="E17" s="774"/>
      <c r="F17" s="757"/>
      <c r="G17" s="774"/>
      <c r="H17" s="774"/>
      <c r="I17" s="774"/>
      <c r="J17" s="774"/>
      <c r="K17" s="774"/>
      <c r="L17" s="774"/>
      <c r="M17" s="774"/>
      <c r="N17" s="774"/>
      <c r="O17" s="774"/>
      <c r="P17" s="774"/>
      <c r="Q17" s="774"/>
      <c r="R17" s="774"/>
      <c r="S17" s="774"/>
      <c r="T17" s="774"/>
    </row>
    <row r="18" spans="1:20">
      <c r="A18" s="769" t="s">
        <v>1739</v>
      </c>
      <c r="B18" s="758"/>
      <c r="C18" s="756"/>
      <c r="D18" s="756"/>
      <c r="E18" s="774"/>
      <c r="F18" s="757"/>
      <c r="G18" s="774"/>
      <c r="H18" s="774"/>
      <c r="I18" s="774"/>
      <c r="J18" s="774"/>
      <c r="K18" s="774"/>
      <c r="L18" s="774"/>
      <c r="M18" s="774"/>
      <c r="N18" s="774"/>
      <c r="O18" s="774"/>
      <c r="P18" s="774"/>
      <c r="Q18" s="774"/>
      <c r="R18" s="774"/>
      <c r="S18" s="774"/>
      <c r="T18" s="774"/>
    </row>
    <row r="19" spans="1:20">
      <c r="A19" s="769" t="s">
        <v>1740</v>
      </c>
      <c r="B19" s="758"/>
      <c r="C19" s="756"/>
      <c r="D19" s="756"/>
      <c r="E19" s="774"/>
      <c r="F19" s="757"/>
      <c r="G19" s="774"/>
      <c r="H19" s="774"/>
      <c r="I19" s="774"/>
      <c r="J19" s="774"/>
      <c r="K19" s="774"/>
      <c r="L19" s="774"/>
      <c r="M19" s="774"/>
      <c r="N19" s="774"/>
      <c r="O19" s="774"/>
      <c r="P19" s="774"/>
      <c r="Q19" s="774"/>
      <c r="R19" s="774"/>
      <c r="S19" s="774"/>
      <c r="T19" s="774"/>
    </row>
    <row r="20" spans="1:20">
      <c r="A20" s="769" t="s">
        <v>1741</v>
      </c>
      <c r="B20" s="758"/>
      <c r="C20" s="756"/>
      <c r="D20" s="756"/>
      <c r="E20" s="774"/>
      <c r="F20" s="757"/>
      <c r="G20" s="774"/>
      <c r="H20" s="774"/>
      <c r="I20" s="774"/>
      <c r="J20" s="774"/>
      <c r="K20" s="774"/>
      <c r="L20" s="774"/>
      <c r="M20" s="774"/>
      <c r="N20" s="774"/>
      <c r="O20" s="774"/>
      <c r="P20" s="774"/>
      <c r="Q20" s="774"/>
      <c r="R20" s="774"/>
      <c r="S20" s="774"/>
      <c r="T20" s="774"/>
    </row>
    <row r="21" spans="1:20">
      <c r="A21" s="769" t="s">
        <v>1742</v>
      </c>
      <c r="B21" s="758"/>
      <c r="C21" s="756"/>
      <c r="D21" s="756"/>
      <c r="E21" s="774"/>
      <c r="F21" s="757"/>
      <c r="G21" s="760"/>
      <c r="H21" s="760"/>
      <c r="I21" s="760"/>
      <c r="J21" s="760"/>
      <c r="K21" s="774"/>
      <c r="L21" s="774"/>
      <c r="M21" s="774"/>
      <c r="N21" s="774"/>
      <c r="O21" s="774"/>
      <c r="P21" s="774"/>
      <c r="Q21" s="774"/>
      <c r="R21" s="774"/>
      <c r="S21" s="774"/>
      <c r="T21" s="774"/>
    </row>
    <row r="22" spans="1:20">
      <c r="A22" s="756" t="s">
        <v>1743</v>
      </c>
      <c r="B22" s="758"/>
      <c r="C22" s="756"/>
      <c r="D22" s="756"/>
      <c r="E22" s="774"/>
      <c r="F22" s="757"/>
      <c r="G22" s="760"/>
      <c r="H22" s="760"/>
      <c r="I22" s="760"/>
      <c r="J22" s="760"/>
      <c r="K22" s="774"/>
      <c r="L22" s="774"/>
      <c r="M22" s="774"/>
      <c r="N22" s="774"/>
      <c r="O22" s="774"/>
      <c r="P22" s="774"/>
      <c r="Q22" s="774"/>
      <c r="R22" s="774"/>
      <c r="S22" s="774"/>
      <c r="T22" s="774"/>
    </row>
    <row r="23" spans="1:20">
      <c r="A23" s="769" t="s">
        <v>1744</v>
      </c>
      <c r="B23" s="758"/>
      <c r="C23" s="756"/>
      <c r="D23" s="756"/>
      <c r="E23" s="774"/>
      <c r="F23" s="757"/>
      <c r="G23" s="760"/>
      <c r="H23" s="760"/>
      <c r="I23" s="760"/>
      <c r="J23" s="760"/>
      <c r="K23" s="774"/>
      <c r="L23" s="774"/>
      <c r="M23" s="774"/>
      <c r="N23" s="774"/>
      <c r="O23" s="774"/>
      <c r="P23" s="774"/>
      <c r="Q23" s="774"/>
      <c r="R23" s="774"/>
      <c r="S23" s="774"/>
      <c r="T23" s="774"/>
    </row>
    <row r="24" spans="1:20">
      <c r="A24" s="769" t="s">
        <v>1745</v>
      </c>
      <c r="B24" s="758"/>
      <c r="C24" s="756"/>
      <c r="D24" s="756"/>
      <c r="E24" s="774"/>
      <c r="F24" s="757"/>
      <c r="G24" s="760"/>
      <c r="H24" s="760"/>
      <c r="I24" s="760"/>
      <c r="J24" s="760"/>
      <c r="K24" s="774"/>
      <c r="L24" s="774"/>
      <c r="M24" s="774"/>
      <c r="N24" s="774"/>
      <c r="O24" s="774"/>
      <c r="P24" s="774"/>
      <c r="Q24" s="774"/>
      <c r="R24" s="774"/>
      <c r="S24" s="774"/>
      <c r="T24" s="774"/>
    </row>
    <row r="25" spans="1:20">
      <c r="A25" s="769" t="s">
        <v>1746</v>
      </c>
      <c r="B25" s="758"/>
      <c r="C25" s="756"/>
      <c r="D25" s="756"/>
      <c r="E25" s="774"/>
      <c r="F25" s="757"/>
      <c r="G25" s="760"/>
      <c r="H25" s="760"/>
      <c r="I25" s="760"/>
      <c r="J25" s="760"/>
      <c r="K25" s="774"/>
      <c r="L25" s="774"/>
      <c r="M25" s="774"/>
      <c r="N25" s="774"/>
      <c r="O25" s="774"/>
      <c r="P25" s="774"/>
      <c r="Q25" s="774"/>
      <c r="R25" s="774"/>
      <c r="S25" s="774"/>
      <c r="T25" s="774"/>
    </row>
    <row r="26" spans="1:20">
      <c r="A26" s="769" t="s">
        <v>789</v>
      </c>
      <c r="B26" s="758"/>
      <c r="C26" s="756"/>
      <c r="D26" s="756"/>
      <c r="E26" s="774"/>
      <c r="F26" s="757"/>
      <c r="G26" s="760"/>
      <c r="H26" s="760"/>
      <c r="I26" s="760"/>
      <c r="J26" s="760"/>
      <c r="K26" s="774"/>
      <c r="L26" s="774"/>
      <c r="M26" s="774"/>
      <c r="N26" s="774"/>
      <c r="O26" s="774"/>
      <c r="P26" s="774"/>
      <c r="Q26" s="774"/>
      <c r="R26" s="774"/>
      <c r="S26" s="774"/>
      <c r="T26" s="774"/>
    </row>
    <row r="27" spans="1:20">
      <c r="A27" s="769" t="s">
        <v>790</v>
      </c>
      <c r="B27" s="758"/>
      <c r="C27" s="756"/>
      <c r="D27" s="756"/>
      <c r="E27" s="774"/>
      <c r="F27" s="757"/>
      <c r="G27" s="760"/>
      <c r="H27" s="760"/>
      <c r="I27" s="760"/>
      <c r="J27" s="760"/>
      <c r="K27" s="774"/>
      <c r="L27" s="774"/>
      <c r="M27" s="774"/>
      <c r="N27" s="774"/>
      <c r="O27" s="774"/>
      <c r="P27" s="774"/>
      <c r="Q27" s="774"/>
      <c r="R27" s="774"/>
      <c r="S27" s="774"/>
      <c r="T27" s="774"/>
    </row>
    <row r="28" spans="1:20">
      <c r="A28" s="762" t="s">
        <v>250</v>
      </c>
      <c r="B28" s="758"/>
      <c r="C28" s="756"/>
      <c r="D28" s="756"/>
      <c r="E28" s="774"/>
      <c r="F28" s="757"/>
      <c r="G28" s="760"/>
      <c r="H28" s="760"/>
      <c r="I28" s="760"/>
      <c r="J28" s="760"/>
      <c r="K28" s="774"/>
      <c r="L28" s="774"/>
      <c r="M28" s="774"/>
      <c r="N28" s="774"/>
      <c r="O28" s="774"/>
      <c r="P28" s="774"/>
      <c r="Q28" s="774"/>
      <c r="R28" s="774"/>
      <c r="S28" s="774"/>
      <c r="T28" s="774"/>
    </row>
    <row r="29" spans="1:20">
      <c r="A29" s="769" t="s">
        <v>12</v>
      </c>
      <c r="B29" s="758"/>
      <c r="C29" s="756"/>
      <c r="D29" s="756"/>
      <c r="E29" s="774"/>
      <c r="F29" s="757"/>
      <c r="G29" s="760"/>
      <c r="H29" s="760"/>
      <c r="I29" s="760"/>
      <c r="J29" s="760"/>
      <c r="K29" s="774"/>
      <c r="L29" s="774"/>
      <c r="M29" s="774"/>
      <c r="N29" s="774"/>
      <c r="O29" s="774"/>
      <c r="P29" s="774"/>
      <c r="Q29" s="774"/>
      <c r="R29" s="774"/>
      <c r="S29" s="774"/>
      <c r="T29" s="774"/>
    </row>
    <row r="30" spans="1:20">
      <c r="A30" s="761"/>
      <c r="B30" s="756"/>
      <c r="C30" s="756"/>
      <c r="D30" s="756"/>
      <c r="E30" s="774"/>
      <c r="F30" s="757"/>
      <c r="G30" s="760"/>
      <c r="H30" s="760"/>
      <c r="I30" s="760"/>
      <c r="J30" s="760"/>
      <c r="K30" s="774"/>
      <c r="L30" s="774"/>
      <c r="M30" s="774"/>
      <c r="N30" s="774"/>
      <c r="O30" s="774"/>
      <c r="P30" s="774"/>
      <c r="Q30" s="774"/>
      <c r="R30" s="774"/>
      <c r="S30" s="774"/>
      <c r="T30" s="774"/>
    </row>
    <row r="31" spans="1:20">
      <c r="A31" s="767" t="s">
        <v>593</v>
      </c>
      <c r="B31" s="765"/>
      <c r="C31" s="765"/>
      <c r="D31" s="765"/>
      <c r="E31" s="774"/>
      <c r="F31" s="757"/>
      <c r="G31" s="760"/>
      <c r="H31" s="760"/>
      <c r="I31" s="760"/>
      <c r="J31" s="760"/>
      <c r="K31" s="774"/>
      <c r="L31" s="774"/>
      <c r="M31" s="774"/>
      <c r="N31" s="774"/>
      <c r="O31" s="774"/>
      <c r="P31" s="774"/>
      <c r="Q31" s="774"/>
      <c r="R31" s="774"/>
      <c r="S31" s="774"/>
      <c r="T31" s="774"/>
    </row>
    <row r="32" spans="1:20">
      <c r="A32" s="762"/>
      <c r="B32" s="756"/>
      <c r="C32" s="756"/>
      <c r="D32" s="756"/>
      <c r="E32" s="774"/>
      <c r="F32" s="757"/>
      <c r="G32" s="760"/>
      <c r="H32" s="760"/>
      <c r="I32" s="760"/>
      <c r="J32" s="760"/>
      <c r="K32" s="774"/>
      <c r="L32" s="774"/>
      <c r="M32" s="774"/>
      <c r="N32" s="774"/>
      <c r="O32" s="774"/>
      <c r="P32" s="774"/>
      <c r="Q32" s="774"/>
      <c r="R32" s="774"/>
      <c r="S32" s="774"/>
      <c r="T32" s="774"/>
    </row>
    <row r="33" spans="1:20">
      <c r="A33" s="762" t="s">
        <v>827</v>
      </c>
      <c r="B33" s="756"/>
      <c r="C33" s="756"/>
      <c r="D33" s="756"/>
      <c r="E33" s="774"/>
      <c r="F33" s="757"/>
      <c r="G33" s="760"/>
      <c r="H33" s="760"/>
      <c r="I33" s="760"/>
      <c r="J33" s="760"/>
      <c r="K33" s="774"/>
      <c r="L33" s="774"/>
      <c r="M33" s="774"/>
      <c r="N33" s="774"/>
      <c r="O33" s="774"/>
      <c r="P33" s="774"/>
      <c r="Q33" s="774"/>
      <c r="R33" s="774"/>
      <c r="S33" s="774"/>
      <c r="T33" s="774"/>
    </row>
    <row r="34" spans="1:20">
      <c r="A34" s="762" t="s">
        <v>828</v>
      </c>
      <c r="B34" s="756"/>
      <c r="C34" s="756"/>
      <c r="D34" s="756"/>
      <c r="E34" s="774"/>
      <c r="F34" s="757"/>
      <c r="G34" s="760"/>
      <c r="H34" s="760"/>
      <c r="I34" s="760"/>
      <c r="J34" s="760"/>
      <c r="K34" s="774"/>
      <c r="L34" s="774"/>
      <c r="M34" s="774"/>
      <c r="N34" s="774"/>
      <c r="O34" s="774"/>
      <c r="P34" s="774"/>
      <c r="Q34" s="774"/>
      <c r="R34" s="774"/>
      <c r="S34" s="774"/>
      <c r="T34" s="774"/>
    </row>
    <row r="35" spans="1:20">
      <c r="A35" s="762" t="s">
        <v>829</v>
      </c>
      <c r="B35" s="756"/>
      <c r="C35" s="756"/>
      <c r="D35" s="756"/>
      <c r="E35" s="774"/>
      <c r="F35" s="757"/>
      <c r="G35" s="760"/>
      <c r="H35" s="760"/>
      <c r="I35" s="760"/>
      <c r="J35" s="760"/>
      <c r="K35" s="774"/>
      <c r="L35" s="774"/>
      <c r="M35" s="774"/>
      <c r="N35" s="774"/>
      <c r="O35" s="774"/>
      <c r="P35" s="774"/>
      <c r="Q35" s="774"/>
      <c r="R35" s="774"/>
      <c r="S35" s="774"/>
      <c r="T35" s="774"/>
    </row>
    <row r="36" spans="1:20">
      <c r="A36" s="762" t="s">
        <v>830</v>
      </c>
      <c r="B36" s="756"/>
      <c r="C36" s="756"/>
      <c r="D36" s="756"/>
      <c r="E36" s="774"/>
      <c r="F36" s="757"/>
      <c r="G36" s="760"/>
      <c r="H36" s="760"/>
      <c r="I36" s="760"/>
      <c r="J36" s="760"/>
      <c r="K36" s="774"/>
      <c r="L36" s="774"/>
      <c r="M36" s="774"/>
      <c r="N36" s="774"/>
      <c r="O36" s="774"/>
      <c r="P36" s="774"/>
      <c r="Q36" s="774"/>
      <c r="R36" s="774"/>
      <c r="S36" s="774"/>
      <c r="T36" s="774"/>
    </row>
    <row r="37" spans="1:20">
      <c r="A37" s="762" t="s">
        <v>831</v>
      </c>
      <c r="B37" s="756"/>
      <c r="C37" s="756"/>
      <c r="D37" s="756"/>
      <c r="E37" s="774"/>
      <c r="F37" s="757"/>
      <c r="G37" s="760"/>
      <c r="H37" s="760"/>
      <c r="I37" s="760"/>
      <c r="J37" s="760"/>
      <c r="K37" s="774"/>
      <c r="L37" s="774"/>
      <c r="M37" s="774"/>
      <c r="N37" s="774"/>
      <c r="O37" s="774"/>
      <c r="P37" s="774"/>
      <c r="Q37" s="774"/>
      <c r="R37" s="774"/>
      <c r="S37" s="774"/>
      <c r="T37" s="774"/>
    </row>
    <row r="38" spans="1:20">
      <c r="A38" s="762" t="s">
        <v>832</v>
      </c>
      <c r="B38" s="756"/>
      <c r="C38" s="756"/>
      <c r="D38" s="756"/>
      <c r="E38" s="774"/>
      <c r="F38" s="757"/>
      <c r="G38" s="760"/>
      <c r="H38" s="760"/>
      <c r="I38" s="760"/>
      <c r="J38" s="760"/>
      <c r="K38" s="774"/>
      <c r="L38" s="774"/>
      <c r="M38" s="774"/>
      <c r="N38" s="774"/>
      <c r="O38" s="774"/>
      <c r="P38" s="774"/>
      <c r="Q38" s="774"/>
      <c r="R38" s="774"/>
      <c r="S38" s="774"/>
      <c r="T38" s="774"/>
    </row>
    <row r="39" spans="1:20">
      <c r="A39" s="762" t="s">
        <v>12</v>
      </c>
      <c r="B39" s="756"/>
      <c r="C39" s="756"/>
      <c r="D39" s="756"/>
      <c r="E39" s="774"/>
      <c r="F39" s="757"/>
      <c r="G39" s="760"/>
      <c r="H39" s="760"/>
      <c r="I39" s="760"/>
      <c r="J39" s="760"/>
      <c r="K39" s="774"/>
      <c r="L39" s="774"/>
      <c r="M39" s="774"/>
      <c r="N39" s="774"/>
      <c r="O39" s="774"/>
      <c r="P39" s="774"/>
      <c r="Q39" s="774"/>
      <c r="R39" s="774"/>
      <c r="S39" s="774"/>
      <c r="T39" s="774"/>
    </row>
    <row r="40" spans="1:20">
      <c r="A40" s="761"/>
      <c r="B40" s="756"/>
      <c r="C40" s="756"/>
      <c r="D40" s="756"/>
      <c r="E40" s="774"/>
      <c r="F40" s="757"/>
      <c r="G40" s="760"/>
      <c r="H40" s="760"/>
      <c r="I40" s="760"/>
      <c r="J40" s="760"/>
      <c r="K40" s="774"/>
      <c r="L40" s="774"/>
      <c r="M40" s="774"/>
      <c r="N40" s="774"/>
      <c r="O40" s="774"/>
      <c r="P40" s="774"/>
      <c r="Q40" s="774"/>
      <c r="R40" s="774"/>
      <c r="S40" s="774"/>
      <c r="T40" s="774"/>
    </row>
    <row r="41" spans="1:20">
      <c r="A41" s="767" t="s">
        <v>804</v>
      </c>
      <c r="B41" s="765"/>
      <c r="C41" s="765"/>
      <c r="D41" s="765"/>
      <c r="E41" s="774"/>
      <c r="F41" s="757"/>
      <c r="G41" s="760"/>
      <c r="H41" s="760"/>
      <c r="I41" s="760"/>
      <c r="J41" s="760"/>
      <c r="K41" s="774"/>
      <c r="L41" s="774"/>
      <c r="M41" s="774"/>
      <c r="N41" s="774"/>
      <c r="O41" s="774"/>
      <c r="P41" s="774"/>
      <c r="Q41" s="774"/>
      <c r="R41" s="774"/>
      <c r="S41" s="774"/>
      <c r="T41" s="774"/>
    </row>
    <row r="42" spans="1:20">
      <c r="A42" s="762"/>
      <c r="B42" s="756"/>
      <c r="C42" s="756"/>
      <c r="D42" s="756"/>
      <c r="E42" s="774"/>
      <c r="F42" s="757"/>
      <c r="G42" s="760"/>
      <c r="H42" s="760"/>
      <c r="I42" s="760"/>
      <c r="J42" s="760"/>
      <c r="K42" s="774"/>
      <c r="L42" s="774"/>
      <c r="M42" s="774"/>
      <c r="N42" s="774"/>
      <c r="O42" s="774"/>
      <c r="P42" s="774"/>
      <c r="Q42" s="774"/>
      <c r="R42" s="774"/>
      <c r="S42" s="774"/>
      <c r="T42" s="774"/>
    </row>
    <row r="43" spans="1:20">
      <c r="A43" s="762" t="s">
        <v>1668</v>
      </c>
      <c r="B43" s="756"/>
      <c r="C43" s="756"/>
      <c r="D43" s="756"/>
      <c r="E43" s="774"/>
      <c r="F43" s="757"/>
      <c r="G43" s="760"/>
      <c r="H43" s="760"/>
      <c r="I43" s="760"/>
      <c r="J43" s="760"/>
      <c r="K43" s="774"/>
      <c r="L43" s="774"/>
      <c r="M43" s="774"/>
      <c r="N43" s="774"/>
      <c r="O43" s="774"/>
      <c r="P43" s="774"/>
      <c r="Q43" s="774"/>
      <c r="R43" s="774"/>
      <c r="S43" s="774"/>
      <c r="T43" s="774"/>
    </row>
    <row r="44" spans="1:20">
      <c r="A44" s="762" t="s">
        <v>1669</v>
      </c>
      <c r="B44" s="756"/>
      <c r="C44" s="756"/>
      <c r="D44" s="756"/>
      <c r="E44" s="774"/>
      <c r="F44" s="757"/>
      <c r="G44" s="760"/>
      <c r="H44" s="760"/>
      <c r="I44" s="760"/>
      <c r="J44" s="760"/>
      <c r="K44" s="774"/>
      <c r="L44" s="774"/>
      <c r="M44" s="774"/>
      <c r="N44" s="774"/>
      <c r="O44" s="774"/>
      <c r="P44" s="774"/>
      <c r="Q44" s="774"/>
      <c r="R44" s="774"/>
      <c r="S44" s="774"/>
      <c r="T44" s="774"/>
    </row>
    <row r="45" spans="1:20">
      <c r="A45" s="762" t="s">
        <v>265</v>
      </c>
      <c r="B45" s="756"/>
      <c r="C45" s="756"/>
      <c r="D45" s="756"/>
      <c r="E45" s="774"/>
      <c r="F45" s="757"/>
      <c r="G45" s="760"/>
      <c r="H45" s="760"/>
      <c r="I45" s="760"/>
      <c r="J45" s="760"/>
      <c r="K45" s="774"/>
      <c r="L45" s="774"/>
      <c r="M45" s="774"/>
      <c r="N45" s="774"/>
      <c r="O45" s="774"/>
      <c r="P45" s="774"/>
      <c r="Q45" s="774"/>
      <c r="R45" s="774"/>
      <c r="S45" s="774"/>
      <c r="T45" s="774"/>
    </row>
    <row r="46" spans="1:20">
      <c r="A46" s="762" t="s">
        <v>833</v>
      </c>
      <c r="B46" s="756"/>
      <c r="C46" s="756"/>
      <c r="D46" s="756"/>
      <c r="E46" s="774"/>
      <c r="F46" s="757"/>
      <c r="G46" s="760"/>
      <c r="H46" s="760"/>
      <c r="I46" s="760"/>
      <c r="J46" s="760"/>
      <c r="K46" s="774"/>
      <c r="L46" s="774"/>
      <c r="M46" s="774"/>
      <c r="N46" s="774"/>
      <c r="O46" s="774"/>
      <c r="P46" s="774"/>
      <c r="Q46" s="774"/>
      <c r="R46" s="774"/>
      <c r="S46" s="774"/>
      <c r="T46" s="774"/>
    </row>
    <row r="47" spans="1:20">
      <c r="A47" s="762" t="s">
        <v>834</v>
      </c>
      <c r="B47" s="756"/>
      <c r="C47" s="756"/>
      <c r="D47" s="756"/>
      <c r="E47" s="774"/>
      <c r="F47" s="757"/>
      <c r="G47" s="760"/>
      <c r="H47" s="760"/>
      <c r="I47" s="760"/>
      <c r="J47" s="760"/>
      <c r="K47" s="774"/>
      <c r="L47" s="774"/>
      <c r="M47" s="774"/>
      <c r="N47" s="774"/>
      <c r="O47" s="774"/>
      <c r="P47" s="774"/>
      <c r="Q47" s="774"/>
      <c r="R47" s="774"/>
      <c r="S47" s="774"/>
      <c r="T47" s="774"/>
    </row>
    <row r="48" spans="1:20">
      <c r="A48" s="762" t="s">
        <v>12</v>
      </c>
      <c r="B48" s="756"/>
      <c r="C48" s="756"/>
      <c r="D48" s="756"/>
      <c r="E48" s="774"/>
      <c r="F48" s="757"/>
      <c r="G48" s="760"/>
      <c r="H48" s="760"/>
      <c r="I48" s="760"/>
      <c r="J48" s="760"/>
      <c r="K48" s="774"/>
      <c r="L48" s="774"/>
      <c r="M48" s="774"/>
      <c r="N48" s="774"/>
      <c r="O48" s="774"/>
      <c r="P48" s="774"/>
      <c r="Q48" s="774"/>
      <c r="R48" s="774"/>
      <c r="S48" s="774"/>
      <c r="T48" s="774"/>
    </row>
    <row r="49" spans="1:20">
      <c r="A49" s="762"/>
      <c r="B49" s="756"/>
      <c r="C49" s="756"/>
      <c r="D49" s="756"/>
      <c r="E49" s="774"/>
      <c r="F49" s="757"/>
      <c r="G49" s="760"/>
      <c r="H49" s="760"/>
      <c r="I49" s="760"/>
      <c r="J49" s="760"/>
      <c r="K49" s="774"/>
      <c r="L49" s="774"/>
      <c r="M49" s="774"/>
      <c r="N49" s="774"/>
      <c r="O49" s="774"/>
      <c r="P49" s="774"/>
      <c r="Q49" s="774"/>
      <c r="R49" s="774"/>
      <c r="S49" s="774"/>
      <c r="T49" s="774"/>
    </row>
    <row r="50" spans="1:20">
      <c r="A50" s="767" t="s">
        <v>984</v>
      </c>
      <c r="B50" s="765"/>
      <c r="C50" s="765"/>
      <c r="D50" s="765"/>
      <c r="E50" s="774"/>
      <c r="F50" s="757"/>
      <c r="G50" s="760"/>
      <c r="H50" s="760"/>
      <c r="I50" s="760"/>
      <c r="J50" s="760"/>
      <c r="K50" s="774"/>
      <c r="L50" s="774"/>
      <c r="M50" s="774"/>
      <c r="N50" s="774"/>
      <c r="O50" s="774"/>
      <c r="P50" s="774"/>
      <c r="Q50" s="774"/>
      <c r="R50" s="774"/>
      <c r="S50" s="774"/>
      <c r="T50" s="774"/>
    </row>
    <row r="51" spans="1:20">
      <c r="A51" s="762"/>
      <c r="B51" s="756"/>
      <c r="C51" s="756"/>
      <c r="D51" s="756"/>
      <c r="E51" s="774"/>
      <c r="F51" s="757"/>
      <c r="G51" s="760"/>
      <c r="H51" s="760"/>
      <c r="I51" s="760"/>
      <c r="J51" s="760"/>
      <c r="K51" s="774"/>
      <c r="L51" s="774"/>
      <c r="M51" s="774"/>
      <c r="N51" s="774"/>
      <c r="O51" s="774"/>
      <c r="P51" s="774"/>
      <c r="Q51" s="774"/>
      <c r="R51" s="774"/>
      <c r="S51" s="774"/>
      <c r="T51" s="774"/>
    </row>
    <row r="52" spans="1:20">
      <c r="A52" s="762" t="s">
        <v>751</v>
      </c>
      <c r="B52" s="756"/>
      <c r="C52" s="756"/>
      <c r="D52" s="756"/>
      <c r="E52" s="774"/>
      <c r="F52" s="757"/>
      <c r="G52" s="760"/>
      <c r="H52" s="760"/>
      <c r="I52" s="760"/>
      <c r="J52" s="760"/>
      <c r="K52" s="774"/>
      <c r="L52" s="774"/>
      <c r="M52" s="774"/>
      <c r="N52" s="774"/>
      <c r="O52" s="774"/>
      <c r="P52" s="774"/>
      <c r="Q52" s="774"/>
      <c r="R52" s="774"/>
      <c r="S52" s="774"/>
      <c r="T52" s="774"/>
    </row>
    <row r="53" spans="1:20">
      <c r="A53" s="762" t="s">
        <v>752</v>
      </c>
      <c r="B53" s="756"/>
      <c r="C53" s="756"/>
      <c r="D53" s="756"/>
      <c r="E53" s="774"/>
      <c r="F53" s="757"/>
      <c r="G53" s="760"/>
      <c r="H53" s="760"/>
      <c r="I53" s="760"/>
      <c r="J53" s="760"/>
      <c r="K53" s="774"/>
      <c r="L53" s="774"/>
      <c r="M53" s="774"/>
      <c r="N53" s="774"/>
      <c r="O53" s="774"/>
      <c r="P53" s="774"/>
      <c r="Q53" s="774"/>
      <c r="R53" s="774"/>
      <c r="S53" s="774"/>
      <c r="T53" s="774"/>
    </row>
    <row r="54" spans="1:20">
      <c r="A54" s="762" t="s">
        <v>753</v>
      </c>
      <c r="B54" s="756"/>
      <c r="C54" s="756"/>
      <c r="D54" s="756"/>
      <c r="E54" s="774"/>
      <c r="F54" s="757"/>
      <c r="G54" s="760"/>
      <c r="H54" s="760"/>
      <c r="I54" s="760"/>
      <c r="J54" s="760"/>
      <c r="K54" s="774"/>
      <c r="L54" s="774"/>
      <c r="M54" s="774"/>
      <c r="N54" s="774"/>
      <c r="O54" s="774"/>
      <c r="P54" s="774"/>
      <c r="Q54" s="774"/>
      <c r="R54" s="774"/>
      <c r="S54" s="774"/>
      <c r="T54" s="774"/>
    </row>
    <row r="55" spans="1:20">
      <c r="A55" s="762" t="s">
        <v>754</v>
      </c>
      <c r="B55" s="756"/>
      <c r="C55" s="756"/>
      <c r="D55" s="756"/>
      <c r="E55" s="774"/>
      <c r="F55" s="757"/>
      <c r="G55" s="760"/>
      <c r="H55" s="760"/>
      <c r="I55" s="760"/>
      <c r="J55" s="760"/>
      <c r="K55" s="774"/>
      <c r="L55" s="774"/>
      <c r="M55" s="774"/>
      <c r="N55" s="774"/>
      <c r="O55" s="774"/>
      <c r="P55" s="774"/>
      <c r="Q55" s="774"/>
      <c r="R55" s="774"/>
      <c r="S55" s="774"/>
      <c r="T55" s="774"/>
    </row>
    <row r="56" spans="1:20">
      <c r="A56" s="762" t="s">
        <v>732</v>
      </c>
      <c r="B56" s="756"/>
      <c r="C56" s="756"/>
      <c r="D56" s="756"/>
      <c r="E56" s="774"/>
      <c r="F56" s="757"/>
      <c r="G56" s="760"/>
      <c r="H56" s="760"/>
      <c r="I56" s="760"/>
      <c r="J56" s="760"/>
      <c r="K56" s="774"/>
      <c r="L56" s="774"/>
      <c r="M56" s="774"/>
      <c r="N56" s="774"/>
      <c r="O56" s="774"/>
      <c r="P56" s="774"/>
      <c r="Q56" s="774"/>
      <c r="R56" s="774"/>
      <c r="S56" s="774"/>
      <c r="T56" s="774"/>
    </row>
    <row r="57" spans="1:20">
      <c r="A57" s="761"/>
      <c r="B57" s="756"/>
      <c r="C57" s="756"/>
      <c r="D57" s="756"/>
      <c r="E57" s="774"/>
      <c r="F57" s="757"/>
      <c r="G57" s="760"/>
      <c r="H57" s="760"/>
      <c r="I57" s="760"/>
      <c r="J57" s="760"/>
      <c r="K57" s="774"/>
      <c r="L57" s="774"/>
      <c r="M57" s="774"/>
      <c r="N57" s="774"/>
      <c r="O57" s="774"/>
      <c r="P57" s="774"/>
      <c r="Q57" s="774"/>
      <c r="R57" s="774"/>
      <c r="S57" s="774"/>
      <c r="T57" s="774"/>
    </row>
    <row r="58" spans="1:20">
      <c r="A58" s="767" t="s">
        <v>285</v>
      </c>
      <c r="B58" s="765"/>
      <c r="C58" s="765"/>
      <c r="D58" s="765"/>
      <c r="E58" s="774"/>
      <c r="F58" s="757"/>
      <c r="G58" s="760"/>
      <c r="H58" s="760"/>
      <c r="I58" s="760"/>
      <c r="J58" s="760"/>
      <c r="K58" s="774"/>
      <c r="L58" s="774"/>
      <c r="M58" s="774"/>
      <c r="N58" s="774"/>
      <c r="O58" s="774"/>
      <c r="P58" s="774"/>
      <c r="Q58" s="774"/>
      <c r="R58" s="774"/>
      <c r="S58" s="774"/>
      <c r="T58" s="774"/>
    </row>
    <row r="59" spans="1:20">
      <c r="A59" s="762"/>
      <c r="B59" s="756"/>
      <c r="C59" s="756"/>
      <c r="D59" s="756"/>
      <c r="E59" s="774"/>
      <c r="F59" s="757"/>
      <c r="G59" s="760"/>
      <c r="H59" s="760"/>
      <c r="I59" s="760"/>
      <c r="J59" s="760"/>
      <c r="K59" s="774"/>
      <c r="L59" s="774"/>
      <c r="M59" s="774"/>
      <c r="N59" s="774"/>
      <c r="O59" s="774"/>
      <c r="P59" s="774"/>
      <c r="Q59" s="774"/>
      <c r="R59" s="774"/>
      <c r="S59" s="774"/>
      <c r="T59" s="774"/>
    </row>
    <row r="60" spans="1:20">
      <c r="A60" s="762" t="s">
        <v>780</v>
      </c>
      <c r="B60" s="756"/>
      <c r="C60" s="756"/>
      <c r="D60" s="756"/>
      <c r="E60" s="774"/>
      <c r="F60" s="757"/>
      <c r="G60" s="760"/>
      <c r="H60" s="760"/>
      <c r="I60" s="760"/>
      <c r="J60" s="760"/>
      <c r="K60" s="774"/>
      <c r="L60" s="774"/>
      <c r="M60" s="774"/>
      <c r="N60" s="774"/>
      <c r="O60" s="774"/>
      <c r="P60" s="774"/>
      <c r="Q60" s="774"/>
      <c r="R60" s="774"/>
      <c r="S60" s="774"/>
      <c r="T60" s="774"/>
    </row>
    <row r="61" spans="1:20">
      <c r="A61" s="762" t="s">
        <v>781</v>
      </c>
      <c r="B61" s="762"/>
      <c r="C61" s="756"/>
      <c r="D61" s="756"/>
      <c r="E61" s="774"/>
      <c r="F61" s="757"/>
      <c r="G61" s="760"/>
      <c r="H61" s="760"/>
      <c r="I61" s="760"/>
      <c r="J61" s="760"/>
      <c r="K61" s="774"/>
      <c r="L61" s="774"/>
      <c r="M61" s="774"/>
      <c r="N61" s="774"/>
      <c r="O61" s="774"/>
      <c r="P61" s="774"/>
      <c r="Q61" s="774"/>
      <c r="R61" s="774"/>
      <c r="S61" s="774"/>
      <c r="T61" s="774"/>
    </row>
    <row r="62" spans="1:20">
      <c r="A62" s="762" t="s">
        <v>782</v>
      </c>
      <c r="B62" s="762"/>
      <c r="C62" s="756"/>
      <c r="D62" s="756"/>
      <c r="E62" s="774"/>
      <c r="F62" s="757"/>
      <c r="G62" s="760"/>
      <c r="H62" s="760"/>
      <c r="I62" s="760"/>
      <c r="J62" s="760"/>
      <c r="K62" s="774"/>
      <c r="L62" s="774"/>
      <c r="M62" s="774"/>
      <c r="N62" s="774"/>
      <c r="O62" s="774"/>
      <c r="P62" s="774"/>
      <c r="Q62" s="774"/>
      <c r="R62" s="774"/>
      <c r="S62" s="774"/>
      <c r="T62" s="774"/>
    </row>
    <row r="63" spans="1:20">
      <c r="A63" s="762" t="s">
        <v>280</v>
      </c>
      <c r="B63" s="762"/>
      <c r="C63" s="756"/>
      <c r="D63" s="756"/>
      <c r="E63" s="774"/>
      <c r="F63" s="757"/>
      <c r="G63" s="760"/>
      <c r="H63" s="760"/>
      <c r="I63" s="760"/>
      <c r="J63" s="760"/>
      <c r="K63" s="774"/>
      <c r="L63" s="774"/>
      <c r="M63" s="774"/>
      <c r="N63" s="774"/>
      <c r="O63" s="774"/>
      <c r="P63" s="774"/>
      <c r="Q63" s="774"/>
      <c r="R63" s="774"/>
      <c r="S63" s="774"/>
      <c r="T63" s="774"/>
    </row>
    <row r="64" spans="1:20">
      <c r="A64" s="762" t="s">
        <v>281</v>
      </c>
      <c r="B64" s="762"/>
      <c r="C64" s="756"/>
      <c r="D64" s="756"/>
      <c r="E64" s="774"/>
      <c r="F64" s="757"/>
      <c r="G64" s="760"/>
      <c r="H64" s="760"/>
      <c r="I64" s="760"/>
      <c r="J64" s="760"/>
      <c r="K64" s="774"/>
      <c r="L64" s="774"/>
      <c r="M64" s="774"/>
      <c r="N64" s="774"/>
      <c r="O64" s="774"/>
      <c r="P64" s="774"/>
      <c r="Q64" s="774"/>
      <c r="R64" s="774"/>
      <c r="S64" s="774"/>
      <c r="T64" s="774"/>
    </row>
    <row r="65" spans="1:20">
      <c r="A65" s="762" t="s">
        <v>282</v>
      </c>
      <c r="B65" s="756"/>
      <c r="C65" s="756"/>
      <c r="D65" s="756"/>
      <c r="E65" s="774"/>
      <c r="F65" s="757"/>
      <c r="G65" s="760"/>
      <c r="H65" s="760"/>
      <c r="I65" s="760"/>
      <c r="J65" s="760"/>
      <c r="K65" s="774"/>
      <c r="L65" s="774"/>
      <c r="M65" s="774"/>
      <c r="N65" s="774"/>
      <c r="O65" s="774"/>
      <c r="P65" s="774"/>
      <c r="Q65" s="774"/>
      <c r="R65" s="774"/>
      <c r="S65" s="774"/>
      <c r="T65" s="774"/>
    </row>
    <row r="66" spans="1:20">
      <c r="A66" s="762" t="s">
        <v>284</v>
      </c>
      <c r="B66" s="756"/>
      <c r="C66" s="756"/>
      <c r="D66" s="756"/>
      <c r="E66" s="774"/>
      <c r="F66" s="757"/>
      <c r="G66" s="760"/>
      <c r="H66" s="760"/>
      <c r="I66" s="760"/>
      <c r="J66" s="760"/>
      <c r="K66" s="774"/>
      <c r="L66" s="774"/>
      <c r="M66" s="774"/>
      <c r="N66" s="774"/>
      <c r="O66" s="774"/>
      <c r="P66" s="774"/>
      <c r="Q66" s="774"/>
      <c r="R66" s="774"/>
      <c r="S66" s="774"/>
      <c r="T66" s="774"/>
    </row>
    <row r="67" spans="1:20">
      <c r="A67" s="762" t="s">
        <v>283</v>
      </c>
      <c r="B67" s="756"/>
      <c r="C67" s="756"/>
      <c r="D67" s="756"/>
      <c r="E67" s="774"/>
      <c r="F67" s="757"/>
      <c r="G67" s="760"/>
      <c r="H67" s="760"/>
      <c r="I67" s="760"/>
      <c r="J67" s="760"/>
      <c r="K67" s="774"/>
      <c r="L67" s="774"/>
      <c r="M67" s="774"/>
      <c r="N67" s="774"/>
      <c r="O67" s="774"/>
      <c r="P67" s="774"/>
      <c r="Q67" s="774"/>
      <c r="R67" s="774"/>
      <c r="S67" s="774"/>
      <c r="T67" s="774"/>
    </row>
    <row r="68" spans="1:20">
      <c r="A68" s="762" t="s">
        <v>1382</v>
      </c>
      <c r="B68" s="756"/>
      <c r="C68" s="756"/>
      <c r="D68" s="756"/>
      <c r="E68" s="774"/>
      <c r="F68" s="757"/>
      <c r="G68" s="760"/>
      <c r="H68" s="760"/>
      <c r="I68" s="760"/>
      <c r="J68" s="760"/>
      <c r="K68" s="774"/>
      <c r="L68" s="774"/>
      <c r="M68" s="774"/>
      <c r="N68" s="774"/>
      <c r="O68" s="774"/>
      <c r="P68" s="774"/>
      <c r="Q68" s="774"/>
      <c r="R68" s="774"/>
      <c r="S68" s="774"/>
      <c r="T68" s="774"/>
    </row>
    <row r="69" spans="1:20">
      <c r="A69" s="762" t="s">
        <v>1383</v>
      </c>
      <c r="B69" s="756"/>
      <c r="C69" s="756"/>
      <c r="D69" s="756"/>
      <c r="E69" s="774"/>
      <c r="F69" s="757"/>
      <c r="G69" s="760"/>
      <c r="H69" s="760"/>
      <c r="I69" s="760"/>
      <c r="J69" s="760"/>
      <c r="K69" s="774"/>
      <c r="L69" s="774"/>
      <c r="M69" s="774"/>
      <c r="N69" s="774"/>
      <c r="O69" s="774"/>
      <c r="P69" s="774"/>
      <c r="Q69" s="774"/>
      <c r="R69" s="774"/>
      <c r="S69" s="774"/>
      <c r="T69" s="774"/>
    </row>
    <row r="70" spans="1:20">
      <c r="A70" s="762" t="s">
        <v>287</v>
      </c>
      <c r="B70" s="758"/>
      <c r="C70" s="756"/>
      <c r="D70" s="756"/>
      <c r="E70" s="774"/>
      <c r="F70" s="757"/>
      <c r="G70" s="760"/>
      <c r="H70" s="760"/>
      <c r="I70" s="760"/>
      <c r="J70" s="760"/>
      <c r="K70" s="774"/>
      <c r="L70" s="774"/>
      <c r="M70" s="774"/>
      <c r="N70" s="774"/>
      <c r="O70" s="774"/>
      <c r="P70" s="774"/>
      <c r="Q70" s="774"/>
      <c r="R70" s="774"/>
      <c r="S70" s="774"/>
      <c r="T70" s="774"/>
    </row>
    <row r="71" spans="1:20">
      <c r="A71" s="762"/>
      <c r="B71" s="756"/>
      <c r="C71" s="756"/>
      <c r="D71" s="756"/>
      <c r="E71" s="774"/>
      <c r="F71" s="757"/>
      <c r="G71" s="760"/>
      <c r="H71" s="760"/>
      <c r="I71" s="760"/>
      <c r="J71" s="760"/>
      <c r="K71" s="774"/>
      <c r="L71" s="774"/>
      <c r="M71" s="774"/>
      <c r="N71" s="774"/>
      <c r="O71" s="774"/>
      <c r="P71" s="774"/>
      <c r="Q71" s="774"/>
      <c r="R71" s="774"/>
      <c r="S71" s="774"/>
      <c r="T71" s="774"/>
    </row>
    <row r="72" spans="1:20">
      <c r="A72" s="767" t="s">
        <v>594</v>
      </c>
      <c r="B72" s="765"/>
      <c r="C72" s="765"/>
      <c r="D72" s="765"/>
      <c r="E72" s="774"/>
      <c r="F72" s="757"/>
      <c r="G72" s="760"/>
      <c r="H72" s="760"/>
      <c r="I72" s="760"/>
      <c r="J72" s="760"/>
      <c r="K72" s="774"/>
      <c r="L72" s="774"/>
      <c r="M72" s="774"/>
      <c r="N72" s="774"/>
      <c r="O72" s="774"/>
      <c r="P72" s="774"/>
      <c r="Q72" s="774"/>
      <c r="R72" s="774"/>
      <c r="S72" s="774"/>
      <c r="T72" s="774"/>
    </row>
    <row r="73" spans="1:20">
      <c r="A73" s="762" t="s">
        <v>792</v>
      </c>
      <c r="B73" s="762"/>
      <c r="C73" s="756"/>
      <c r="D73" s="756"/>
      <c r="E73" s="774"/>
      <c r="F73" s="757"/>
      <c r="G73" s="760"/>
      <c r="H73" s="760"/>
      <c r="I73" s="760"/>
      <c r="J73" s="760"/>
      <c r="K73" s="774"/>
      <c r="L73" s="774"/>
      <c r="M73" s="774"/>
      <c r="N73" s="774"/>
      <c r="O73" s="774"/>
      <c r="P73" s="774"/>
      <c r="Q73" s="774"/>
      <c r="R73" s="774"/>
      <c r="S73" s="774"/>
      <c r="T73" s="774"/>
    </row>
    <row r="74" spans="1:20">
      <c r="A74" s="770"/>
      <c r="B74" s="762" t="s">
        <v>1914</v>
      </c>
      <c r="C74" s="756"/>
      <c r="D74" s="756"/>
      <c r="E74" s="774"/>
      <c r="F74" s="757"/>
      <c r="G74" s="760"/>
      <c r="H74" s="760"/>
      <c r="I74" s="760"/>
      <c r="J74" s="760"/>
      <c r="K74" s="774"/>
      <c r="L74" s="774"/>
      <c r="M74" s="774"/>
      <c r="N74" s="774"/>
      <c r="O74" s="774"/>
      <c r="P74" s="774"/>
      <c r="Q74" s="774"/>
      <c r="R74" s="774"/>
      <c r="S74" s="774"/>
      <c r="T74" s="774"/>
    </row>
    <row r="75" spans="1:20">
      <c r="A75" s="770"/>
      <c r="B75" s="762" t="s">
        <v>1915</v>
      </c>
      <c r="C75" s="756"/>
      <c r="D75" s="756"/>
      <c r="E75" s="774"/>
      <c r="F75" s="757"/>
      <c r="G75" s="760"/>
      <c r="H75" s="760"/>
      <c r="I75" s="760"/>
      <c r="J75" s="760"/>
      <c r="K75" s="774"/>
      <c r="L75" s="774"/>
      <c r="M75" s="774"/>
      <c r="N75" s="774"/>
      <c r="O75" s="774"/>
      <c r="P75" s="774"/>
      <c r="Q75" s="774"/>
      <c r="R75" s="774"/>
      <c r="S75" s="774"/>
      <c r="T75" s="774"/>
    </row>
    <row r="76" spans="1:20">
      <c r="A76" s="770"/>
      <c r="B76" s="762" t="s">
        <v>1916</v>
      </c>
      <c r="C76" s="756"/>
      <c r="D76" s="756"/>
      <c r="E76" s="774"/>
      <c r="F76" s="757"/>
      <c r="G76" s="760"/>
      <c r="H76" s="760"/>
      <c r="I76" s="760"/>
      <c r="J76" s="760"/>
      <c r="K76" s="774"/>
      <c r="L76" s="774"/>
      <c r="M76" s="774"/>
      <c r="N76" s="774"/>
      <c r="O76" s="774"/>
      <c r="P76" s="774"/>
      <c r="Q76" s="774"/>
      <c r="R76" s="774"/>
      <c r="S76" s="774"/>
      <c r="T76" s="774"/>
    </row>
    <row r="77" spans="1:20">
      <c r="A77" s="770"/>
      <c r="B77" s="762" t="s">
        <v>1917</v>
      </c>
      <c r="C77" s="756"/>
      <c r="D77" s="756"/>
      <c r="E77" s="774"/>
      <c r="F77" s="757"/>
      <c r="G77" s="760"/>
      <c r="H77" s="760"/>
      <c r="I77" s="760"/>
      <c r="J77" s="760"/>
      <c r="K77" s="774"/>
      <c r="L77" s="774"/>
      <c r="M77" s="774"/>
      <c r="N77" s="774"/>
      <c r="O77" s="774"/>
      <c r="P77" s="774"/>
      <c r="Q77" s="774"/>
      <c r="R77" s="774"/>
      <c r="S77" s="774"/>
      <c r="T77" s="774"/>
    </row>
    <row r="78" spans="1:20">
      <c r="A78" s="770"/>
      <c r="B78" s="762" t="s">
        <v>1918</v>
      </c>
      <c r="C78" s="756"/>
      <c r="D78" s="756"/>
      <c r="E78" s="774"/>
      <c r="F78" s="757"/>
      <c r="G78" s="760"/>
      <c r="H78" s="760"/>
      <c r="I78" s="760"/>
      <c r="J78" s="760"/>
      <c r="K78" s="774"/>
      <c r="L78" s="774"/>
      <c r="M78" s="774"/>
      <c r="N78" s="774"/>
      <c r="O78" s="774"/>
      <c r="P78" s="774"/>
      <c r="Q78" s="774"/>
      <c r="R78" s="774"/>
      <c r="S78" s="774"/>
      <c r="T78" s="774"/>
    </row>
    <row r="79" spans="1:20">
      <c r="A79" s="770"/>
      <c r="B79" s="762" t="s">
        <v>1919</v>
      </c>
      <c r="C79" s="756"/>
      <c r="D79" s="756"/>
      <c r="E79" s="774"/>
      <c r="F79" s="757"/>
      <c r="G79" s="760"/>
      <c r="H79" s="760"/>
      <c r="I79" s="760"/>
      <c r="J79" s="760"/>
      <c r="K79" s="774"/>
      <c r="L79" s="774"/>
      <c r="M79" s="774"/>
      <c r="N79" s="774"/>
      <c r="O79" s="774"/>
      <c r="P79" s="774"/>
      <c r="Q79" s="774"/>
      <c r="R79" s="774"/>
      <c r="S79" s="774"/>
      <c r="T79" s="774"/>
    </row>
    <row r="80" spans="1:20">
      <c r="A80" s="770"/>
      <c r="B80" s="762" t="s">
        <v>1920</v>
      </c>
      <c r="C80" s="756"/>
      <c r="D80" s="756"/>
      <c r="E80" s="774"/>
      <c r="F80" s="757"/>
      <c r="G80" s="760"/>
      <c r="H80" s="760"/>
      <c r="I80" s="760"/>
      <c r="J80" s="760"/>
      <c r="K80" s="774"/>
      <c r="L80" s="774"/>
      <c r="M80" s="774"/>
      <c r="N80" s="774"/>
      <c r="O80" s="774"/>
      <c r="P80" s="774"/>
      <c r="Q80" s="774"/>
      <c r="R80" s="774"/>
      <c r="S80" s="774"/>
      <c r="T80" s="774"/>
    </row>
    <row r="81" spans="1:20">
      <c r="A81" s="770"/>
      <c r="B81" s="762" t="s">
        <v>1921</v>
      </c>
      <c r="C81" s="756"/>
      <c r="D81" s="756"/>
      <c r="E81" s="774"/>
      <c r="F81" s="757"/>
      <c r="G81" s="760"/>
      <c r="H81" s="760"/>
      <c r="I81" s="760"/>
      <c r="J81" s="760"/>
      <c r="K81" s="774"/>
      <c r="L81" s="774"/>
      <c r="M81" s="774"/>
      <c r="N81" s="774"/>
      <c r="O81" s="774"/>
      <c r="P81" s="774"/>
      <c r="Q81" s="774"/>
      <c r="R81" s="774"/>
      <c r="S81" s="774"/>
      <c r="T81" s="774"/>
    </row>
    <row r="82" spans="1:20">
      <c r="A82" s="770"/>
      <c r="B82" s="762" t="s">
        <v>1922</v>
      </c>
      <c r="C82" s="756"/>
      <c r="D82" s="756"/>
      <c r="E82" s="774"/>
      <c r="F82" s="757"/>
      <c r="G82" s="760"/>
      <c r="H82" s="760"/>
      <c r="I82" s="760"/>
      <c r="J82" s="760"/>
      <c r="K82" s="774"/>
      <c r="L82" s="774"/>
      <c r="M82" s="774"/>
      <c r="N82" s="774"/>
      <c r="O82" s="774"/>
      <c r="P82" s="774"/>
      <c r="Q82" s="774"/>
      <c r="R82" s="774"/>
      <c r="S82" s="774"/>
      <c r="T82" s="774"/>
    </row>
    <row r="83" spans="1:20">
      <c r="A83" s="770"/>
      <c r="B83" s="762" t="s">
        <v>1923</v>
      </c>
      <c r="C83" s="756"/>
      <c r="D83" s="756"/>
      <c r="E83" s="774"/>
      <c r="F83" s="757"/>
      <c r="G83" s="760"/>
      <c r="H83" s="760"/>
      <c r="I83" s="760"/>
      <c r="J83" s="760"/>
      <c r="K83" s="774"/>
      <c r="L83" s="774"/>
      <c r="M83" s="774"/>
      <c r="N83" s="774"/>
      <c r="O83" s="774"/>
      <c r="P83" s="774"/>
      <c r="Q83" s="774"/>
      <c r="R83" s="774"/>
      <c r="S83" s="774"/>
      <c r="T83" s="774"/>
    </row>
    <row r="84" spans="1:20">
      <c r="A84" s="770"/>
      <c r="B84" s="762" t="s">
        <v>72</v>
      </c>
      <c r="C84" s="756"/>
      <c r="D84" s="756"/>
      <c r="E84" s="774"/>
      <c r="F84" s="757"/>
      <c r="G84" s="760"/>
      <c r="H84" s="760"/>
      <c r="I84" s="760"/>
      <c r="J84" s="760"/>
      <c r="K84" s="774"/>
      <c r="L84" s="774"/>
      <c r="M84" s="774"/>
      <c r="N84" s="774"/>
      <c r="O84" s="774"/>
      <c r="P84" s="774"/>
      <c r="Q84" s="774"/>
      <c r="R84" s="774"/>
      <c r="S84" s="774"/>
      <c r="T84" s="774"/>
    </row>
    <row r="85" spans="1:20">
      <c r="A85" s="762"/>
      <c r="B85" s="762" t="s">
        <v>73</v>
      </c>
      <c r="C85" s="756"/>
      <c r="D85" s="756"/>
      <c r="E85" s="774"/>
      <c r="F85" s="763"/>
      <c r="G85" s="760"/>
      <c r="H85" s="760"/>
      <c r="I85" s="760"/>
      <c r="J85" s="760"/>
      <c r="K85" s="774"/>
      <c r="L85" s="774"/>
      <c r="M85" s="774"/>
      <c r="N85" s="774"/>
      <c r="O85" s="774"/>
      <c r="P85" s="774"/>
      <c r="Q85" s="774"/>
      <c r="R85" s="774"/>
      <c r="S85" s="774"/>
      <c r="T85" s="774"/>
    </row>
    <row r="86" spans="1:20">
      <c r="A86" s="762"/>
      <c r="B86" s="762" t="s">
        <v>71</v>
      </c>
      <c r="C86" s="756"/>
      <c r="D86" s="756"/>
      <c r="E86" s="774"/>
      <c r="F86" s="763"/>
      <c r="G86" s="760"/>
      <c r="H86" s="760"/>
      <c r="I86" s="760"/>
      <c r="J86" s="760"/>
      <c r="K86" s="774"/>
      <c r="L86" s="774"/>
      <c r="M86" s="774"/>
      <c r="N86" s="774"/>
      <c r="O86" s="774"/>
      <c r="P86" s="774"/>
      <c r="Q86" s="774"/>
      <c r="R86" s="774"/>
      <c r="S86" s="774"/>
      <c r="T86" s="774"/>
    </row>
    <row r="87" spans="1:20">
      <c r="A87" s="762" t="s">
        <v>263</v>
      </c>
      <c r="B87" s="762"/>
      <c r="C87" s="756"/>
      <c r="D87" s="756"/>
      <c r="E87" s="774"/>
      <c r="F87" s="757"/>
      <c r="G87" s="760"/>
      <c r="H87" s="760"/>
      <c r="I87" s="760"/>
      <c r="J87" s="760"/>
      <c r="K87" s="774"/>
      <c r="L87" s="774"/>
      <c r="M87" s="774"/>
      <c r="N87" s="774"/>
      <c r="O87" s="774"/>
      <c r="P87" s="774"/>
      <c r="Q87" s="774"/>
      <c r="R87" s="774"/>
      <c r="S87" s="774"/>
      <c r="T87" s="774"/>
    </row>
    <row r="88" spans="1:20">
      <c r="A88" s="762"/>
      <c r="B88" s="762" t="s">
        <v>179</v>
      </c>
      <c r="C88" s="756"/>
      <c r="D88" s="756"/>
      <c r="E88" s="774"/>
      <c r="F88" s="759"/>
      <c r="G88" s="760"/>
      <c r="H88" s="760"/>
      <c r="I88" s="760"/>
      <c r="J88" s="760"/>
      <c r="K88" s="774"/>
      <c r="L88" s="774"/>
      <c r="M88" s="774"/>
      <c r="N88" s="774"/>
      <c r="O88" s="774"/>
      <c r="P88" s="774"/>
      <c r="Q88" s="774"/>
      <c r="R88" s="774"/>
      <c r="S88" s="774"/>
      <c r="T88" s="774"/>
    </row>
    <row r="89" spans="1:20">
      <c r="A89" s="762"/>
      <c r="B89" s="762" t="s">
        <v>180</v>
      </c>
      <c r="C89" s="756"/>
      <c r="D89" s="756"/>
      <c r="E89" s="774"/>
      <c r="F89" s="763"/>
      <c r="G89" s="760"/>
      <c r="H89" s="760"/>
      <c r="I89" s="760"/>
      <c r="J89" s="760"/>
      <c r="K89" s="774"/>
      <c r="L89" s="774"/>
      <c r="M89" s="774"/>
      <c r="N89" s="774"/>
      <c r="O89" s="774"/>
      <c r="P89" s="774"/>
      <c r="Q89" s="774"/>
      <c r="R89" s="774"/>
      <c r="S89" s="774"/>
      <c r="T89" s="774"/>
    </row>
    <row r="90" spans="1:20">
      <c r="A90" s="762"/>
      <c r="B90" s="762" t="s">
        <v>181</v>
      </c>
      <c r="C90" s="756"/>
      <c r="D90" s="756"/>
      <c r="E90" s="774"/>
      <c r="F90" s="763"/>
      <c r="G90" s="760"/>
      <c r="H90" s="760"/>
      <c r="I90" s="760"/>
      <c r="J90" s="760"/>
      <c r="K90" s="774"/>
      <c r="L90" s="774"/>
      <c r="M90" s="774"/>
      <c r="N90" s="774"/>
      <c r="O90" s="774"/>
      <c r="P90" s="774"/>
      <c r="Q90" s="774"/>
      <c r="R90" s="774"/>
      <c r="S90" s="774"/>
      <c r="T90" s="774"/>
    </row>
    <row r="91" spans="1:20">
      <c r="A91" s="762"/>
      <c r="B91" s="762" t="s">
        <v>182</v>
      </c>
      <c r="C91" s="756"/>
      <c r="D91" s="756"/>
      <c r="E91" s="774"/>
      <c r="F91" s="763"/>
      <c r="G91" s="760"/>
      <c r="H91" s="760"/>
      <c r="I91" s="760"/>
      <c r="J91" s="760"/>
      <c r="K91" s="774"/>
      <c r="L91" s="774"/>
      <c r="M91" s="774"/>
      <c r="N91" s="774"/>
      <c r="O91" s="774"/>
      <c r="P91" s="774"/>
      <c r="Q91" s="774"/>
      <c r="R91" s="774"/>
      <c r="S91" s="774"/>
      <c r="T91" s="774"/>
    </row>
    <row r="92" spans="1:20">
      <c r="A92" s="762"/>
      <c r="B92" s="762" t="s">
        <v>183</v>
      </c>
      <c r="C92" s="756"/>
      <c r="D92" s="756"/>
      <c r="E92" s="774"/>
      <c r="F92" s="763"/>
      <c r="G92" s="760"/>
      <c r="H92" s="760"/>
      <c r="I92" s="760"/>
      <c r="J92" s="760"/>
      <c r="K92" s="774"/>
      <c r="L92" s="774"/>
      <c r="M92" s="774"/>
      <c r="N92" s="774"/>
      <c r="O92" s="774"/>
      <c r="P92" s="774"/>
      <c r="Q92" s="774"/>
      <c r="R92" s="774"/>
      <c r="S92" s="774"/>
      <c r="T92" s="774"/>
    </row>
    <row r="93" spans="1:20">
      <c r="A93" s="762"/>
      <c r="B93" s="762" t="s">
        <v>184</v>
      </c>
      <c r="C93" s="756"/>
      <c r="D93" s="756"/>
      <c r="E93" s="774"/>
      <c r="F93" s="763"/>
      <c r="G93" s="760"/>
      <c r="H93" s="760"/>
      <c r="I93" s="760"/>
      <c r="J93" s="760"/>
      <c r="K93" s="774"/>
      <c r="L93" s="774"/>
      <c r="M93" s="774"/>
      <c r="N93" s="774"/>
      <c r="O93" s="774"/>
      <c r="P93" s="774"/>
      <c r="Q93" s="774"/>
      <c r="R93" s="774"/>
      <c r="S93" s="774"/>
      <c r="T93" s="774"/>
    </row>
    <row r="94" spans="1:20">
      <c r="A94" s="762"/>
      <c r="B94" s="762" t="s">
        <v>185</v>
      </c>
      <c r="C94" s="756"/>
      <c r="D94" s="756"/>
      <c r="E94" s="774"/>
      <c r="F94" s="757"/>
      <c r="G94" s="760"/>
      <c r="H94" s="760"/>
      <c r="I94" s="760"/>
      <c r="J94" s="760"/>
      <c r="K94" s="774"/>
      <c r="L94" s="774"/>
      <c r="M94" s="774"/>
      <c r="N94" s="774"/>
      <c r="O94" s="774"/>
      <c r="P94" s="774"/>
      <c r="Q94" s="774"/>
      <c r="R94" s="774"/>
      <c r="S94" s="774"/>
      <c r="T94" s="774"/>
    </row>
    <row r="95" spans="1:20">
      <c r="A95" s="762"/>
      <c r="B95" s="762" t="s">
        <v>186</v>
      </c>
      <c r="C95" s="756"/>
      <c r="D95" s="756"/>
      <c r="E95" s="774"/>
      <c r="F95" s="759"/>
      <c r="G95" s="760"/>
      <c r="H95" s="760"/>
      <c r="I95" s="760"/>
      <c r="J95" s="760"/>
      <c r="K95" s="774"/>
      <c r="L95" s="774"/>
      <c r="M95" s="774"/>
      <c r="N95" s="774"/>
      <c r="O95" s="774"/>
      <c r="P95" s="774"/>
      <c r="Q95" s="774"/>
      <c r="R95" s="774"/>
      <c r="S95" s="774"/>
      <c r="T95" s="774"/>
    </row>
    <row r="96" spans="1:20">
      <c r="A96" s="762"/>
      <c r="B96" s="762" t="s">
        <v>187</v>
      </c>
      <c r="C96" s="762"/>
      <c r="D96" s="762"/>
      <c r="E96" s="759"/>
      <c r="F96" s="757"/>
      <c r="G96" s="760"/>
      <c r="H96" s="760"/>
      <c r="I96" s="760"/>
      <c r="J96" s="760"/>
      <c r="K96" s="774"/>
      <c r="L96" s="774"/>
      <c r="M96" s="774"/>
      <c r="N96" s="774"/>
      <c r="O96" s="774"/>
      <c r="P96" s="774"/>
      <c r="Q96" s="774"/>
      <c r="R96" s="774"/>
      <c r="S96" s="774"/>
      <c r="T96" s="774"/>
    </row>
    <row r="97" spans="1:20">
      <c r="A97" s="762"/>
      <c r="B97" s="762" t="s">
        <v>188</v>
      </c>
      <c r="C97" s="762"/>
      <c r="D97" s="762"/>
      <c r="E97" s="759"/>
      <c r="F97" s="757"/>
      <c r="G97" s="760"/>
      <c r="H97" s="760"/>
      <c r="I97" s="760"/>
      <c r="J97" s="760"/>
      <c r="K97" s="774"/>
      <c r="L97" s="774"/>
      <c r="M97" s="774"/>
      <c r="N97" s="774"/>
      <c r="O97" s="774"/>
      <c r="P97" s="774"/>
      <c r="Q97" s="774"/>
      <c r="R97" s="774"/>
      <c r="S97" s="774"/>
      <c r="T97" s="774"/>
    </row>
    <row r="98" spans="1:20">
      <c r="A98" s="762"/>
      <c r="B98" s="762" t="s">
        <v>189</v>
      </c>
      <c r="C98" s="762"/>
      <c r="D98" s="762"/>
      <c r="E98" s="759"/>
      <c r="F98" s="757"/>
      <c r="G98" s="760"/>
      <c r="H98" s="760"/>
      <c r="I98" s="760"/>
      <c r="J98" s="760"/>
      <c r="K98" s="774"/>
      <c r="L98" s="774"/>
      <c r="M98" s="774"/>
      <c r="N98" s="774"/>
      <c r="O98" s="774"/>
      <c r="P98" s="774"/>
      <c r="Q98" s="774"/>
      <c r="R98" s="774"/>
      <c r="S98" s="774"/>
      <c r="T98" s="774"/>
    </row>
    <row r="99" spans="1:20">
      <c r="A99" s="762"/>
      <c r="B99" s="762" t="s">
        <v>190</v>
      </c>
      <c r="C99" s="762"/>
      <c r="D99" s="762"/>
      <c r="E99" s="759"/>
      <c r="F99" s="757"/>
      <c r="G99" s="760"/>
      <c r="H99" s="760"/>
      <c r="I99" s="760"/>
      <c r="J99" s="760"/>
      <c r="K99" s="774"/>
      <c r="L99" s="774"/>
      <c r="M99" s="774"/>
      <c r="N99" s="774"/>
      <c r="O99" s="774"/>
      <c r="P99" s="774"/>
      <c r="Q99" s="774"/>
      <c r="R99" s="774"/>
      <c r="S99" s="774"/>
      <c r="T99" s="774"/>
    </row>
    <row r="100" spans="1:20">
      <c r="A100" s="762"/>
      <c r="B100" s="762" t="s">
        <v>191</v>
      </c>
      <c r="C100" s="756"/>
      <c r="D100" s="756"/>
      <c r="E100" s="759"/>
      <c r="F100" s="759"/>
      <c r="G100" s="757"/>
      <c r="H100" s="760"/>
      <c r="I100" s="760"/>
      <c r="J100" s="760"/>
      <c r="K100" s="774"/>
      <c r="L100" s="774"/>
      <c r="M100" s="774"/>
      <c r="N100" s="774"/>
      <c r="O100" s="774"/>
      <c r="P100" s="774"/>
      <c r="Q100" s="774"/>
      <c r="R100" s="774"/>
      <c r="S100" s="774"/>
      <c r="T100" s="774"/>
    </row>
    <row r="101" spans="1:20">
      <c r="A101" s="762"/>
      <c r="B101" s="762" t="s">
        <v>192</v>
      </c>
      <c r="C101" s="756"/>
      <c r="D101" s="756"/>
      <c r="E101" s="759"/>
      <c r="F101" s="759"/>
      <c r="G101" s="757"/>
      <c r="H101" s="760"/>
      <c r="I101" s="760"/>
      <c r="J101" s="760"/>
      <c r="K101" s="774"/>
      <c r="L101" s="774"/>
      <c r="M101" s="774"/>
      <c r="N101" s="774"/>
      <c r="O101" s="774"/>
      <c r="P101" s="774"/>
      <c r="Q101" s="774"/>
      <c r="R101" s="774"/>
      <c r="S101" s="774"/>
      <c r="T101" s="774"/>
    </row>
    <row r="102" spans="1:20">
      <c r="A102" s="762"/>
      <c r="B102" s="762" t="s">
        <v>193</v>
      </c>
      <c r="C102" s="756"/>
      <c r="D102" s="756"/>
      <c r="E102" s="759"/>
      <c r="F102" s="759"/>
      <c r="G102" s="757"/>
      <c r="H102" s="760"/>
      <c r="I102" s="760"/>
      <c r="J102" s="760"/>
      <c r="K102" s="774"/>
      <c r="L102" s="774"/>
      <c r="M102" s="774"/>
      <c r="N102" s="774"/>
      <c r="O102" s="774"/>
      <c r="P102" s="774"/>
      <c r="Q102" s="774"/>
      <c r="R102" s="774"/>
      <c r="S102" s="774"/>
      <c r="T102" s="774"/>
    </row>
    <row r="103" spans="1:20">
      <c r="A103" s="762"/>
      <c r="B103" s="762" t="s">
        <v>194</v>
      </c>
      <c r="C103" s="756"/>
      <c r="D103" s="756"/>
      <c r="E103" s="759"/>
      <c r="F103" s="759"/>
      <c r="G103" s="757"/>
      <c r="H103" s="760"/>
      <c r="I103" s="760"/>
      <c r="J103" s="760"/>
      <c r="K103" s="774"/>
      <c r="L103" s="774"/>
      <c r="M103" s="774"/>
      <c r="N103" s="774"/>
      <c r="O103" s="774"/>
      <c r="P103" s="774"/>
      <c r="Q103" s="774"/>
      <c r="R103" s="774"/>
      <c r="S103" s="774"/>
      <c r="T103" s="774"/>
    </row>
    <row r="104" spans="1:20">
      <c r="A104" s="762"/>
      <c r="B104" s="762" t="s">
        <v>195</v>
      </c>
      <c r="C104" s="756"/>
      <c r="D104" s="756"/>
      <c r="E104" s="774"/>
      <c r="F104" s="774"/>
      <c r="G104" s="774"/>
      <c r="H104" s="774"/>
      <c r="I104" s="774"/>
      <c r="J104" s="774"/>
      <c r="K104" s="774"/>
      <c r="L104" s="774"/>
      <c r="M104" s="774"/>
      <c r="N104" s="774"/>
      <c r="O104" s="774"/>
      <c r="P104" s="774"/>
      <c r="Q104" s="774"/>
      <c r="R104" s="774"/>
      <c r="S104" s="774"/>
      <c r="T104" s="774"/>
    </row>
    <row r="105" spans="1:20">
      <c r="A105" s="762"/>
      <c r="B105" s="762" t="s">
        <v>196</v>
      </c>
      <c r="C105" s="756"/>
      <c r="D105" s="756"/>
      <c r="E105" s="774"/>
      <c r="F105" s="774"/>
      <c r="G105" s="774"/>
      <c r="H105" s="774"/>
      <c r="I105" s="774"/>
      <c r="J105" s="774"/>
      <c r="K105" s="774"/>
      <c r="L105" s="774"/>
      <c r="M105" s="774"/>
      <c r="N105" s="774"/>
      <c r="O105" s="774"/>
      <c r="P105" s="774"/>
      <c r="Q105" s="774"/>
      <c r="R105" s="774"/>
      <c r="S105" s="774"/>
      <c r="T105" s="774"/>
    </row>
    <row r="106" spans="1:20">
      <c r="A106" s="762"/>
      <c r="B106" s="762" t="s">
        <v>197</v>
      </c>
      <c r="C106" s="756"/>
      <c r="D106" s="756"/>
      <c r="E106" s="774"/>
      <c r="F106" s="774"/>
      <c r="G106" s="774"/>
      <c r="H106" s="774"/>
      <c r="I106" s="774"/>
      <c r="J106" s="774"/>
      <c r="K106" s="774"/>
      <c r="L106" s="774"/>
      <c r="M106" s="774"/>
      <c r="N106" s="774"/>
      <c r="O106" s="774"/>
      <c r="P106" s="774"/>
      <c r="Q106" s="774"/>
      <c r="R106" s="774"/>
      <c r="S106" s="774"/>
      <c r="T106" s="774"/>
    </row>
    <row r="107" spans="1:20">
      <c r="A107" s="762"/>
      <c r="B107" s="762" t="s">
        <v>198</v>
      </c>
      <c r="C107" s="756"/>
      <c r="D107" s="756"/>
      <c r="E107" s="774"/>
      <c r="F107" s="774"/>
      <c r="G107" s="774"/>
      <c r="H107" s="774"/>
      <c r="I107" s="774"/>
      <c r="J107" s="774"/>
      <c r="K107" s="774"/>
      <c r="L107" s="774"/>
      <c r="M107" s="774"/>
      <c r="N107" s="774"/>
      <c r="O107" s="774"/>
      <c r="P107" s="774"/>
      <c r="Q107" s="774"/>
      <c r="R107" s="774"/>
      <c r="S107" s="774"/>
      <c r="T107" s="774"/>
    </row>
    <row r="108" spans="1:20">
      <c r="A108" s="762"/>
      <c r="B108" s="762" t="s">
        <v>199</v>
      </c>
      <c r="C108" s="756"/>
      <c r="D108" s="756"/>
      <c r="E108" s="774"/>
      <c r="F108" s="774"/>
      <c r="G108" s="774"/>
      <c r="H108" s="774"/>
      <c r="I108" s="774"/>
      <c r="J108" s="774"/>
      <c r="K108" s="774"/>
      <c r="L108" s="774"/>
      <c r="M108" s="774"/>
      <c r="N108" s="774"/>
      <c r="O108" s="774"/>
      <c r="P108" s="774"/>
      <c r="Q108" s="774"/>
      <c r="R108" s="774"/>
      <c r="S108" s="774"/>
      <c r="T108" s="774"/>
    </row>
    <row r="109" spans="1:20">
      <c r="A109" s="762"/>
      <c r="B109" s="762" t="s">
        <v>200</v>
      </c>
      <c r="C109" s="756"/>
      <c r="D109" s="756"/>
      <c r="E109" s="774"/>
      <c r="F109" s="774"/>
      <c r="G109" s="774"/>
      <c r="H109" s="774"/>
      <c r="I109" s="774"/>
      <c r="J109" s="774"/>
      <c r="K109" s="774"/>
      <c r="L109" s="774"/>
      <c r="M109" s="774"/>
      <c r="N109" s="774"/>
      <c r="O109" s="774"/>
      <c r="P109" s="774"/>
      <c r="Q109" s="774"/>
      <c r="R109" s="774"/>
      <c r="S109" s="774"/>
      <c r="T109" s="774"/>
    </row>
    <row r="110" spans="1:20">
      <c r="A110" s="762"/>
      <c r="B110" s="762" t="s">
        <v>201</v>
      </c>
      <c r="C110" s="756"/>
      <c r="D110" s="756"/>
      <c r="E110" s="774"/>
      <c r="F110" s="774"/>
      <c r="G110" s="774"/>
      <c r="H110" s="774"/>
      <c r="I110" s="774"/>
      <c r="J110" s="774"/>
      <c r="K110" s="774"/>
      <c r="L110" s="774"/>
      <c r="M110" s="774"/>
      <c r="N110" s="774"/>
      <c r="O110" s="774"/>
      <c r="P110" s="774"/>
      <c r="Q110" s="774"/>
      <c r="R110" s="774"/>
      <c r="S110" s="774"/>
      <c r="T110" s="774"/>
    </row>
    <row r="111" spans="1:20">
      <c r="A111" s="762"/>
      <c r="B111" s="762" t="s">
        <v>202</v>
      </c>
      <c r="C111" s="756"/>
      <c r="D111" s="756"/>
      <c r="E111" s="774"/>
      <c r="F111" s="774"/>
      <c r="G111" s="774"/>
      <c r="H111" s="774"/>
      <c r="I111" s="774"/>
      <c r="J111" s="774"/>
      <c r="K111" s="774"/>
      <c r="L111" s="774"/>
      <c r="M111" s="774"/>
      <c r="N111" s="774"/>
      <c r="O111" s="774"/>
      <c r="P111" s="774"/>
      <c r="Q111" s="774"/>
      <c r="R111" s="774"/>
      <c r="S111" s="774"/>
      <c r="T111" s="774"/>
    </row>
    <row r="112" spans="1:20">
      <c r="A112" s="762"/>
      <c r="B112" s="762" t="s">
        <v>203</v>
      </c>
      <c r="C112" s="756"/>
      <c r="D112" s="756"/>
      <c r="E112" s="774"/>
      <c r="F112" s="774"/>
      <c r="G112" s="774"/>
      <c r="H112" s="774"/>
      <c r="I112" s="774"/>
      <c r="J112" s="774"/>
      <c r="K112" s="774"/>
      <c r="L112" s="774"/>
      <c r="M112" s="774"/>
      <c r="N112" s="774"/>
      <c r="O112" s="774"/>
      <c r="P112" s="774"/>
      <c r="Q112" s="774"/>
      <c r="R112" s="774"/>
      <c r="S112" s="774"/>
      <c r="T112" s="774"/>
    </row>
    <row r="113" spans="1:20">
      <c r="A113" s="762"/>
      <c r="B113" s="762" t="s">
        <v>204</v>
      </c>
      <c r="C113" s="756"/>
      <c r="D113" s="756"/>
      <c r="E113" s="774"/>
      <c r="F113" s="774"/>
      <c r="G113" s="774"/>
      <c r="H113" s="774"/>
      <c r="I113" s="774"/>
      <c r="J113" s="774"/>
      <c r="K113" s="774"/>
      <c r="L113" s="774"/>
      <c r="M113" s="774"/>
      <c r="N113" s="774"/>
      <c r="O113" s="774"/>
      <c r="P113" s="774"/>
      <c r="Q113" s="774"/>
      <c r="R113" s="774"/>
      <c r="S113" s="774"/>
      <c r="T113" s="774"/>
    </row>
    <row r="114" spans="1:20">
      <c r="A114" s="762"/>
      <c r="B114" s="762" t="s">
        <v>205</v>
      </c>
      <c r="C114" s="756"/>
      <c r="D114" s="756"/>
      <c r="E114" s="774"/>
      <c r="F114" s="774"/>
      <c r="G114" s="774"/>
      <c r="H114" s="774"/>
      <c r="I114" s="774"/>
      <c r="J114" s="774"/>
      <c r="K114" s="774"/>
      <c r="L114" s="774"/>
      <c r="M114" s="774"/>
      <c r="N114" s="774"/>
      <c r="O114" s="774"/>
      <c r="P114" s="774"/>
      <c r="Q114" s="774"/>
      <c r="R114" s="774"/>
      <c r="S114" s="774"/>
      <c r="T114" s="774"/>
    </row>
    <row r="115" spans="1:20">
      <c r="A115" s="762"/>
      <c r="B115" s="762" t="s">
        <v>206</v>
      </c>
      <c r="C115" s="756"/>
      <c r="D115" s="756"/>
      <c r="E115" s="774"/>
      <c r="F115" s="774"/>
      <c r="G115" s="774"/>
      <c r="H115" s="774"/>
      <c r="I115" s="774"/>
      <c r="J115" s="774"/>
      <c r="K115" s="774"/>
      <c r="L115" s="774"/>
      <c r="M115" s="774"/>
      <c r="N115" s="774"/>
      <c r="O115" s="774"/>
      <c r="P115" s="774"/>
      <c r="Q115" s="774"/>
      <c r="R115" s="774"/>
      <c r="S115" s="774"/>
      <c r="T115" s="774"/>
    </row>
    <row r="116" spans="1:20">
      <c r="A116" s="762"/>
      <c r="B116" s="762" t="s">
        <v>207</v>
      </c>
      <c r="C116" s="756"/>
      <c r="D116" s="756"/>
      <c r="E116" s="774"/>
      <c r="F116" s="774"/>
      <c r="G116" s="774"/>
      <c r="H116" s="774"/>
      <c r="I116" s="774"/>
      <c r="J116" s="774"/>
      <c r="K116" s="774"/>
      <c r="L116" s="774"/>
      <c r="M116" s="774"/>
      <c r="N116" s="774"/>
      <c r="O116" s="774"/>
      <c r="P116" s="774"/>
      <c r="Q116" s="774"/>
      <c r="R116" s="774"/>
      <c r="S116" s="774"/>
      <c r="T116" s="774"/>
    </row>
    <row r="117" spans="1:20">
      <c r="A117" s="762"/>
      <c r="B117" s="762" t="s">
        <v>208</v>
      </c>
      <c r="C117" s="756"/>
      <c r="D117" s="756"/>
      <c r="E117" s="774"/>
      <c r="F117" s="774"/>
      <c r="G117" s="774"/>
      <c r="H117" s="774"/>
      <c r="I117" s="774"/>
      <c r="J117" s="774"/>
      <c r="K117" s="774"/>
      <c r="L117" s="774"/>
      <c r="M117" s="774"/>
      <c r="N117" s="774"/>
      <c r="O117" s="774"/>
      <c r="P117" s="774"/>
      <c r="Q117" s="774"/>
      <c r="R117" s="774"/>
      <c r="S117" s="774"/>
      <c r="T117" s="774"/>
    </row>
    <row r="118" spans="1:20">
      <c r="A118" s="762"/>
      <c r="B118" s="762" t="s">
        <v>209</v>
      </c>
      <c r="C118" s="756"/>
      <c r="D118" s="756"/>
      <c r="E118" s="774"/>
      <c r="F118" s="774"/>
      <c r="G118" s="774"/>
      <c r="H118" s="774"/>
      <c r="I118" s="774"/>
      <c r="J118" s="774"/>
      <c r="K118" s="774"/>
      <c r="L118" s="774"/>
      <c r="M118" s="774"/>
      <c r="N118" s="774"/>
      <c r="O118" s="774"/>
      <c r="P118" s="774"/>
      <c r="Q118" s="774"/>
      <c r="R118" s="774"/>
      <c r="S118" s="774"/>
      <c r="T118" s="774"/>
    </row>
    <row r="119" spans="1:20">
      <c r="A119" s="762"/>
      <c r="B119" s="762" t="s">
        <v>210</v>
      </c>
      <c r="C119" s="756"/>
      <c r="D119" s="756"/>
      <c r="E119" s="774"/>
      <c r="F119" s="774"/>
      <c r="G119" s="774"/>
      <c r="H119" s="774"/>
      <c r="I119" s="774"/>
      <c r="J119" s="774"/>
      <c r="K119" s="774"/>
      <c r="L119" s="774"/>
      <c r="M119" s="774"/>
      <c r="N119" s="774"/>
      <c r="O119" s="774"/>
      <c r="P119" s="774"/>
      <c r="Q119" s="774"/>
      <c r="R119" s="774"/>
      <c r="S119" s="774"/>
      <c r="T119" s="774"/>
    </row>
    <row r="120" spans="1:20">
      <c r="A120" s="762"/>
      <c r="B120" s="762" t="s">
        <v>211</v>
      </c>
      <c r="C120" s="756"/>
      <c r="D120" s="756"/>
      <c r="E120" s="774"/>
      <c r="F120" s="774"/>
      <c r="G120" s="774"/>
      <c r="H120" s="774"/>
      <c r="I120" s="774"/>
      <c r="J120" s="774"/>
      <c r="K120" s="774"/>
      <c r="L120" s="774"/>
      <c r="M120" s="774"/>
      <c r="N120" s="774"/>
      <c r="O120" s="774"/>
      <c r="P120" s="774"/>
      <c r="Q120" s="774"/>
      <c r="R120" s="774"/>
      <c r="S120" s="774"/>
      <c r="T120" s="774"/>
    </row>
    <row r="121" spans="1:20">
      <c r="A121" s="762"/>
      <c r="B121" s="762" t="s">
        <v>212</v>
      </c>
      <c r="C121" s="756"/>
      <c r="D121" s="756"/>
      <c r="E121" s="774"/>
      <c r="F121" s="774"/>
      <c r="G121" s="774"/>
      <c r="H121" s="774"/>
      <c r="I121" s="774"/>
      <c r="J121" s="774"/>
      <c r="K121" s="774"/>
      <c r="L121" s="774"/>
      <c r="M121" s="774"/>
      <c r="N121" s="774"/>
      <c r="O121" s="774"/>
      <c r="P121" s="774"/>
      <c r="Q121" s="774"/>
      <c r="R121" s="774"/>
      <c r="S121" s="774"/>
      <c r="T121" s="774"/>
    </row>
    <row r="122" spans="1:20">
      <c r="A122" s="762"/>
      <c r="B122" s="762" t="s">
        <v>213</v>
      </c>
      <c r="C122" s="756"/>
      <c r="D122" s="756"/>
      <c r="E122" s="774"/>
      <c r="F122" s="774"/>
      <c r="G122" s="774"/>
      <c r="H122" s="774"/>
      <c r="I122" s="774"/>
      <c r="J122" s="774"/>
      <c r="K122" s="774"/>
      <c r="L122" s="774"/>
      <c r="M122" s="774"/>
      <c r="N122" s="774"/>
      <c r="O122" s="774"/>
      <c r="P122" s="774"/>
      <c r="Q122" s="774"/>
      <c r="R122" s="774"/>
      <c r="S122" s="774"/>
      <c r="T122" s="774"/>
    </row>
    <row r="123" spans="1:20">
      <c r="A123" s="762"/>
      <c r="B123" s="762" t="s">
        <v>214</v>
      </c>
      <c r="C123" s="756"/>
      <c r="D123" s="756"/>
      <c r="E123" s="774"/>
      <c r="F123" s="774"/>
      <c r="G123" s="774"/>
      <c r="H123" s="774"/>
      <c r="I123" s="774"/>
      <c r="J123" s="774"/>
      <c r="K123" s="774"/>
      <c r="L123" s="774"/>
      <c r="M123" s="774"/>
      <c r="N123" s="774"/>
      <c r="O123" s="774"/>
      <c r="P123" s="774"/>
      <c r="Q123" s="774"/>
      <c r="R123" s="774"/>
      <c r="S123" s="774"/>
      <c r="T123" s="774"/>
    </row>
    <row r="124" spans="1:20">
      <c r="A124" s="762"/>
      <c r="B124" s="762" t="s">
        <v>215</v>
      </c>
      <c r="C124" s="756"/>
      <c r="D124" s="756"/>
      <c r="E124" s="774"/>
      <c r="F124" s="774"/>
      <c r="G124" s="774"/>
      <c r="H124" s="774"/>
      <c r="I124" s="774"/>
      <c r="J124" s="774"/>
      <c r="K124" s="774"/>
      <c r="L124" s="774"/>
      <c r="M124" s="774"/>
      <c r="N124" s="774"/>
      <c r="O124" s="774"/>
      <c r="P124" s="774"/>
      <c r="Q124" s="774"/>
      <c r="R124" s="774"/>
      <c r="S124" s="774"/>
      <c r="T124" s="774"/>
    </row>
    <row r="125" spans="1:20">
      <c r="A125" s="762"/>
      <c r="B125" s="762" t="s">
        <v>216</v>
      </c>
      <c r="C125" s="756"/>
      <c r="D125" s="756"/>
      <c r="E125" s="774"/>
      <c r="F125" s="774"/>
      <c r="G125" s="774"/>
      <c r="H125" s="774"/>
      <c r="I125" s="774"/>
      <c r="J125" s="774"/>
      <c r="K125" s="774"/>
      <c r="L125" s="774"/>
      <c r="M125" s="774"/>
      <c r="N125" s="774"/>
      <c r="O125" s="774"/>
      <c r="P125" s="774"/>
      <c r="Q125" s="774"/>
      <c r="R125" s="774"/>
      <c r="S125" s="774"/>
      <c r="T125" s="774"/>
    </row>
    <row r="126" spans="1:20">
      <c r="A126" s="762"/>
      <c r="B126" s="762" t="s">
        <v>217</v>
      </c>
      <c r="C126" s="756"/>
      <c r="D126" s="756"/>
      <c r="E126" s="774"/>
      <c r="F126" s="774"/>
      <c r="G126" s="774"/>
      <c r="H126" s="774"/>
      <c r="I126" s="774"/>
      <c r="J126" s="774"/>
      <c r="K126" s="774"/>
      <c r="L126" s="774"/>
      <c r="M126" s="774"/>
      <c r="N126" s="774"/>
      <c r="O126" s="774"/>
      <c r="P126" s="774"/>
      <c r="Q126" s="774"/>
      <c r="R126" s="774"/>
      <c r="S126" s="774"/>
      <c r="T126" s="774"/>
    </row>
    <row r="127" spans="1:20">
      <c r="A127" s="762"/>
      <c r="B127" s="762" t="s">
        <v>218</v>
      </c>
      <c r="C127" s="756"/>
      <c r="D127" s="756"/>
      <c r="E127" s="774"/>
      <c r="F127" s="774"/>
      <c r="G127" s="774"/>
      <c r="H127" s="774"/>
      <c r="I127" s="774"/>
      <c r="J127" s="774"/>
      <c r="K127" s="774"/>
      <c r="L127" s="774"/>
      <c r="M127" s="774"/>
      <c r="N127" s="774"/>
      <c r="O127" s="774"/>
      <c r="P127" s="774"/>
      <c r="Q127" s="774"/>
      <c r="R127" s="774"/>
      <c r="S127" s="774"/>
      <c r="T127" s="774"/>
    </row>
    <row r="128" spans="1:20">
      <c r="A128" s="762"/>
      <c r="B128" s="762" t="s">
        <v>219</v>
      </c>
      <c r="C128" s="756"/>
      <c r="D128" s="756"/>
      <c r="E128" s="774"/>
      <c r="F128" s="774"/>
      <c r="G128" s="774"/>
      <c r="H128" s="774"/>
      <c r="I128" s="774"/>
      <c r="J128" s="774"/>
      <c r="K128" s="774"/>
      <c r="L128" s="774"/>
      <c r="M128" s="774"/>
      <c r="N128" s="774"/>
      <c r="O128" s="774"/>
      <c r="P128" s="774"/>
      <c r="Q128" s="774"/>
      <c r="R128" s="774"/>
      <c r="S128" s="774"/>
      <c r="T128" s="774"/>
    </row>
    <row r="129" spans="1:20">
      <c r="A129" s="762"/>
      <c r="B129" s="762" t="s">
        <v>220</v>
      </c>
      <c r="C129" s="756"/>
      <c r="D129" s="756"/>
      <c r="E129" s="774"/>
      <c r="F129" s="774"/>
      <c r="G129" s="774"/>
      <c r="H129" s="774"/>
      <c r="I129" s="774"/>
      <c r="J129" s="774"/>
      <c r="K129" s="774"/>
      <c r="L129" s="774"/>
      <c r="M129" s="774"/>
      <c r="N129" s="774"/>
      <c r="O129" s="774"/>
      <c r="P129" s="774"/>
      <c r="Q129" s="774"/>
      <c r="R129" s="774"/>
      <c r="S129" s="774"/>
      <c r="T129" s="774"/>
    </row>
    <row r="130" spans="1:20">
      <c r="A130" s="762"/>
      <c r="B130" s="762" t="s">
        <v>221</v>
      </c>
      <c r="C130" s="756"/>
      <c r="D130" s="756"/>
      <c r="E130" s="774"/>
      <c r="F130" s="774"/>
      <c r="G130" s="774"/>
      <c r="H130" s="774"/>
      <c r="I130" s="774"/>
      <c r="J130" s="774"/>
      <c r="K130" s="774"/>
      <c r="L130" s="774"/>
      <c r="M130" s="774"/>
      <c r="N130" s="774"/>
      <c r="O130" s="774"/>
      <c r="P130" s="774"/>
      <c r="Q130" s="774"/>
      <c r="R130" s="774"/>
      <c r="S130" s="774"/>
      <c r="T130" s="774"/>
    </row>
    <row r="131" spans="1:20">
      <c r="A131" s="762"/>
      <c r="B131" s="762" t="s">
        <v>222</v>
      </c>
      <c r="C131" s="756"/>
      <c r="D131" s="756"/>
      <c r="E131" s="774"/>
      <c r="F131" s="774"/>
      <c r="G131" s="774"/>
      <c r="H131" s="774"/>
      <c r="I131" s="774"/>
      <c r="J131" s="774"/>
      <c r="K131" s="774"/>
      <c r="L131" s="774"/>
      <c r="M131" s="774"/>
      <c r="N131" s="774"/>
      <c r="O131" s="774"/>
      <c r="P131" s="774"/>
      <c r="Q131" s="774"/>
      <c r="R131" s="774"/>
      <c r="S131" s="774"/>
      <c r="T131" s="774"/>
    </row>
    <row r="132" spans="1:20">
      <c r="A132" s="762"/>
      <c r="B132" s="762" t="s">
        <v>223</v>
      </c>
      <c r="C132" s="756"/>
      <c r="D132" s="756"/>
      <c r="E132" s="774"/>
      <c r="F132" s="774"/>
      <c r="G132" s="774"/>
      <c r="H132" s="774"/>
      <c r="I132" s="774"/>
      <c r="J132" s="774"/>
      <c r="K132" s="774"/>
      <c r="L132" s="774"/>
      <c r="M132" s="774"/>
      <c r="N132" s="774"/>
      <c r="O132" s="774"/>
      <c r="P132" s="774"/>
      <c r="Q132" s="774"/>
      <c r="R132" s="774"/>
      <c r="S132" s="774"/>
      <c r="T132" s="774"/>
    </row>
    <row r="133" spans="1:20">
      <c r="A133" s="762"/>
      <c r="B133" s="762" t="s">
        <v>224</v>
      </c>
      <c r="C133" s="756"/>
      <c r="D133" s="756"/>
      <c r="E133" s="774"/>
      <c r="F133" s="774"/>
      <c r="G133" s="774"/>
      <c r="H133" s="774"/>
      <c r="I133" s="774"/>
      <c r="J133" s="774"/>
      <c r="K133" s="774"/>
      <c r="L133" s="774"/>
      <c r="M133" s="774"/>
      <c r="N133" s="774"/>
      <c r="O133" s="774"/>
      <c r="P133" s="774"/>
      <c r="Q133" s="774"/>
      <c r="R133" s="774"/>
      <c r="S133" s="774"/>
      <c r="T133" s="774"/>
    </row>
    <row r="134" spans="1:20">
      <c r="A134" s="762"/>
      <c r="B134" s="762" t="s">
        <v>225</v>
      </c>
      <c r="C134" s="756"/>
      <c r="D134" s="756"/>
      <c r="E134" s="774"/>
      <c r="F134" s="774"/>
      <c r="G134" s="774"/>
      <c r="H134" s="774"/>
      <c r="I134" s="774"/>
      <c r="J134" s="774"/>
      <c r="K134" s="774"/>
      <c r="L134" s="774"/>
      <c r="M134" s="774"/>
      <c r="N134" s="774"/>
      <c r="O134" s="774"/>
      <c r="P134" s="774"/>
      <c r="Q134" s="774"/>
      <c r="R134" s="774"/>
      <c r="S134" s="774"/>
      <c r="T134" s="774"/>
    </row>
    <row r="135" spans="1:20">
      <c r="A135" s="762"/>
      <c r="B135" s="762" t="s">
        <v>226</v>
      </c>
      <c r="C135" s="756"/>
      <c r="D135" s="756"/>
      <c r="E135" s="774"/>
      <c r="F135" s="774"/>
      <c r="G135" s="774"/>
      <c r="H135" s="774"/>
      <c r="I135" s="774"/>
      <c r="J135" s="774"/>
      <c r="K135" s="774"/>
      <c r="L135" s="774"/>
      <c r="M135" s="774"/>
      <c r="N135" s="774"/>
      <c r="O135" s="774"/>
      <c r="P135" s="774"/>
      <c r="Q135" s="774"/>
      <c r="R135" s="774"/>
      <c r="S135" s="774"/>
      <c r="T135" s="774"/>
    </row>
    <row r="136" spans="1:20">
      <c r="A136" s="762"/>
      <c r="B136" s="762" t="s">
        <v>227</v>
      </c>
      <c r="C136" s="756"/>
      <c r="D136" s="756"/>
      <c r="E136" s="774"/>
      <c r="F136" s="774"/>
      <c r="G136" s="774"/>
      <c r="H136" s="774"/>
      <c r="I136" s="774"/>
      <c r="J136" s="774"/>
      <c r="K136" s="774"/>
      <c r="L136" s="774"/>
      <c r="M136" s="774"/>
      <c r="N136" s="774"/>
      <c r="O136" s="774"/>
      <c r="P136" s="774"/>
      <c r="Q136" s="774"/>
      <c r="R136" s="774"/>
      <c r="S136" s="774"/>
      <c r="T136" s="774"/>
    </row>
    <row r="137" spans="1:20">
      <c r="A137" s="762"/>
      <c r="B137" s="762" t="s">
        <v>228</v>
      </c>
      <c r="C137" s="756"/>
      <c r="D137" s="756"/>
      <c r="E137" s="774"/>
      <c r="F137" s="774"/>
      <c r="G137" s="774"/>
      <c r="H137" s="774"/>
      <c r="I137" s="774"/>
      <c r="J137" s="774"/>
      <c r="K137" s="774"/>
      <c r="L137" s="774"/>
      <c r="M137" s="774"/>
      <c r="N137" s="774"/>
      <c r="O137" s="774"/>
      <c r="P137" s="774"/>
      <c r="Q137" s="774"/>
      <c r="R137" s="774"/>
      <c r="S137" s="774"/>
      <c r="T137" s="774"/>
    </row>
    <row r="138" spans="1:20">
      <c r="A138" s="762"/>
      <c r="B138" s="762" t="s">
        <v>229</v>
      </c>
      <c r="C138" s="756"/>
      <c r="D138" s="756"/>
      <c r="E138" s="774"/>
      <c r="F138" s="774"/>
      <c r="G138" s="774"/>
      <c r="H138" s="774"/>
      <c r="I138" s="774"/>
      <c r="J138" s="774"/>
      <c r="K138" s="774"/>
      <c r="L138" s="774"/>
      <c r="M138" s="774"/>
      <c r="N138" s="774"/>
      <c r="O138" s="774"/>
      <c r="P138" s="774"/>
      <c r="Q138" s="774"/>
      <c r="R138" s="774"/>
      <c r="S138" s="774"/>
      <c r="T138" s="774"/>
    </row>
    <row r="139" spans="1:20">
      <c r="A139" s="762"/>
      <c r="B139" s="762" t="s">
        <v>63</v>
      </c>
      <c r="C139" s="756"/>
      <c r="D139" s="756"/>
      <c r="E139" s="774"/>
      <c r="F139" s="774"/>
      <c r="G139" s="774"/>
      <c r="H139" s="774"/>
      <c r="I139" s="774"/>
      <c r="J139" s="774"/>
      <c r="K139" s="774"/>
      <c r="L139" s="774"/>
      <c r="M139" s="774"/>
      <c r="N139" s="774"/>
      <c r="O139" s="774"/>
      <c r="P139" s="774"/>
      <c r="Q139" s="774"/>
      <c r="R139" s="774"/>
      <c r="S139" s="774"/>
      <c r="T139" s="774"/>
    </row>
    <row r="140" spans="1:20">
      <c r="A140" s="762"/>
      <c r="B140" s="762" t="s">
        <v>64</v>
      </c>
      <c r="C140" s="756"/>
      <c r="D140" s="756"/>
      <c r="E140" s="774"/>
      <c r="F140" s="774"/>
      <c r="G140" s="774"/>
      <c r="H140" s="774"/>
      <c r="I140" s="774"/>
      <c r="J140" s="774"/>
      <c r="K140" s="774"/>
      <c r="L140" s="774"/>
      <c r="M140" s="774"/>
      <c r="N140" s="774"/>
      <c r="O140" s="774"/>
      <c r="P140" s="774"/>
      <c r="Q140" s="774"/>
      <c r="R140" s="774"/>
      <c r="S140" s="774"/>
      <c r="T140" s="774"/>
    </row>
    <row r="141" spans="1:20">
      <c r="A141" s="762"/>
      <c r="B141" s="762" t="s">
        <v>65</v>
      </c>
      <c r="C141" s="756"/>
      <c r="D141" s="756"/>
      <c r="E141" s="774"/>
      <c r="F141" s="774"/>
      <c r="G141" s="774"/>
      <c r="H141" s="774"/>
      <c r="I141" s="774"/>
      <c r="J141" s="774"/>
      <c r="K141" s="774"/>
      <c r="L141" s="774"/>
      <c r="M141" s="774"/>
      <c r="N141" s="774"/>
      <c r="O141" s="774"/>
      <c r="P141" s="774"/>
      <c r="Q141" s="774"/>
      <c r="R141" s="774"/>
      <c r="S141" s="774"/>
      <c r="T141" s="774"/>
    </row>
    <row r="142" spans="1:20">
      <c r="A142" s="762"/>
      <c r="B142" s="762" t="s">
        <v>66</v>
      </c>
      <c r="C142" s="756"/>
      <c r="D142" s="756"/>
      <c r="E142" s="774"/>
      <c r="F142" s="774"/>
      <c r="G142" s="774"/>
      <c r="H142" s="774"/>
      <c r="I142" s="774"/>
      <c r="J142" s="774"/>
      <c r="K142" s="774"/>
      <c r="L142" s="774"/>
      <c r="M142" s="774"/>
      <c r="N142" s="774"/>
      <c r="O142" s="774"/>
      <c r="P142" s="774"/>
      <c r="Q142" s="774"/>
      <c r="R142" s="774"/>
      <c r="S142" s="774"/>
      <c r="T142" s="774"/>
    </row>
    <row r="143" spans="1:20">
      <c r="A143" s="762"/>
      <c r="B143" s="762" t="s">
        <v>67</v>
      </c>
      <c r="C143" s="756"/>
      <c r="D143" s="756"/>
      <c r="E143" s="774"/>
      <c r="F143" s="774"/>
      <c r="G143" s="774"/>
      <c r="H143" s="774"/>
      <c r="I143" s="774"/>
      <c r="J143" s="774"/>
      <c r="K143" s="774"/>
      <c r="L143" s="774"/>
      <c r="M143" s="774"/>
      <c r="N143" s="774"/>
      <c r="O143" s="774"/>
      <c r="P143" s="774"/>
      <c r="Q143" s="774"/>
      <c r="R143" s="774"/>
      <c r="S143" s="774"/>
      <c r="T143" s="774"/>
    </row>
    <row r="144" spans="1:20">
      <c r="A144" s="762"/>
      <c r="B144" s="762" t="s">
        <v>68</v>
      </c>
      <c r="C144" s="756"/>
      <c r="D144" s="756"/>
      <c r="E144" s="774"/>
      <c r="F144" s="774"/>
      <c r="G144" s="774"/>
      <c r="H144" s="774"/>
      <c r="I144" s="774"/>
      <c r="J144" s="774"/>
      <c r="K144" s="774"/>
      <c r="L144" s="774"/>
      <c r="M144" s="774"/>
      <c r="N144" s="774"/>
      <c r="O144" s="774"/>
      <c r="P144" s="774"/>
      <c r="Q144" s="774"/>
      <c r="R144" s="774"/>
      <c r="S144" s="774"/>
      <c r="T144" s="774"/>
    </row>
    <row r="145" spans="1:20">
      <c r="A145" s="762"/>
      <c r="B145" s="762" t="s">
        <v>69</v>
      </c>
      <c r="C145" s="756"/>
      <c r="D145" s="756"/>
      <c r="E145" s="774"/>
      <c r="F145" s="774"/>
      <c r="G145" s="774"/>
      <c r="H145" s="774"/>
      <c r="I145" s="774"/>
      <c r="J145" s="774"/>
      <c r="K145" s="774"/>
      <c r="L145" s="774"/>
      <c r="M145" s="774"/>
      <c r="N145" s="774"/>
      <c r="O145" s="774"/>
      <c r="P145" s="774"/>
      <c r="Q145" s="774"/>
      <c r="R145" s="774"/>
      <c r="S145" s="774"/>
      <c r="T145" s="774"/>
    </row>
    <row r="146" spans="1:20">
      <c r="A146" s="762"/>
      <c r="B146" s="762" t="s">
        <v>70</v>
      </c>
      <c r="C146" s="756"/>
      <c r="D146" s="756"/>
      <c r="E146" s="774"/>
      <c r="F146" s="774"/>
      <c r="G146" s="774"/>
      <c r="H146" s="774"/>
      <c r="I146" s="774"/>
      <c r="J146" s="774"/>
      <c r="K146" s="774"/>
      <c r="L146" s="774"/>
      <c r="M146" s="774"/>
      <c r="N146" s="774"/>
      <c r="O146" s="774"/>
      <c r="P146" s="774"/>
      <c r="Q146" s="774"/>
      <c r="R146" s="774"/>
      <c r="S146" s="774"/>
      <c r="T146" s="774"/>
    </row>
    <row r="147" spans="1:20">
      <c r="A147" s="762"/>
      <c r="B147" s="762" t="s">
        <v>835</v>
      </c>
      <c r="C147" s="756"/>
      <c r="D147" s="756"/>
      <c r="E147" s="774"/>
      <c r="F147" s="774"/>
      <c r="G147" s="774"/>
      <c r="H147" s="774"/>
      <c r="I147" s="774"/>
      <c r="J147" s="774"/>
      <c r="K147" s="774"/>
      <c r="L147" s="774"/>
      <c r="M147" s="774"/>
      <c r="N147" s="774"/>
      <c r="O147" s="774"/>
      <c r="P147" s="774"/>
      <c r="Q147" s="774"/>
      <c r="R147" s="774"/>
      <c r="S147" s="774"/>
      <c r="T147" s="774"/>
    </row>
    <row r="148" spans="1:20">
      <c r="A148" s="762"/>
      <c r="B148" s="762" t="s">
        <v>655</v>
      </c>
      <c r="C148" s="756"/>
      <c r="D148" s="756"/>
      <c r="E148" s="774"/>
      <c r="F148" s="774"/>
      <c r="G148" s="774"/>
      <c r="H148" s="774"/>
      <c r="I148" s="774"/>
      <c r="J148" s="774"/>
      <c r="K148" s="774"/>
      <c r="L148" s="774"/>
      <c r="M148" s="774"/>
      <c r="N148" s="774"/>
      <c r="O148" s="774"/>
      <c r="P148" s="774"/>
      <c r="Q148" s="774"/>
      <c r="R148" s="774"/>
      <c r="S148" s="774"/>
      <c r="T148" s="774"/>
    </row>
    <row r="149" spans="1:20">
      <c r="A149" s="762"/>
      <c r="B149" s="762" t="s">
        <v>62</v>
      </c>
      <c r="C149" s="756"/>
      <c r="D149" s="756"/>
      <c r="E149" s="774"/>
      <c r="F149" s="774"/>
      <c r="G149" s="774"/>
      <c r="H149" s="774"/>
      <c r="I149" s="774"/>
      <c r="J149" s="774"/>
      <c r="K149" s="774"/>
      <c r="L149" s="774"/>
      <c r="M149" s="774"/>
      <c r="N149" s="774"/>
      <c r="O149" s="774"/>
      <c r="P149" s="774"/>
      <c r="Q149" s="774"/>
      <c r="R149" s="774"/>
      <c r="S149" s="774"/>
      <c r="T149" s="774"/>
    </row>
    <row r="150" spans="1:20">
      <c r="A150" s="762"/>
      <c r="B150" s="762" t="s">
        <v>836</v>
      </c>
      <c r="C150" s="756"/>
      <c r="D150" s="756"/>
      <c r="E150" s="774"/>
      <c r="F150" s="774"/>
      <c r="G150" s="774"/>
      <c r="H150" s="774"/>
      <c r="I150" s="774"/>
      <c r="J150" s="774"/>
      <c r="K150" s="774"/>
      <c r="L150" s="774"/>
      <c r="M150" s="774"/>
      <c r="N150" s="774"/>
      <c r="O150" s="774"/>
      <c r="P150" s="774"/>
      <c r="Q150" s="774"/>
      <c r="R150" s="774"/>
      <c r="S150" s="774"/>
      <c r="T150" s="774"/>
    </row>
    <row r="151" spans="1:20">
      <c r="A151" s="762"/>
      <c r="B151" s="762" t="s">
        <v>837</v>
      </c>
      <c r="C151" s="756"/>
      <c r="D151" s="756"/>
      <c r="E151" s="774"/>
      <c r="F151" s="774"/>
      <c r="G151" s="774"/>
      <c r="H151" s="774"/>
      <c r="I151" s="774"/>
      <c r="J151" s="774"/>
      <c r="K151" s="774"/>
      <c r="L151" s="774"/>
      <c r="M151" s="774"/>
      <c r="N151" s="774"/>
      <c r="O151" s="774"/>
      <c r="P151" s="774"/>
      <c r="Q151" s="774"/>
      <c r="R151" s="774"/>
      <c r="S151" s="774"/>
      <c r="T151" s="774"/>
    </row>
    <row r="152" spans="1:20">
      <c r="A152" s="762"/>
      <c r="B152" s="762" t="s">
        <v>79</v>
      </c>
      <c r="C152" s="756"/>
      <c r="D152" s="756"/>
      <c r="E152" s="774"/>
      <c r="F152" s="774"/>
      <c r="G152" s="774"/>
      <c r="H152" s="774"/>
      <c r="I152" s="774"/>
      <c r="J152" s="774"/>
      <c r="K152" s="774"/>
      <c r="L152" s="774"/>
      <c r="M152" s="774"/>
      <c r="N152" s="774"/>
      <c r="O152" s="774"/>
      <c r="P152" s="774"/>
      <c r="Q152" s="774"/>
      <c r="R152" s="774"/>
      <c r="S152" s="774"/>
      <c r="T152" s="774"/>
    </row>
    <row r="153" spans="1:20">
      <c r="A153" s="762"/>
      <c r="B153" s="762" t="s">
        <v>414</v>
      </c>
      <c r="C153" s="756"/>
      <c r="D153" s="756"/>
      <c r="E153" s="774"/>
      <c r="F153" s="774"/>
      <c r="G153" s="774"/>
      <c r="H153" s="774"/>
      <c r="I153" s="774"/>
      <c r="J153" s="774"/>
      <c r="K153" s="774"/>
      <c r="L153" s="774"/>
      <c r="M153" s="774"/>
      <c r="N153" s="774"/>
      <c r="O153" s="774"/>
      <c r="P153" s="774"/>
      <c r="Q153" s="774"/>
      <c r="R153" s="774"/>
      <c r="S153" s="774"/>
      <c r="T153" s="774"/>
    </row>
    <row r="154" spans="1:20">
      <c r="A154" s="762"/>
      <c r="B154" s="762" t="s">
        <v>372</v>
      </c>
      <c r="C154" s="756"/>
      <c r="D154" s="756"/>
      <c r="E154" s="774"/>
      <c r="F154" s="774"/>
      <c r="G154" s="774"/>
      <c r="H154" s="774"/>
      <c r="I154" s="774"/>
      <c r="J154" s="774"/>
      <c r="K154" s="774"/>
      <c r="L154" s="774"/>
      <c r="M154" s="774"/>
      <c r="N154" s="774"/>
      <c r="O154" s="774"/>
      <c r="P154" s="774"/>
      <c r="Q154" s="774"/>
      <c r="R154" s="774"/>
      <c r="S154" s="774"/>
      <c r="T154" s="774"/>
    </row>
    <row r="155" spans="1:20">
      <c r="A155" s="762"/>
      <c r="B155" s="762" t="s">
        <v>71</v>
      </c>
      <c r="C155" s="756"/>
      <c r="D155" s="756"/>
      <c r="E155" s="774"/>
      <c r="F155" s="774"/>
      <c r="G155" s="774"/>
      <c r="H155" s="774"/>
      <c r="I155" s="774"/>
      <c r="J155" s="774"/>
      <c r="K155" s="774"/>
      <c r="L155" s="774"/>
      <c r="M155" s="774"/>
      <c r="N155" s="774"/>
      <c r="O155" s="774"/>
      <c r="P155" s="774"/>
      <c r="Q155" s="774"/>
      <c r="R155" s="774"/>
      <c r="S155" s="774"/>
      <c r="T155" s="774"/>
    </row>
    <row r="156" spans="1:20">
      <c r="A156" s="762" t="s">
        <v>264</v>
      </c>
      <c r="B156" s="762"/>
      <c r="C156" s="756"/>
      <c r="D156" s="756"/>
      <c r="E156" s="774"/>
      <c r="F156" s="774"/>
      <c r="G156" s="774"/>
      <c r="H156" s="774"/>
      <c r="I156" s="774"/>
      <c r="J156" s="774"/>
      <c r="K156" s="774"/>
      <c r="L156" s="774"/>
      <c r="M156" s="774"/>
      <c r="N156" s="774"/>
      <c r="O156" s="774"/>
      <c r="P156" s="774"/>
      <c r="Q156" s="774"/>
      <c r="R156" s="774"/>
      <c r="S156" s="774"/>
      <c r="T156" s="774"/>
    </row>
    <row r="157" spans="1:20">
      <c r="A157" s="762"/>
      <c r="B157" s="762" t="s">
        <v>410</v>
      </c>
      <c r="C157" s="756"/>
      <c r="D157" s="756"/>
      <c r="E157" s="774"/>
      <c r="F157" s="774"/>
      <c r="G157" s="774"/>
      <c r="H157" s="774"/>
      <c r="I157" s="774"/>
      <c r="J157" s="774"/>
      <c r="K157" s="774"/>
      <c r="L157" s="774"/>
      <c r="M157" s="774"/>
      <c r="N157" s="774"/>
      <c r="O157" s="774"/>
      <c r="P157" s="774"/>
      <c r="Q157" s="774"/>
      <c r="R157" s="774"/>
      <c r="S157" s="774"/>
      <c r="T157" s="774"/>
    </row>
    <row r="158" spans="1:20">
      <c r="A158" s="762"/>
      <c r="B158" s="762" t="s">
        <v>411</v>
      </c>
      <c r="C158" s="756"/>
      <c r="D158" s="756"/>
      <c r="E158" s="774"/>
      <c r="F158" s="774"/>
      <c r="G158" s="774"/>
      <c r="H158" s="774"/>
      <c r="I158" s="774"/>
      <c r="J158" s="774"/>
      <c r="K158" s="774"/>
      <c r="L158" s="774"/>
      <c r="M158" s="774"/>
      <c r="N158" s="774"/>
      <c r="O158" s="774"/>
      <c r="P158" s="774"/>
      <c r="Q158" s="774"/>
      <c r="R158" s="774"/>
      <c r="S158" s="774"/>
      <c r="T158" s="774"/>
    </row>
    <row r="159" spans="1:20">
      <c r="A159" s="762"/>
      <c r="B159" s="762" t="s">
        <v>80</v>
      </c>
      <c r="C159" s="756"/>
      <c r="D159" s="756"/>
      <c r="E159" s="774"/>
      <c r="F159" s="774"/>
      <c r="G159" s="774"/>
      <c r="H159" s="774"/>
      <c r="I159" s="774"/>
      <c r="J159" s="774"/>
      <c r="K159" s="774"/>
      <c r="L159" s="774"/>
      <c r="M159" s="774"/>
      <c r="N159" s="774"/>
      <c r="O159" s="774"/>
      <c r="P159" s="774"/>
      <c r="Q159" s="774"/>
      <c r="R159" s="774"/>
      <c r="S159" s="774"/>
      <c r="T159" s="774"/>
    </row>
    <row r="160" spans="1:20">
      <c r="A160" s="762"/>
      <c r="B160" s="762" t="s">
        <v>81</v>
      </c>
      <c r="C160" s="756"/>
      <c r="D160" s="756"/>
      <c r="E160" s="774"/>
      <c r="F160" s="774"/>
      <c r="G160" s="774"/>
      <c r="H160" s="774"/>
      <c r="I160" s="774"/>
      <c r="J160" s="774"/>
      <c r="K160" s="774"/>
      <c r="L160" s="774"/>
      <c r="M160" s="774"/>
      <c r="N160" s="774"/>
      <c r="O160" s="774"/>
      <c r="P160" s="774"/>
      <c r="Q160" s="774"/>
      <c r="R160" s="774"/>
      <c r="S160" s="774"/>
      <c r="T160" s="774"/>
    </row>
    <row r="161" spans="1:20">
      <c r="A161" s="762"/>
      <c r="B161" s="762" t="s">
        <v>82</v>
      </c>
      <c r="C161" s="756"/>
      <c r="D161" s="756"/>
      <c r="E161" s="774"/>
      <c r="F161" s="774"/>
      <c r="G161" s="774"/>
      <c r="H161" s="774"/>
      <c r="I161" s="774"/>
      <c r="J161" s="774"/>
      <c r="K161" s="774"/>
      <c r="L161" s="774"/>
      <c r="M161" s="774"/>
      <c r="N161" s="774"/>
      <c r="O161" s="774"/>
      <c r="P161" s="774"/>
      <c r="Q161" s="774"/>
      <c r="R161" s="774"/>
      <c r="S161" s="774"/>
      <c r="T161" s="774"/>
    </row>
    <row r="162" spans="1:20">
      <c r="A162" s="762"/>
      <c r="B162" s="762" t="s">
        <v>71</v>
      </c>
      <c r="C162" s="756"/>
      <c r="D162" s="756"/>
      <c r="E162" s="774"/>
      <c r="F162" s="774"/>
      <c r="G162" s="774"/>
      <c r="H162" s="774"/>
      <c r="I162" s="774"/>
      <c r="J162" s="774"/>
      <c r="K162" s="774"/>
      <c r="L162" s="774"/>
      <c r="M162" s="774"/>
      <c r="N162" s="774"/>
      <c r="O162" s="774"/>
      <c r="P162" s="774"/>
      <c r="Q162" s="774"/>
      <c r="R162" s="774"/>
      <c r="S162" s="774"/>
      <c r="T162" s="774"/>
    </row>
    <row r="163" spans="1:20">
      <c r="A163" s="762"/>
      <c r="B163" s="762"/>
      <c r="C163" s="756"/>
      <c r="D163" s="756"/>
      <c r="E163" s="774"/>
      <c r="F163" s="774"/>
      <c r="G163" s="774"/>
      <c r="H163" s="774"/>
      <c r="I163" s="774"/>
      <c r="J163" s="774"/>
      <c r="K163" s="774"/>
      <c r="L163" s="774"/>
      <c r="M163" s="774"/>
      <c r="N163" s="774"/>
      <c r="O163" s="774"/>
      <c r="P163" s="774"/>
      <c r="Q163" s="774"/>
      <c r="R163" s="774"/>
      <c r="S163" s="774"/>
      <c r="T163" s="774"/>
    </row>
    <row r="164" spans="1:20">
      <c r="A164" s="756"/>
      <c r="B164" s="756"/>
      <c r="C164" s="756"/>
      <c r="D164" s="756"/>
      <c r="E164" s="774"/>
      <c r="F164" s="774"/>
      <c r="G164" s="774"/>
      <c r="H164" s="774"/>
      <c r="I164" s="774"/>
      <c r="J164" s="774"/>
      <c r="K164" s="774"/>
      <c r="L164" s="774"/>
      <c r="M164" s="774"/>
      <c r="N164" s="774"/>
      <c r="O164" s="774"/>
      <c r="P164" s="774"/>
      <c r="Q164" s="774"/>
      <c r="R164" s="774"/>
      <c r="S164" s="774"/>
      <c r="T164" s="774"/>
    </row>
    <row r="165" spans="1:20">
      <c r="A165" s="767" t="s">
        <v>709</v>
      </c>
      <c r="B165" s="765"/>
      <c r="C165" s="765"/>
      <c r="D165" s="765"/>
      <c r="E165" s="760"/>
      <c r="F165" s="774"/>
      <c r="G165" s="774"/>
      <c r="H165" s="774"/>
      <c r="I165" s="774"/>
      <c r="J165" s="774"/>
      <c r="K165" s="774"/>
      <c r="L165" s="774"/>
      <c r="M165" s="774"/>
      <c r="N165" s="774"/>
      <c r="O165" s="774"/>
      <c r="P165" s="774"/>
      <c r="Q165" s="774"/>
      <c r="R165" s="774"/>
      <c r="S165" s="774"/>
      <c r="T165" s="774"/>
    </row>
    <row r="166" spans="1:20">
      <c r="A166" s="756"/>
      <c r="B166" s="756"/>
      <c r="C166" s="756"/>
      <c r="D166" s="756"/>
      <c r="E166" s="760"/>
      <c r="F166" s="774"/>
      <c r="G166" s="774"/>
      <c r="H166" s="774"/>
      <c r="I166" s="774"/>
      <c r="J166" s="774"/>
      <c r="K166" s="774"/>
      <c r="L166" s="774"/>
      <c r="M166" s="774"/>
      <c r="N166" s="774"/>
      <c r="O166" s="774"/>
      <c r="P166" s="774"/>
      <c r="Q166" s="774"/>
      <c r="R166" s="774"/>
      <c r="S166" s="774"/>
      <c r="T166" s="774"/>
    </row>
    <row r="167" spans="1:20">
      <c r="A167" s="756" t="s">
        <v>867</v>
      </c>
      <c r="B167" s="756"/>
      <c r="C167" s="756"/>
      <c r="D167" s="756"/>
      <c r="E167" s="760"/>
      <c r="F167" s="774"/>
      <c r="G167" s="774"/>
      <c r="H167" s="774"/>
      <c r="I167" s="774"/>
      <c r="J167" s="774"/>
      <c r="K167" s="774"/>
      <c r="L167" s="774"/>
      <c r="M167" s="774"/>
      <c r="N167" s="774"/>
      <c r="O167" s="774"/>
      <c r="P167" s="774"/>
      <c r="Q167" s="774"/>
      <c r="R167" s="774"/>
      <c r="S167" s="774"/>
      <c r="T167" s="774"/>
    </row>
    <row r="168" spans="1:20">
      <c r="A168" s="756" t="s">
        <v>870</v>
      </c>
      <c r="B168" s="756"/>
      <c r="C168" s="756"/>
      <c r="D168" s="756"/>
      <c r="E168" s="760"/>
      <c r="F168" s="774"/>
      <c r="G168" s="774"/>
      <c r="H168" s="774"/>
      <c r="I168" s="774"/>
      <c r="J168" s="774"/>
      <c r="K168" s="774"/>
      <c r="L168" s="774"/>
      <c r="M168" s="774"/>
      <c r="N168" s="774"/>
      <c r="O168" s="774"/>
      <c r="P168" s="774"/>
      <c r="Q168" s="774"/>
      <c r="R168" s="774"/>
      <c r="S168" s="774"/>
      <c r="T168" s="774"/>
    </row>
    <row r="169" spans="1:20">
      <c r="A169" s="756"/>
      <c r="B169" s="756"/>
      <c r="C169" s="756"/>
      <c r="D169" s="756"/>
      <c r="E169" s="760"/>
      <c r="F169" s="774"/>
      <c r="G169" s="774"/>
      <c r="H169" s="774"/>
      <c r="I169" s="774"/>
      <c r="J169" s="774"/>
      <c r="K169" s="774"/>
      <c r="L169" s="774"/>
      <c r="M169" s="774"/>
      <c r="N169" s="774"/>
      <c r="O169" s="774"/>
      <c r="P169" s="774"/>
      <c r="Q169" s="774"/>
      <c r="R169" s="774"/>
      <c r="S169" s="774"/>
      <c r="T169" s="774"/>
    </row>
    <row r="170" spans="1:20">
      <c r="A170" s="767" t="s">
        <v>710</v>
      </c>
      <c r="B170" s="765"/>
      <c r="C170" s="765"/>
      <c r="D170" s="765"/>
      <c r="E170" s="760"/>
      <c r="F170" s="774"/>
      <c r="G170" s="774"/>
      <c r="H170" s="774"/>
      <c r="I170" s="774"/>
      <c r="J170" s="774"/>
      <c r="K170" s="774"/>
      <c r="L170" s="774"/>
      <c r="M170" s="774"/>
      <c r="N170" s="774"/>
      <c r="O170" s="774"/>
      <c r="P170" s="774"/>
      <c r="Q170" s="774"/>
      <c r="R170" s="774"/>
      <c r="S170" s="774"/>
      <c r="T170" s="774"/>
    </row>
    <row r="171" spans="1:20">
      <c r="A171" s="756"/>
      <c r="B171" s="756"/>
      <c r="C171" s="756"/>
      <c r="D171" s="756"/>
      <c r="E171" s="760"/>
      <c r="F171" s="774"/>
      <c r="G171" s="774"/>
      <c r="H171" s="774"/>
      <c r="I171" s="774"/>
      <c r="J171" s="774"/>
      <c r="K171" s="774"/>
      <c r="L171" s="774"/>
      <c r="M171" s="774"/>
      <c r="N171" s="774"/>
      <c r="O171" s="774"/>
      <c r="P171" s="774"/>
      <c r="Q171" s="774"/>
      <c r="R171" s="774"/>
      <c r="S171" s="774"/>
      <c r="T171" s="774"/>
    </row>
    <row r="172" spans="1:20">
      <c r="A172" s="756" t="s">
        <v>711</v>
      </c>
      <c r="B172" s="756"/>
      <c r="C172" s="756"/>
      <c r="D172" s="756"/>
      <c r="E172" s="760"/>
      <c r="F172" s="774"/>
      <c r="G172" s="774"/>
      <c r="H172" s="774"/>
      <c r="I172" s="774"/>
      <c r="J172" s="774"/>
      <c r="K172" s="774"/>
      <c r="L172" s="774"/>
      <c r="M172" s="774"/>
      <c r="N172" s="774"/>
      <c r="O172" s="774"/>
      <c r="P172" s="774"/>
      <c r="Q172" s="774"/>
      <c r="R172" s="774"/>
      <c r="S172" s="774"/>
      <c r="T172" s="774"/>
    </row>
    <row r="173" spans="1:20">
      <c r="A173" s="756" t="s">
        <v>715</v>
      </c>
      <c r="B173" s="756"/>
      <c r="C173" s="756"/>
      <c r="D173" s="756"/>
      <c r="E173" s="760"/>
      <c r="F173" s="774"/>
      <c r="G173" s="774"/>
      <c r="H173" s="774"/>
      <c r="I173" s="774"/>
      <c r="J173" s="774"/>
      <c r="K173" s="774"/>
      <c r="L173" s="774"/>
      <c r="M173" s="774"/>
      <c r="N173" s="774"/>
      <c r="O173" s="774"/>
      <c r="P173" s="774"/>
      <c r="Q173" s="774"/>
      <c r="R173" s="774"/>
      <c r="S173" s="774"/>
      <c r="T173" s="774"/>
    </row>
    <row r="174" spans="1:20">
      <c r="A174" s="756" t="s">
        <v>716</v>
      </c>
      <c r="B174" s="756"/>
      <c r="C174" s="756"/>
      <c r="D174" s="756"/>
      <c r="E174" s="760"/>
      <c r="F174" s="774"/>
      <c r="G174" s="774"/>
      <c r="H174" s="774"/>
      <c r="I174" s="774"/>
      <c r="J174" s="774"/>
      <c r="K174" s="774"/>
      <c r="L174" s="774"/>
      <c r="M174" s="774"/>
      <c r="N174" s="774"/>
      <c r="O174" s="774"/>
      <c r="P174" s="774"/>
      <c r="Q174" s="774"/>
      <c r="R174" s="774"/>
      <c r="S174" s="774"/>
      <c r="T174" s="774"/>
    </row>
    <row r="175" spans="1:20">
      <c r="A175" s="756" t="s">
        <v>712</v>
      </c>
      <c r="B175" s="756"/>
      <c r="C175" s="756"/>
      <c r="D175" s="756"/>
      <c r="E175" s="760"/>
      <c r="F175" s="774"/>
      <c r="G175" s="774"/>
      <c r="H175" s="774"/>
      <c r="I175" s="774"/>
      <c r="J175" s="774"/>
      <c r="K175" s="774"/>
      <c r="L175" s="774"/>
      <c r="M175" s="774"/>
      <c r="N175" s="774"/>
      <c r="O175" s="774"/>
      <c r="P175" s="774"/>
      <c r="Q175" s="774"/>
      <c r="R175" s="774"/>
      <c r="S175" s="774"/>
      <c r="T175" s="774"/>
    </row>
    <row r="176" spans="1:20">
      <c r="A176" s="756" t="s">
        <v>838</v>
      </c>
      <c r="B176" s="756"/>
      <c r="C176" s="756"/>
      <c r="D176" s="756"/>
      <c r="E176" s="760"/>
      <c r="F176" s="774"/>
      <c r="G176" s="774"/>
      <c r="H176" s="774"/>
      <c r="I176" s="774"/>
      <c r="J176" s="774"/>
      <c r="K176" s="774"/>
      <c r="L176" s="774"/>
      <c r="M176" s="774"/>
      <c r="N176" s="774"/>
      <c r="O176" s="774"/>
      <c r="P176" s="774"/>
      <c r="Q176" s="774"/>
      <c r="R176" s="774"/>
      <c r="S176" s="774"/>
      <c r="T176" s="774"/>
    </row>
    <row r="177" spans="1:20">
      <c r="A177" s="756"/>
      <c r="B177" s="756"/>
      <c r="C177" s="756"/>
      <c r="D177" s="756"/>
      <c r="E177" s="760"/>
      <c r="F177" s="774"/>
      <c r="G177" s="774"/>
      <c r="H177" s="774"/>
      <c r="I177" s="774"/>
      <c r="J177" s="774"/>
      <c r="K177" s="774"/>
      <c r="L177" s="774"/>
      <c r="M177" s="774"/>
      <c r="N177" s="774"/>
      <c r="O177" s="774"/>
      <c r="P177" s="774"/>
      <c r="Q177" s="774"/>
      <c r="R177" s="774"/>
      <c r="S177" s="774"/>
      <c r="T177" s="774"/>
    </row>
    <row r="178" spans="1:20">
      <c r="A178" s="767" t="s">
        <v>595</v>
      </c>
      <c r="B178" s="765"/>
      <c r="C178" s="765"/>
      <c r="D178" s="765"/>
      <c r="E178" s="759"/>
      <c r="F178" s="774"/>
      <c r="G178" s="774"/>
      <c r="H178" s="774"/>
      <c r="I178" s="774"/>
      <c r="J178" s="774"/>
      <c r="K178" s="774"/>
      <c r="L178" s="774"/>
      <c r="M178" s="774"/>
      <c r="N178" s="774"/>
      <c r="O178" s="774"/>
      <c r="P178" s="774"/>
      <c r="Q178" s="774"/>
      <c r="R178" s="774"/>
      <c r="S178" s="774"/>
      <c r="T178" s="774"/>
    </row>
    <row r="179" spans="1:20">
      <c r="A179" s="762"/>
      <c r="B179" s="762"/>
      <c r="C179" s="762"/>
      <c r="D179" s="762"/>
      <c r="E179" s="759"/>
      <c r="F179" s="774"/>
      <c r="G179" s="774"/>
      <c r="H179" s="774"/>
      <c r="I179" s="774"/>
      <c r="J179" s="774"/>
      <c r="K179" s="774"/>
      <c r="L179" s="774"/>
      <c r="M179" s="774"/>
      <c r="N179" s="774"/>
      <c r="O179" s="774"/>
      <c r="P179" s="774"/>
      <c r="Q179" s="774"/>
      <c r="R179" s="774"/>
      <c r="S179" s="774"/>
      <c r="T179" s="774"/>
    </row>
    <row r="180" spans="1:20">
      <c r="A180" s="762" t="s">
        <v>1747</v>
      </c>
      <c r="B180" s="762"/>
      <c r="C180" s="762"/>
      <c r="D180" s="762"/>
      <c r="E180" s="759"/>
      <c r="F180" s="774"/>
      <c r="G180" s="774"/>
      <c r="H180" s="774"/>
      <c r="I180" s="774"/>
      <c r="J180" s="774"/>
      <c r="K180" s="774"/>
      <c r="L180" s="774"/>
      <c r="M180" s="774"/>
      <c r="N180" s="774"/>
      <c r="O180" s="774"/>
      <c r="P180" s="774"/>
      <c r="Q180" s="774"/>
      <c r="R180" s="774"/>
      <c r="S180" s="774"/>
      <c r="T180" s="774"/>
    </row>
    <row r="181" spans="1:20">
      <c r="A181" s="762" t="s">
        <v>1748</v>
      </c>
      <c r="B181" s="762"/>
      <c r="C181" s="762"/>
      <c r="D181" s="762"/>
      <c r="E181" s="759"/>
      <c r="F181" s="774"/>
      <c r="G181" s="774"/>
      <c r="H181" s="774"/>
      <c r="I181" s="774"/>
      <c r="J181" s="774"/>
      <c r="K181" s="774"/>
      <c r="L181" s="774"/>
      <c r="M181" s="774"/>
      <c r="N181" s="774"/>
      <c r="O181" s="774"/>
      <c r="P181" s="774"/>
      <c r="Q181" s="774"/>
      <c r="R181" s="774"/>
      <c r="S181" s="774"/>
      <c r="T181" s="774"/>
    </row>
    <row r="182" spans="1:20">
      <c r="A182" s="762"/>
      <c r="B182" s="762"/>
      <c r="C182" s="762"/>
      <c r="D182" s="762"/>
      <c r="E182" s="759"/>
      <c r="F182" s="774"/>
      <c r="G182" s="774"/>
      <c r="H182" s="774"/>
      <c r="I182" s="774"/>
      <c r="J182" s="774"/>
      <c r="K182" s="774"/>
      <c r="L182" s="774"/>
      <c r="M182" s="774"/>
      <c r="N182" s="774"/>
      <c r="O182" s="774"/>
      <c r="P182" s="774"/>
      <c r="Q182" s="774"/>
      <c r="R182" s="774"/>
      <c r="S182" s="774"/>
      <c r="T182" s="774"/>
    </row>
    <row r="183" spans="1:20">
      <c r="A183" s="756"/>
      <c r="B183" s="756"/>
      <c r="C183" s="756"/>
      <c r="D183" s="756"/>
      <c r="E183" s="774"/>
      <c r="F183" s="774"/>
      <c r="G183" s="774"/>
      <c r="H183" s="774"/>
      <c r="I183" s="774"/>
      <c r="J183" s="774"/>
      <c r="K183" s="774"/>
      <c r="L183" s="774"/>
      <c r="M183" s="774"/>
      <c r="N183" s="774"/>
      <c r="O183" s="774"/>
      <c r="P183" s="774"/>
      <c r="Q183" s="774"/>
      <c r="R183" s="774"/>
      <c r="S183" s="774"/>
      <c r="T183" s="774"/>
    </row>
    <row r="184" spans="1:20" ht="14.25">
      <c r="A184" s="755" t="s">
        <v>815</v>
      </c>
      <c r="B184" s="766"/>
      <c r="C184" s="766"/>
      <c r="D184" s="766"/>
      <c r="E184" s="774"/>
      <c r="F184" s="774"/>
      <c r="G184" s="774"/>
      <c r="H184" s="774"/>
      <c r="I184" s="774"/>
      <c r="J184" s="774"/>
      <c r="K184" s="774"/>
      <c r="L184" s="774"/>
      <c r="M184" s="774"/>
      <c r="N184" s="774"/>
      <c r="O184" s="774"/>
      <c r="P184" s="774"/>
      <c r="Q184" s="774"/>
      <c r="R184" s="774"/>
      <c r="S184" s="774"/>
      <c r="T184" s="774"/>
    </row>
    <row r="185" spans="1:20">
      <c r="A185" s="756"/>
      <c r="B185" s="756"/>
      <c r="C185" s="756"/>
      <c r="D185" s="756"/>
      <c r="E185" s="774"/>
      <c r="F185" s="774"/>
      <c r="G185" s="774"/>
      <c r="H185" s="774"/>
      <c r="I185" s="774"/>
      <c r="J185" s="774"/>
      <c r="K185" s="774"/>
      <c r="L185" s="774"/>
      <c r="M185" s="774"/>
      <c r="N185" s="774"/>
      <c r="O185" s="774"/>
      <c r="P185" s="774"/>
      <c r="Q185" s="774"/>
      <c r="R185" s="774"/>
      <c r="S185" s="774"/>
      <c r="T185" s="774"/>
    </row>
    <row r="186" spans="1:20">
      <c r="A186" s="767" t="s">
        <v>324</v>
      </c>
      <c r="B186" s="765"/>
      <c r="C186" s="765"/>
      <c r="D186" s="765"/>
      <c r="E186" s="774"/>
      <c r="F186" s="774"/>
      <c r="G186" s="774"/>
      <c r="H186" s="774"/>
      <c r="I186" s="774"/>
      <c r="J186" s="774"/>
      <c r="K186" s="774"/>
      <c r="L186" s="774"/>
      <c r="M186" s="774"/>
      <c r="N186" s="774"/>
      <c r="O186" s="774"/>
      <c r="P186" s="774"/>
      <c r="Q186" s="774"/>
      <c r="R186" s="774"/>
      <c r="S186" s="774"/>
      <c r="T186" s="774"/>
    </row>
    <row r="187" spans="1:20">
      <c r="A187" s="756"/>
      <c r="B187" s="756"/>
      <c r="C187" s="756"/>
      <c r="D187" s="756"/>
      <c r="E187" s="774"/>
      <c r="F187" s="774"/>
      <c r="G187" s="774"/>
      <c r="H187" s="774"/>
      <c r="I187" s="774"/>
      <c r="J187" s="774"/>
      <c r="K187" s="774"/>
      <c r="L187" s="774"/>
      <c r="M187" s="774"/>
      <c r="N187" s="774"/>
      <c r="O187" s="774"/>
      <c r="P187" s="774"/>
      <c r="Q187" s="774"/>
      <c r="R187" s="774"/>
      <c r="S187" s="774"/>
      <c r="T187" s="774"/>
    </row>
    <row r="188" spans="1:20">
      <c r="A188" s="1570" t="s">
        <v>2028</v>
      </c>
      <c r="B188" s="1298"/>
      <c r="C188" s="756"/>
      <c r="D188" s="756"/>
      <c r="E188" s="774"/>
      <c r="F188" s="774"/>
      <c r="G188" s="774"/>
      <c r="H188" s="774"/>
      <c r="I188" s="774"/>
      <c r="J188" s="774"/>
      <c r="K188" s="774"/>
      <c r="L188" s="774"/>
      <c r="M188" s="774"/>
      <c r="N188" s="774"/>
      <c r="O188" s="774"/>
      <c r="P188" s="774"/>
      <c r="Q188" s="774"/>
      <c r="R188" s="774"/>
      <c r="S188" s="774"/>
      <c r="T188" s="774"/>
    </row>
    <row r="189" spans="1:20">
      <c r="A189" s="1570" t="s">
        <v>2029</v>
      </c>
      <c r="B189" s="1298"/>
      <c r="C189" s="756"/>
      <c r="D189" s="756"/>
      <c r="E189" s="774"/>
      <c r="F189" s="774"/>
      <c r="G189" s="774"/>
      <c r="H189" s="774"/>
      <c r="I189" s="774"/>
      <c r="J189" s="774"/>
      <c r="K189" s="774"/>
      <c r="L189" s="774"/>
      <c r="M189" s="774"/>
      <c r="N189" s="774"/>
      <c r="O189" s="774"/>
      <c r="P189" s="774"/>
      <c r="Q189" s="774"/>
      <c r="R189" s="774"/>
      <c r="S189" s="774"/>
      <c r="T189" s="774"/>
    </row>
    <row r="190" spans="1:20">
      <c r="A190" s="1570" t="s">
        <v>2030</v>
      </c>
      <c r="B190" s="1298"/>
      <c r="C190" s="756"/>
      <c r="D190" s="756"/>
      <c r="E190" s="774"/>
      <c r="F190" s="774"/>
      <c r="G190" s="774"/>
      <c r="H190" s="774"/>
      <c r="I190" s="774"/>
      <c r="J190" s="774"/>
      <c r="K190" s="774"/>
      <c r="L190" s="774"/>
      <c r="M190" s="774"/>
      <c r="N190" s="774"/>
      <c r="O190" s="774"/>
      <c r="P190" s="774"/>
      <c r="Q190" s="774"/>
      <c r="R190" s="774"/>
      <c r="S190" s="774"/>
      <c r="T190" s="774"/>
    </row>
    <row r="191" spans="1:20">
      <c r="A191" s="1570" t="s">
        <v>2031</v>
      </c>
      <c r="B191" s="1298"/>
      <c r="C191" s="756"/>
      <c r="D191" s="756"/>
      <c r="E191" s="774"/>
      <c r="F191" s="774"/>
      <c r="G191" s="774"/>
      <c r="H191" s="774"/>
      <c r="I191" s="774"/>
      <c r="J191" s="774"/>
      <c r="K191" s="774"/>
      <c r="L191" s="774"/>
      <c r="M191" s="774"/>
      <c r="N191" s="774"/>
      <c r="O191" s="774"/>
      <c r="P191" s="774"/>
      <c r="Q191" s="774"/>
      <c r="R191" s="774"/>
      <c r="S191" s="774"/>
      <c r="T191" s="774"/>
    </row>
    <row r="192" spans="1:20">
      <c r="A192" s="1570" t="s">
        <v>2032</v>
      </c>
      <c r="B192" s="1298"/>
      <c r="C192" s="756"/>
      <c r="D192" s="756"/>
      <c r="E192" s="774">
        <v>19</v>
      </c>
      <c r="F192" s="774"/>
      <c r="G192" s="774"/>
      <c r="H192" s="774"/>
      <c r="I192" s="774"/>
      <c r="J192" s="774"/>
      <c r="K192" s="774"/>
      <c r="L192" s="774"/>
      <c r="M192" s="774"/>
      <c r="N192" s="774"/>
      <c r="O192" s="774"/>
      <c r="P192" s="774"/>
      <c r="Q192" s="774"/>
      <c r="R192" s="774"/>
      <c r="S192" s="774"/>
      <c r="T192" s="774"/>
    </row>
    <row r="193" spans="1:20">
      <c r="A193" s="756"/>
      <c r="B193" s="756"/>
      <c r="C193" s="756"/>
      <c r="D193" s="756"/>
      <c r="E193" s="774"/>
      <c r="F193" s="774"/>
      <c r="G193" s="774"/>
      <c r="H193" s="774"/>
      <c r="I193" s="774"/>
      <c r="J193" s="774"/>
      <c r="K193" s="774"/>
      <c r="L193" s="774"/>
      <c r="M193" s="774"/>
      <c r="N193" s="774"/>
      <c r="O193" s="774"/>
      <c r="P193" s="774"/>
      <c r="Q193" s="774"/>
      <c r="R193" s="774"/>
      <c r="S193" s="774"/>
      <c r="T193" s="774"/>
    </row>
    <row r="194" spans="1:20">
      <c r="A194" s="767" t="s">
        <v>596</v>
      </c>
      <c r="B194" s="765"/>
      <c r="C194" s="765"/>
      <c r="D194" s="765"/>
      <c r="E194" s="774"/>
      <c r="F194" s="774"/>
      <c r="G194" s="774"/>
      <c r="H194" s="774"/>
      <c r="I194" s="774"/>
      <c r="J194" s="774"/>
      <c r="K194" s="774"/>
      <c r="L194" s="774"/>
      <c r="M194" s="774"/>
      <c r="N194" s="774"/>
      <c r="O194" s="774"/>
      <c r="P194" s="774"/>
      <c r="Q194" s="774"/>
      <c r="R194" s="774"/>
      <c r="S194" s="774"/>
      <c r="T194" s="774"/>
    </row>
    <row r="195" spans="1:20">
      <c r="A195" s="756"/>
      <c r="B195" s="761"/>
      <c r="C195" s="756"/>
      <c r="D195" s="756"/>
      <c r="E195" s="774"/>
      <c r="F195" s="774"/>
      <c r="G195" s="774"/>
      <c r="H195" s="774"/>
      <c r="I195" s="774"/>
      <c r="J195" s="774"/>
      <c r="K195" s="774"/>
      <c r="L195" s="774"/>
      <c r="M195" s="774"/>
      <c r="N195" s="774"/>
      <c r="O195" s="774"/>
      <c r="P195" s="774"/>
      <c r="Q195" s="774"/>
      <c r="R195" s="774"/>
      <c r="S195" s="774"/>
      <c r="T195" s="774"/>
    </row>
    <row r="196" spans="1:20">
      <c r="A196" s="2036" t="s">
        <v>10427</v>
      </c>
      <c r="B196" s="3">
        <v>200</v>
      </c>
      <c r="C196" s="756"/>
      <c r="D196" s="756">
        <v>1</v>
      </c>
      <c r="E196" s="774">
        <v>200</v>
      </c>
      <c r="F196" s="774" t="str">
        <f>E196&amp; "："&amp; MID(A196,5,99)</f>
        <v>200：ほ場整備工事</v>
      </c>
      <c r="G196" s="774"/>
      <c r="H196" s="774"/>
      <c r="I196" s="774"/>
      <c r="J196" s="774"/>
      <c r="K196" s="774"/>
      <c r="L196" s="774"/>
      <c r="M196" s="774"/>
      <c r="N196" s="774"/>
      <c r="O196" s="774"/>
      <c r="P196" s="774"/>
      <c r="Q196" s="774"/>
      <c r="R196" s="774"/>
      <c r="S196" s="774"/>
      <c r="T196" s="774"/>
    </row>
    <row r="197" spans="1:20">
      <c r="A197" s="2036" t="s">
        <v>10428</v>
      </c>
      <c r="B197" s="3">
        <v>205</v>
      </c>
      <c r="C197" s="756"/>
      <c r="D197" s="756">
        <v>2</v>
      </c>
      <c r="E197" s="774">
        <v>205</v>
      </c>
      <c r="F197" s="774" t="str">
        <f t="shared" ref="F197:F231" si="0">E197&amp; "："&amp; MID(A197,5,99)</f>
        <v>205：農用地造成工事</v>
      </c>
      <c r="G197" s="774"/>
      <c r="H197" s="774"/>
      <c r="I197" s="774"/>
      <c r="J197" s="774"/>
      <c r="K197" s="774"/>
      <c r="L197" s="774"/>
      <c r="M197" s="774"/>
      <c r="N197" s="774"/>
      <c r="O197" s="774"/>
      <c r="P197" s="774"/>
      <c r="Q197" s="774"/>
      <c r="R197" s="774"/>
      <c r="S197" s="774"/>
      <c r="T197" s="774"/>
    </row>
    <row r="198" spans="1:20">
      <c r="A198" s="2036" t="s">
        <v>10429</v>
      </c>
      <c r="B198" s="3">
        <v>210</v>
      </c>
      <c r="C198" s="756"/>
      <c r="D198" s="756">
        <v>3</v>
      </c>
      <c r="E198" s="774">
        <v>210</v>
      </c>
      <c r="F198" s="774" t="str">
        <f>E198&amp; "："&amp; MID(G198,5,99)</f>
        <v>210：舗装工事(農)</v>
      </c>
      <c r="G198" s="2035" t="s">
        <v>10401</v>
      </c>
      <c r="H198" s="774"/>
      <c r="I198" s="774"/>
      <c r="J198" s="774"/>
      <c r="K198" s="774"/>
      <c r="L198" s="774"/>
      <c r="M198" s="774"/>
      <c r="N198" s="774"/>
      <c r="O198" s="774"/>
      <c r="P198" s="774"/>
      <c r="Q198" s="774"/>
      <c r="R198" s="774"/>
      <c r="S198" s="774"/>
      <c r="T198" s="774"/>
    </row>
    <row r="199" spans="1:20">
      <c r="A199" s="2036" t="s">
        <v>10430</v>
      </c>
      <c r="B199" s="3">
        <v>211</v>
      </c>
      <c r="C199" s="756"/>
      <c r="D199" s="756">
        <v>3</v>
      </c>
      <c r="E199" s="774">
        <v>211</v>
      </c>
      <c r="F199" s="774" t="str">
        <f t="shared" ref="F199:F201" si="1">E199&amp; "："&amp; MID(G199,5,99)</f>
        <v>211：舗装工事(農)</v>
      </c>
      <c r="G199" s="2035" t="s">
        <v>10402</v>
      </c>
      <c r="H199" s="774"/>
      <c r="I199" s="774"/>
      <c r="J199" s="774"/>
      <c r="K199" s="774"/>
      <c r="L199" s="774"/>
      <c r="M199" s="774"/>
      <c r="N199" s="774"/>
      <c r="O199" s="774"/>
      <c r="P199" s="774"/>
      <c r="Q199" s="774"/>
      <c r="R199" s="774"/>
      <c r="S199" s="774"/>
      <c r="T199" s="774"/>
    </row>
    <row r="200" spans="1:20">
      <c r="A200" s="2036" t="s">
        <v>10431</v>
      </c>
      <c r="B200" s="3">
        <v>215</v>
      </c>
      <c r="C200" s="756"/>
      <c r="D200" s="756">
        <v>4</v>
      </c>
      <c r="E200" s="774">
        <v>215</v>
      </c>
      <c r="F200" s="774" t="str">
        <f t="shared" si="1"/>
        <v>215：道路改良工事(農)</v>
      </c>
      <c r="G200" s="2035" t="s">
        <v>10403</v>
      </c>
      <c r="H200" s="774"/>
      <c r="I200" s="774"/>
      <c r="J200" s="774"/>
      <c r="K200" s="774"/>
      <c r="L200" s="774"/>
      <c r="M200" s="774"/>
      <c r="N200" s="774"/>
      <c r="O200" s="774"/>
      <c r="P200" s="774"/>
      <c r="Q200" s="774"/>
      <c r="R200" s="774"/>
      <c r="S200" s="774"/>
      <c r="T200" s="774"/>
    </row>
    <row r="201" spans="1:20">
      <c r="A201" s="2036" t="s">
        <v>10432</v>
      </c>
      <c r="B201" s="3">
        <v>216</v>
      </c>
      <c r="C201" s="756"/>
      <c r="D201" s="756">
        <v>4</v>
      </c>
      <c r="E201" s="774">
        <v>216</v>
      </c>
      <c r="F201" s="774" t="str">
        <f t="shared" si="1"/>
        <v>216：道路改良工事(農)</v>
      </c>
      <c r="G201" s="2035" t="s">
        <v>10404</v>
      </c>
      <c r="H201" s="774"/>
      <c r="I201" s="774"/>
      <c r="J201" s="774"/>
      <c r="K201" s="774"/>
      <c r="L201" s="774"/>
      <c r="M201" s="774"/>
      <c r="N201" s="774"/>
      <c r="O201" s="774"/>
      <c r="P201" s="774"/>
      <c r="Q201" s="774"/>
      <c r="R201" s="774"/>
      <c r="S201" s="774"/>
      <c r="T201" s="774"/>
    </row>
    <row r="202" spans="1:20">
      <c r="A202" s="2036" t="s">
        <v>10433</v>
      </c>
      <c r="B202" s="3">
        <v>220</v>
      </c>
      <c r="C202" s="756"/>
      <c r="D202" s="756">
        <v>5</v>
      </c>
      <c r="E202" s="774">
        <v>220</v>
      </c>
      <c r="F202" s="774" t="str">
        <f t="shared" si="0"/>
        <v>220：水路トンネル工事</v>
      </c>
      <c r="G202" s="774"/>
      <c r="H202" s="774"/>
      <c r="I202" s="774"/>
      <c r="J202" s="774"/>
      <c r="K202" s="774"/>
      <c r="L202" s="774"/>
      <c r="M202" s="774"/>
      <c r="N202" s="774"/>
      <c r="O202" s="774"/>
      <c r="P202" s="774"/>
      <c r="Q202" s="774"/>
      <c r="R202" s="774"/>
      <c r="S202" s="774"/>
      <c r="T202" s="774"/>
    </row>
    <row r="203" spans="1:20">
      <c r="A203" s="2037" t="s">
        <v>10434</v>
      </c>
      <c r="B203" s="2038">
        <v>225</v>
      </c>
      <c r="C203" s="756"/>
      <c r="D203" s="756">
        <v>6</v>
      </c>
      <c r="E203" s="774">
        <v>225</v>
      </c>
      <c r="F203" s="774" t="str">
        <f t="shared" si="0"/>
        <v>225：水路工事</v>
      </c>
      <c r="G203" s="774"/>
      <c r="H203" s="774"/>
      <c r="I203" s="774"/>
      <c r="J203" s="774"/>
      <c r="K203" s="774"/>
      <c r="L203" s="774"/>
      <c r="M203" s="774"/>
      <c r="N203" s="774"/>
      <c r="O203" s="774"/>
      <c r="P203" s="774"/>
      <c r="Q203" s="774"/>
      <c r="R203" s="774"/>
      <c r="S203" s="774"/>
      <c r="T203" s="774"/>
    </row>
    <row r="204" spans="1:20">
      <c r="A204" s="2037" t="s">
        <v>10435</v>
      </c>
      <c r="B204" s="2038">
        <v>230</v>
      </c>
      <c r="C204" s="756"/>
      <c r="D204" s="756">
        <v>7</v>
      </c>
      <c r="E204" s="774">
        <v>230</v>
      </c>
      <c r="F204" s="774" t="str">
        <f t="shared" ref="F204:F205" si="2">E204&amp; "："&amp; MID(G204,5,99)</f>
        <v>230：排水路工事</v>
      </c>
      <c r="G204" s="2035" t="s">
        <v>10405</v>
      </c>
      <c r="H204" s="774"/>
      <c r="I204" s="774"/>
      <c r="J204" s="774"/>
      <c r="K204" s="774"/>
      <c r="L204" s="774"/>
      <c r="M204" s="774"/>
      <c r="N204" s="774"/>
      <c r="O204" s="774"/>
      <c r="P204" s="774"/>
      <c r="Q204" s="774"/>
      <c r="R204" s="774"/>
      <c r="S204" s="774"/>
      <c r="T204" s="774"/>
    </row>
    <row r="205" spans="1:20">
      <c r="A205" s="2036" t="s">
        <v>10436</v>
      </c>
      <c r="B205" s="3">
        <v>235</v>
      </c>
      <c r="C205" s="756"/>
      <c r="D205" s="756">
        <v>8</v>
      </c>
      <c r="E205" s="774">
        <v>235</v>
      </c>
      <c r="F205" s="774" t="str">
        <f t="shared" si="2"/>
        <v>235：河川工事(農)</v>
      </c>
      <c r="G205" s="2035" t="s">
        <v>10400</v>
      </c>
      <c r="H205" s="774"/>
      <c r="I205" s="774"/>
      <c r="J205" s="774"/>
      <c r="K205" s="774"/>
      <c r="L205" s="774"/>
      <c r="M205" s="774"/>
      <c r="N205" s="774"/>
      <c r="O205" s="774"/>
      <c r="P205" s="774"/>
      <c r="Q205" s="774"/>
      <c r="R205" s="774"/>
      <c r="S205" s="774"/>
      <c r="T205" s="774"/>
    </row>
    <row r="206" spans="1:20">
      <c r="A206" s="2037" t="s">
        <v>10437</v>
      </c>
      <c r="B206" s="2038">
        <v>240</v>
      </c>
      <c r="C206" s="756"/>
      <c r="D206" s="756">
        <v>9</v>
      </c>
      <c r="E206" s="774">
        <v>240</v>
      </c>
      <c r="F206" s="774" t="str">
        <f t="shared" si="0"/>
        <v>240：管水路工事</v>
      </c>
      <c r="G206" s="774"/>
      <c r="H206" s="774"/>
      <c r="I206" s="774"/>
      <c r="J206" s="774"/>
      <c r="K206" s="774"/>
      <c r="L206" s="774"/>
      <c r="M206" s="774"/>
      <c r="N206" s="774"/>
      <c r="O206" s="774"/>
      <c r="P206" s="774"/>
      <c r="Q206" s="774"/>
      <c r="R206" s="774"/>
      <c r="S206" s="774"/>
      <c r="T206" s="774"/>
    </row>
    <row r="207" spans="1:20">
      <c r="A207" s="2037" t="s">
        <v>10438</v>
      </c>
      <c r="B207" s="2038">
        <v>245</v>
      </c>
      <c r="C207" s="756"/>
      <c r="D207" s="756">
        <v>10</v>
      </c>
      <c r="E207" s="774">
        <v>245</v>
      </c>
      <c r="F207" s="774" t="str">
        <f t="shared" si="0"/>
        <v>245：畑かん施設工事</v>
      </c>
      <c r="G207" s="774"/>
      <c r="H207" s="774"/>
      <c r="I207" s="774"/>
      <c r="J207" s="774"/>
      <c r="K207" s="774"/>
      <c r="L207" s="774"/>
      <c r="M207" s="774"/>
      <c r="N207" s="774"/>
      <c r="O207" s="774"/>
      <c r="P207" s="774"/>
      <c r="Q207" s="774"/>
      <c r="R207" s="774"/>
      <c r="S207" s="774"/>
      <c r="T207" s="774"/>
    </row>
    <row r="208" spans="1:20">
      <c r="A208" s="2037" t="s">
        <v>10439</v>
      </c>
      <c r="B208" s="2038">
        <v>250</v>
      </c>
      <c r="C208" s="756"/>
      <c r="D208" s="756">
        <v>11</v>
      </c>
      <c r="E208" s="774">
        <v>250</v>
      </c>
      <c r="F208" s="774" t="str">
        <f t="shared" si="0"/>
        <v>250：干拓工事</v>
      </c>
      <c r="G208" s="774"/>
      <c r="H208" s="774"/>
      <c r="I208" s="774"/>
      <c r="J208" s="774"/>
      <c r="K208" s="774"/>
      <c r="L208" s="774"/>
      <c r="M208" s="774"/>
      <c r="N208" s="774"/>
      <c r="O208" s="774"/>
      <c r="P208" s="774"/>
      <c r="Q208" s="774"/>
      <c r="R208" s="774"/>
      <c r="S208" s="774"/>
      <c r="T208" s="774"/>
    </row>
    <row r="209" spans="1:20">
      <c r="A209" s="2037" t="s">
        <v>10440</v>
      </c>
      <c r="B209" s="2038">
        <v>285</v>
      </c>
      <c r="C209" s="756"/>
      <c r="D209" s="756">
        <v>12</v>
      </c>
      <c r="E209" s="774">
        <v>285</v>
      </c>
      <c r="F209" s="774" t="str">
        <f t="shared" si="0"/>
        <v>285：その他土木工事（１）</v>
      </c>
      <c r="G209" s="774"/>
      <c r="H209" s="774"/>
      <c r="I209" s="774"/>
      <c r="J209" s="774"/>
      <c r="K209" s="774"/>
      <c r="L209" s="774"/>
      <c r="M209" s="774"/>
      <c r="N209" s="774"/>
      <c r="O209" s="774"/>
      <c r="P209" s="774"/>
      <c r="Q209" s="774"/>
      <c r="R209" s="774"/>
      <c r="S209" s="774"/>
      <c r="T209" s="774"/>
    </row>
    <row r="210" spans="1:20">
      <c r="A210" s="2037" t="s">
        <v>10441</v>
      </c>
      <c r="B210" s="2038">
        <v>286</v>
      </c>
      <c r="C210" s="756"/>
      <c r="D210" s="756">
        <v>12</v>
      </c>
      <c r="E210" s="774">
        <v>286</v>
      </c>
      <c r="F210" s="774" t="str">
        <f t="shared" si="0"/>
        <v>286：その他土木工事（１）</v>
      </c>
      <c r="G210" s="774"/>
      <c r="H210" s="774"/>
      <c r="I210" s="774"/>
      <c r="J210" s="774"/>
      <c r="K210" s="774"/>
      <c r="L210" s="774"/>
      <c r="M210" s="774"/>
      <c r="N210" s="774"/>
      <c r="O210" s="774"/>
      <c r="P210" s="774"/>
      <c r="Q210" s="774"/>
      <c r="R210" s="774"/>
      <c r="S210" s="774"/>
      <c r="T210" s="774"/>
    </row>
    <row r="211" spans="1:20">
      <c r="A211" s="2037" t="s">
        <v>10442</v>
      </c>
      <c r="B211" s="2038">
        <v>287</v>
      </c>
      <c r="C211" s="756"/>
      <c r="D211" s="756">
        <v>12</v>
      </c>
      <c r="E211" s="774">
        <v>287</v>
      </c>
      <c r="F211" s="774" t="str">
        <f t="shared" si="0"/>
        <v>287：その他土木工事（１）</v>
      </c>
      <c r="G211" s="774"/>
      <c r="H211" s="774"/>
      <c r="I211" s="774"/>
      <c r="J211" s="774"/>
      <c r="K211" s="774"/>
      <c r="L211" s="774"/>
      <c r="M211" s="774"/>
      <c r="N211" s="774"/>
      <c r="O211" s="774"/>
      <c r="P211" s="774"/>
      <c r="Q211" s="774"/>
      <c r="R211" s="774"/>
      <c r="S211" s="774"/>
      <c r="T211" s="774"/>
    </row>
    <row r="212" spans="1:20">
      <c r="A212" s="2037" t="s">
        <v>10443</v>
      </c>
      <c r="B212" s="2038">
        <v>288</v>
      </c>
      <c r="C212" s="756"/>
      <c r="D212" s="756">
        <v>12</v>
      </c>
      <c r="E212" s="774">
        <v>288</v>
      </c>
      <c r="F212" s="774" t="str">
        <f t="shared" si="0"/>
        <v>288：その他土木工事（１）</v>
      </c>
      <c r="G212" s="774"/>
      <c r="H212" s="774"/>
      <c r="I212" s="774"/>
      <c r="J212" s="774"/>
      <c r="K212" s="774"/>
      <c r="L212" s="774"/>
      <c r="M212" s="774"/>
      <c r="N212" s="774"/>
      <c r="O212" s="774"/>
      <c r="P212" s="774"/>
      <c r="Q212" s="774"/>
      <c r="R212" s="774"/>
      <c r="S212" s="774"/>
      <c r="T212" s="774"/>
    </row>
    <row r="213" spans="1:20">
      <c r="A213" s="2037" t="s">
        <v>10444</v>
      </c>
      <c r="B213" s="2038">
        <v>289</v>
      </c>
      <c r="C213" s="756"/>
      <c r="D213" s="756">
        <v>12</v>
      </c>
      <c r="E213" s="774">
        <v>289</v>
      </c>
      <c r="F213" s="774" t="str">
        <f t="shared" si="0"/>
        <v>289：その他土木工事（１）</v>
      </c>
      <c r="G213" s="774"/>
      <c r="H213" s="774"/>
      <c r="I213" s="774"/>
      <c r="J213" s="774"/>
      <c r="K213" s="774"/>
      <c r="L213" s="774"/>
      <c r="M213" s="774"/>
      <c r="N213" s="774"/>
      <c r="O213" s="774"/>
      <c r="P213" s="774"/>
      <c r="Q213" s="774"/>
      <c r="R213" s="774"/>
      <c r="S213" s="774"/>
      <c r="T213" s="774"/>
    </row>
    <row r="214" spans="1:20">
      <c r="A214" s="2037" t="s">
        <v>10445</v>
      </c>
      <c r="B214" s="2038">
        <v>290</v>
      </c>
      <c r="C214" s="756"/>
      <c r="D214" s="756">
        <v>12</v>
      </c>
      <c r="E214" s="774">
        <v>290</v>
      </c>
      <c r="F214" s="774" t="str">
        <f t="shared" si="0"/>
        <v>290：その他土木工事（１）</v>
      </c>
      <c r="G214" s="774"/>
      <c r="H214" s="774"/>
      <c r="I214" s="774"/>
      <c r="J214" s="774"/>
      <c r="K214" s="774"/>
      <c r="L214" s="774"/>
      <c r="M214" s="774"/>
      <c r="N214" s="774"/>
      <c r="O214" s="774"/>
      <c r="P214" s="774"/>
      <c r="Q214" s="774"/>
      <c r="R214" s="774"/>
      <c r="S214" s="774"/>
      <c r="T214" s="774"/>
    </row>
    <row r="215" spans="1:20">
      <c r="A215" s="2037" t="s">
        <v>10446</v>
      </c>
      <c r="B215" s="2038">
        <v>291</v>
      </c>
      <c r="C215" s="756"/>
      <c r="D215" s="756">
        <v>13</v>
      </c>
      <c r="E215" s="774">
        <v>291</v>
      </c>
      <c r="F215" s="774" t="str">
        <f t="shared" si="0"/>
        <v>291：その他土木工事（２）</v>
      </c>
      <c r="G215" s="774"/>
      <c r="H215" s="774"/>
      <c r="I215" s="774"/>
      <c r="J215" s="774"/>
      <c r="K215" s="774"/>
      <c r="L215" s="774"/>
      <c r="M215" s="774"/>
      <c r="N215" s="774"/>
      <c r="O215" s="774"/>
      <c r="P215" s="774"/>
      <c r="Q215" s="774"/>
      <c r="R215" s="774"/>
      <c r="S215" s="774"/>
      <c r="T215" s="774"/>
    </row>
    <row r="216" spans="1:20">
      <c r="A216" s="2037" t="s">
        <v>10447</v>
      </c>
      <c r="B216" s="2038">
        <v>292</v>
      </c>
      <c r="C216" s="756"/>
      <c r="D216" s="756">
        <v>13</v>
      </c>
      <c r="E216" s="774">
        <v>292</v>
      </c>
      <c r="F216" s="774" t="str">
        <f t="shared" si="0"/>
        <v>292：その他土木工事（２）</v>
      </c>
      <c r="G216" s="774"/>
      <c r="H216" s="774"/>
      <c r="I216" s="774"/>
      <c r="J216" s="774"/>
      <c r="K216" s="774"/>
      <c r="L216" s="774"/>
      <c r="M216" s="774"/>
      <c r="N216" s="774"/>
      <c r="O216" s="774"/>
      <c r="P216" s="774"/>
      <c r="Q216" s="774"/>
      <c r="R216" s="774"/>
      <c r="S216" s="774"/>
      <c r="T216" s="774"/>
    </row>
    <row r="217" spans="1:20">
      <c r="A217" s="2037" t="s">
        <v>10448</v>
      </c>
      <c r="B217" s="2038">
        <v>293</v>
      </c>
      <c r="C217" s="756"/>
      <c r="D217" s="756">
        <v>13</v>
      </c>
      <c r="E217" s="774">
        <v>293</v>
      </c>
      <c r="F217" s="774" t="str">
        <f t="shared" si="0"/>
        <v>293：その他土木工事（２）</v>
      </c>
      <c r="G217" s="774"/>
      <c r="H217" s="774"/>
      <c r="I217" s="774"/>
      <c r="J217" s="774"/>
      <c r="K217" s="774"/>
      <c r="L217" s="774"/>
      <c r="M217" s="774"/>
      <c r="N217" s="774"/>
      <c r="O217" s="774"/>
      <c r="P217" s="774"/>
      <c r="Q217" s="774"/>
      <c r="R217" s="774"/>
      <c r="S217" s="774"/>
      <c r="T217" s="774"/>
    </row>
    <row r="218" spans="1:20">
      <c r="A218" s="2037" t="s">
        <v>10449</v>
      </c>
      <c r="B218" s="2038">
        <v>294</v>
      </c>
      <c r="C218" s="756"/>
      <c r="D218" s="756">
        <v>13</v>
      </c>
      <c r="E218" s="774">
        <v>294</v>
      </c>
      <c r="F218" s="774" t="str">
        <f t="shared" si="0"/>
        <v>294：その他土木工事（２）</v>
      </c>
      <c r="G218" s="774"/>
      <c r="H218" s="774"/>
      <c r="I218" s="774"/>
      <c r="J218" s="774"/>
      <c r="K218" s="774"/>
      <c r="L218" s="774"/>
      <c r="M218" s="774"/>
      <c r="N218" s="774"/>
      <c r="O218" s="774"/>
      <c r="P218" s="774"/>
      <c r="Q218" s="774"/>
      <c r="R218" s="774"/>
      <c r="S218" s="774"/>
      <c r="T218" s="774"/>
    </row>
    <row r="219" spans="1:20">
      <c r="A219" s="2037" t="s">
        <v>10450</v>
      </c>
      <c r="B219" s="2038">
        <v>295</v>
      </c>
      <c r="C219" s="756"/>
      <c r="D219" s="756">
        <v>13</v>
      </c>
      <c r="E219" s="774">
        <v>295</v>
      </c>
      <c r="F219" s="774" t="str">
        <f t="shared" si="0"/>
        <v>295：その他土木工事（２）</v>
      </c>
      <c r="G219" s="774"/>
      <c r="H219" s="774"/>
      <c r="I219" s="774"/>
      <c r="J219" s="774"/>
      <c r="K219" s="774"/>
      <c r="L219" s="774"/>
      <c r="M219" s="774"/>
      <c r="N219" s="774"/>
      <c r="O219" s="774"/>
      <c r="P219" s="774"/>
      <c r="Q219" s="774"/>
      <c r="R219" s="774"/>
      <c r="S219" s="774"/>
      <c r="T219" s="774"/>
    </row>
    <row r="220" spans="1:20">
      <c r="A220" s="2037" t="s">
        <v>10451</v>
      </c>
      <c r="B220" s="2038">
        <v>296</v>
      </c>
      <c r="C220" s="756"/>
      <c r="D220" s="756">
        <v>13</v>
      </c>
      <c r="E220" s="774">
        <v>296</v>
      </c>
      <c r="F220" s="774" t="str">
        <f>E220&amp; "："&amp; MID(G220,5,99)</f>
        <v>296：その他土木工事（２）</v>
      </c>
      <c r="G220" s="2035" t="s">
        <v>10399</v>
      </c>
      <c r="H220" s="774"/>
      <c r="I220" s="774"/>
      <c r="J220" s="774"/>
      <c r="K220" s="774"/>
      <c r="L220" s="774"/>
      <c r="M220" s="774"/>
      <c r="N220" s="774"/>
      <c r="O220" s="774"/>
      <c r="P220" s="774"/>
      <c r="Q220" s="774"/>
      <c r="R220" s="774"/>
      <c r="S220" s="774"/>
      <c r="T220" s="774"/>
    </row>
    <row r="221" spans="1:20">
      <c r="A221" s="2037" t="s">
        <v>10463</v>
      </c>
      <c r="B221" s="2060">
        <v>297</v>
      </c>
      <c r="C221" s="756"/>
      <c r="D221" s="756">
        <v>13</v>
      </c>
      <c r="E221" s="774">
        <v>297</v>
      </c>
      <c r="F221" s="774" t="str">
        <f>E221&amp; "："&amp; MID(G221,5,99)</f>
        <v>297：その他土木工事（２）</v>
      </c>
      <c r="G221" s="2035" t="s">
        <v>10399</v>
      </c>
      <c r="H221" s="774"/>
      <c r="I221" s="774"/>
      <c r="J221" s="774"/>
      <c r="K221" s="774"/>
      <c r="L221" s="774"/>
      <c r="M221" s="774"/>
      <c r="N221" s="774"/>
      <c r="O221" s="774"/>
      <c r="P221" s="774"/>
      <c r="Q221" s="774"/>
      <c r="R221" s="774"/>
      <c r="S221" s="774"/>
      <c r="T221" s="774"/>
    </row>
    <row r="222" spans="1:20">
      <c r="A222" s="2036" t="s">
        <v>10452</v>
      </c>
      <c r="B222" s="3">
        <v>255</v>
      </c>
      <c r="C222" s="756"/>
      <c r="D222" s="756">
        <v>14</v>
      </c>
      <c r="E222" s="774">
        <v>255</v>
      </c>
      <c r="F222" s="774" t="str">
        <f t="shared" si="0"/>
        <v>255：フィルダム工事(農)</v>
      </c>
      <c r="G222" s="774"/>
      <c r="H222" s="774"/>
      <c r="I222" s="774"/>
      <c r="J222" s="774"/>
      <c r="K222" s="774"/>
      <c r="L222" s="774"/>
      <c r="M222" s="774"/>
      <c r="N222" s="774"/>
      <c r="O222" s="774"/>
      <c r="P222" s="774"/>
      <c r="Q222" s="774"/>
      <c r="R222" s="774"/>
      <c r="S222" s="774"/>
      <c r="T222" s="774"/>
    </row>
    <row r="223" spans="1:20">
      <c r="A223" s="2036" t="s">
        <v>10453</v>
      </c>
      <c r="B223" s="3">
        <v>260</v>
      </c>
      <c r="C223" s="756"/>
      <c r="D223" s="756">
        <v>15</v>
      </c>
      <c r="E223" s="774">
        <v>260</v>
      </c>
      <c r="F223" s="774" t="str">
        <f t="shared" si="0"/>
        <v>260：コンクリートダム工事(農)</v>
      </c>
      <c r="G223" s="774"/>
      <c r="H223" s="774"/>
      <c r="I223" s="774"/>
      <c r="J223" s="774"/>
      <c r="K223" s="774"/>
      <c r="L223" s="774"/>
      <c r="M223" s="774"/>
      <c r="N223" s="774"/>
      <c r="O223" s="774"/>
      <c r="P223" s="774"/>
      <c r="Q223" s="774"/>
      <c r="R223" s="774"/>
      <c r="S223" s="774"/>
      <c r="T223" s="774"/>
    </row>
    <row r="224" spans="1:20">
      <c r="A224" s="2036" t="s">
        <v>10454</v>
      </c>
      <c r="B224" s="3">
        <v>265</v>
      </c>
      <c r="C224" s="756"/>
      <c r="D224" s="756">
        <v>16</v>
      </c>
      <c r="E224" s="774">
        <v>265</v>
      </c>
      <c r="F224" s="774" t="str">
        <f t="shared" si="0"/>
        <v>265：海岸工事(農)</v>
      </c>
      <c r="G224" s="774"/>
      <c r="H224" s="774"/>
      <c r="I224" s="774"/>
      <c r="J224" s="774"/>
      <c r="K224" s="774"/>
      <c r="L224" s="774"/>
      <c r="M224" s="774"/>
      <c r="N224" s="774"/>
      <c r="O224" s="774"/>
      <c r="P224" s="774"/>
      <c r="Q224" s="774"/>
      <c r="R224" s="774"/>
      <c r="S224" s="774"/>
      <c r="T224" s="774"/>
    </row>
    <row r="225" spans="1:20">
      <c r="A225" s="2039" t="s">
        <v>10455</v>
      </c>
      <c r="B225" s="2038">
        <v>270</v>
      </c>
      <c r="C225" s="756"/>
      <c r="D225" s="756">
        <v>17</v>
      </c>
      <c r="E225" s="774">
        <v>270</v>
      </c>
      <c r="F225" s="774" t="str">
        <f t="shared" si="0"/>
        <v>270：管更生工事（機械製管工法）</v>
      </c>
      <c r="G225" s="774"/>
      <c r="H225" s="774"/>
      <c r="I225" s="774"/>
      <c r="J225" s="774"/>
      <c r="K225" s="774"/>
      <c r="L225" s="774"/>
      <c r="M225" s="774"/>
      <c r="N225" s="774"/>
      <c r="O225" s="774"/>
      <c r="P225" s="774"/>
      <c r="Q225" s="774"/>
      <c r="R225" s="774"/>
      <c r="S225" s="774"/>
      <c r="T225" s="774"/>
    </row>
    <row r="226" spans="1:20">
      <c r="A226" s="2039" t="s">
        <v>10456</v>
      </c>
      <c r="B226" s="2038">
        <v>271</v>
      </c>
      <c r="C226" s="756"/>
      <c r="D226" s="756">
        <v>17</v>
      </c>
      <c r="E226" s="774">
        <v>271</v>
      </c>
      <c r="F226" s="774" t="str">
        <f t="shared" si="0"/>
        <v>271：管更生工事（人力製管工法）</v>
      </c>
      <c r="G226" s="774"/>
      <c r="H226" s="774"/>
      <c r="I226" s="774"/>
      <c r="J226" s="774"/>
      <c r="K226" s="774"/>
      <c r="L226" s="774"/>
      <c r="M226" s="774"/>
      <c r="N226" s="774"/>
      <c r="O226" s="774"/>
      <c r="P226" s="774"/>
      <c r="Q226" s="774"/>
      <c r="R226" s="774"/>
      <c r="S226" s="774"/>
      <c r="T226" s="774"/>
    </row>
    <row r="227" spans="1:20">
      <c r="A227" s="2039" t="s">
        <v>10457</v>
      </c>
      <c r="B227" s="2038">
        <v>272</v>
      </c>
      <c r="C227" s="756"/>
      <c r="D227" s="756">
        <v>17</v>
      </c>
      <c r="E227" s="774">
        <v>272</v>
      </c>
      <c r="F227" s="774" t="str">
        <f t="shared" si="0"/>
        <v>272：管更生工事（反転工法）</v>
      </c>
      <c r="G227" s="774"/>
      <c r="H227" s="774"/>
      <c r="I227" s="774"/>
      <c r="J227" s="774"/>
      <c r="K227" s="774"/>
      <c r="L227" s="774"/>
      <c r="M227" s="774"/>
      <c r="N227" s="774"/>
      <c r="O227" s="774"/>
      <c r="P227" s="774"/>
      <c r="Q227" s="774"/>
      <c r="R227" s="774"/>
      <c r="S227" s="774"/>
      <c r="T227" s="774"/>
    </row>
    <row r="228" spans="1:20">
      <c r="A228" s="2039" t="s">
        <v>10458</v>
      </c>
      <c r="B228" s="2038">
        <v>273</v>
      </c>
      <c r="C228" s="756"/>
      <c r="D228" s="756">
        <v>17</v>
      </c>
      <c r="E228" s="774">
        <v>273</v>
      </c>
      <c r="F228" s="774" t="str">
        <f t="shared" si="0"/>
        <v>273：管更生工事（形成工法）</v>
      </c>
      <c r="G228" s="774"/>
      <c r="H228" s="774"/>
      <c r="I228" s="774"/>
      <c r="J228" s="774"/>
      <c r="K228" s="774"/>
      <c r="L228" s="774"/>
      <c r="M228" s="774"/>
      <c r="N228" s="774"/>
      <c r="O228" s="774"/>
      <c r="P228" s="774"/>
      <c r="Q228" s="774"/>
      <c r="R228" s="774"/>
      <c r="S228" s="774"/>
      <c r="T228" s="774"/>
    </row>
    <row r="229" spans="1:20">
      <c r="A229" s="2039" t="s">
        <v>10459</v>
      </c>
      <c r="B229" s="2038">
        <v>274</v>
      </c>
      <c r="C229" s="756"/>
      <c r="D229" s="756">
        <v>17</v>
      </c>
      <c r="E229" s="774">
        <v>274</v>
      </c>
      <c r="F229" s="774" t="str">
        <f t="shared" si="0"/>
        <v>274：管更生工事（その他工法）</v>
      </c>
      <c r="G229" s="774"/>
      <c r="H229" s="774"/>
      <c r="I229" s="774"/>
      <c r="J229" s="774"/>
      <c r="K229" s="774"/>
      <c r="L229" s="774"/>
      <c r="M229" s="774"/>
      <c r="N229" s="774"/>
      <c r="O229" s="774"/>
      <c r="P229" s="774"/>
      <c r="Q229" s="774"/>
      <c r="R229" s="774"/>
      <c r="S229" s="774"/>
      <c r="T229" s="774"/>
    </row>
    <row r="230" spans="1:20">
      <c r="A230" s="2039" t="s">
        <v>10460</v>
      </c>
      <c r="B230" s="2040">
        <v>275</v>
      </c>
      <c r="C230" s="756"/>
      <c r="D230" s="756">
        <v>18</v>
      </c>
      <c r="E230" s="774">
        <v>275</v>
      </c>
      <c r="F230" s="774" t="str">
        <f t="shared" si="0"/>
        <v>275：コンクリート補修工事（トンネル水路）</v>
      </c>
      <c r="G230" s="774"/>
      <c r="H230" s="774"/>
      <c r="I230" s="774"/>
      <c r="J230" s="774"/>
      <c r="K230" s="774"/>
      <c r="L230" s="774"/>
      <c r="M230" s="774"/>
      <c r="N230" s="774"/>
      <c r="O230" s="774"/>
      <c r="P230" s="774"/>
      <c r="Q230" s="774"/>
      <c r="R230" s="774"/>
      <c r="S230" s="774"/>
      <c r="T230" s="774"/>
    </row>
    <row r="231" spans="1:20">
      <c r="A231" s="2039" t="s">
        <v>10461</v>
      </c>
      <c r="B231" s="2038">
        <v>280</v>
      </c>
      <c r="C231" s="756"/>
      <c r="D231" s="756">
        <v>18</v>
      </c>
      <c r="E231" s="774">
        <v>280</v>
      </c>
      <c r="F231" s="774" t="str">
        <f t="shared" si="0"/>
        <v>280：コンクリート補修工事（開水路）</v>
      </c>
      <c r="G231" s="774"/>
      <c r="H231" s="774"/>
      <c r="I231" s="774"/>
      <c r="J231" s="774"/>
      <c r="K231" s="774"/>
      <c r="L231" s="774"/>
      <c r="M231" s="774"/>
      <c r="N231" s="774"/>
      <c r="O231" s="774"/>
      <c r="P231" s="774"/>
      <c r="Q231" s="774"/>
      <c r="R231" s="774"/>
      <c r="S231" s="774"/>
      <c r="T231" s="774"/>
    </row>
    <row r="232" spans="1:20">
      <c r="A232" s="761"/>
      <c r="B232" s="761"/>
      <c r="C232" s="756"/>
      <c r="D232" s="756"/>
      <c r="E232" s="774"/>
      <c r="F232" s="774"/>
      <c r="G232" s="774"/>
      <c r="H232" s="774"/>
      <c r="I232" s="774"/>
      <c r="J232" s="774"/>
      <c r="K232" s="774"/>
      <c r="L232" s="774"/>
      <c r="M232" s="774"/>
      <c r="N232" s="774"/>
      <c r="O232" s="774"/>
      <c r="P232" s="774"/>
      <c r="Q232" s="774"/>
      <c r="R232" s="774"/>
      <c r="S232" s="774"/>
      <c r="T232" s="774"/>
    </row>
    <row r="233" spans="1:20" s="1569" customFormat="1">
      <c r="A233" s="1567" t="s">
        <v>1849</v>
      </c>
      <c r="B233" s="1568"/>
      <c r="C233" s="1568"/>
      <c r="D233" s="1568"/>
    </row>
    <row r="234" spans="1:20" s="1569" customFormat="1">
      <c r="A234" s="1570"/>
      <c r="B234" s="1570"/>
      <c r="C234" s="1570"/>
      <c r="D234" s="1570"/>
    </row>
    <row r="235" spans="1:20" s="1569" customFormat="1">
      <c r="A235" s="1570" t="s">
        <v>1850</v>
      </c>
      <c r="B235" s="1570"/>
      <c r="C235" s="1570"/>
      <c r="D235" s="1570"/>
    </row>
    <row r="236" spans="1:20" s="1569" customFormat="1">
      <c r="A236" s="1570" t="s">
        <v>1851</v>
      </c>
      <c r="B236" s="1570"/>
      <c r="C236" s="1570"/>
      <c r="D236" s="1570"/>
    </row>
    <row r="237" spans="1:20" s="1569" customFormat="1">
      <c r="A237" s="1570" t="s">
        <v>1852</v>
      </c>
      <c r="B237" s="1570"/>
      <c r="C237" s="1570"/>
      <c r="D237" s="1570"/>
    </row>
    <row r="238" spans="1:20" s="1569" customFormat="1">
      <c r="A238" s="1570" t="s">
        <v>1853</v>
      </c>
      <c r="B238" s="1570"/>
      <c r="C238" s="1570"/>
      <c r="D238" s="1570"/>
    </row>
    <row r="239" spans="1:20" s="1569" customFormat="1">
      <c r="A239" s="1570"/>
      <c r="B239" s="1570"/>
      <c r="C239" s="1570"/>
      <c r="D239" s="1570"/>
    </row>
    <row r="240" spans="1:20" s="1569" customFormat="1">
      <c r="A240" s="1567" t="s">
        <v>1856</v>
      </c>
      <c r="B240" s="1568"/>
      <c r="C240" s="1568"/>
      <c r="D240" s="1568"/>
    </row>
    <row r="241" spans="1:20" s="1569" customFormat="1">
      <c r="A241" s="1570"/>
      <c r="B241" s="1570"/>
      <c r="C241" s="1570"/>
      <c r="D241" s="1570"/>
    </row>
    <row r="242" spans="1:20" s="1569" customFormat="1">
      <c r="A242" s="1570" t="s">
        <v>262</v>
      </c>
      <c r="B242" s="1570"/>
      <c r="C242" s="1570"/>
      <c r="D242" s="1570"/>
    </row>
    <row r="243" spans="1:20" s="1569" customFormat="1">
      <c r="A243" s="1570" t="s">
        <v>2034</v>
      </c>
      <c r="B243" s="1570"/>
      <c r="C243" s="1570"/>
      <c r="D243" s="1570"/>
    </row>
    <row r="244" spans="1:20" s="1569" customFormat="1">
      <c r="A244" s="1570"/>
      <c r="B244" s="1570"/>
      <c r="C244" s="1570"/>
      <c r="D244" s="1570"/>
    </row>
    <row r="245" spans="1:20">
      <c r="A245" s="767" t="s">
        <v>776</v>
      </c>
      <c r="B245" s="765"/>
      <c r="C245" s="765"/>
      <c r="D245" s="765"/>
      <c r="E245" s="774"/>
      <c r="F245" s="774"/>
      <c r="G245" s="774"/>
      <c r="H245" s="774"/>
      <c r="I245" s="774"/>
      <c r="J245" s="774"/>
      <c r="K245" s="774"/>
      <c r="L245" s="774"/>
      <c r="M245" s="774"/>
      <c r="N245" s="774"/>
      <c r="O245" s="774"/>
      <c r="P245" s="774"/>
      <c r="Q245" s="774"/>
      <c r="R245" s="774"/>
      <c r="S245" s="774"/>
      <c r="T245" s="774"/>
    </row>
    <row r="246" spans="1:20">
      <c r="A246" s="756"/>
      <c r="B246" s="756"/>
      <c r="C246" s="756"/>
      <c r="D246" s="756"/>
      <c r="E246" s="774"/>
      <c r="F246" s="774"/>
      <c r="G246" s="774"/>
      <c r="H246" s="774"/>
      <c r="I246" s="774"/>
      <c r="J246" s="774"/>
      <c r="K246" s="774"/>
      <c r="L246" s="774"/>
      <c r="M246" s="774"/>
      <c r="N246" s="774"/>
      <c r="O246" s="774"/>
      <c r="P246" s="774"/>
      <c r="Q246" s="774"/>
      <c r="R246" s="774"/>
      <c r="S246" s="774"/>
      <c r="T246" s="774"/>
    </row>
    <row r="247" spans="1:20">
      <c r="A247" s="756" t="s">
        <v>719</v>
      </c>
      <c r="B247" s="756"/>
      <c r="C247" s="756"/>
      <c r="D247" s="756"/>
      <c r="E247" s="774"/>
      <c r="F247" s="774"/>
      <c r="G247" s="774"/>
      <c r="H247" s="774"/>
      <c r="I247" s="774"/>
      <c r="J247" s="774"/>
      <c r="K247" s="774"/>
      <c r="L247" s="774"/>
      <c r="M247" s="774"/>
      <c r="N247" s="774"/>
      <c r="O247" s="774"/>
      <c r="P247" s="774"/>
      <c r="Q247" s="774"/>
      <c r="R247" s="774"/>
      <c r="S247" s="774"/>
      <c r="T247" s="774"/>
    </row>
    <row r="248" spans="1:20">
      <c r="A248" s="756" t="s">
        <v>720</v>
      </c>
      <c r="B248" s="756"/>
      <c r="C248" s="756"/>
      <c r="D248" s="756"/>
      <c r="E248" s="774"/>
      <c r="F248" s="774"/>
      <c r="G248" s="774"/>
      <c r="H248" s="774"/>
      <c r="I248" s="774"/>
      <c r="J248" s="774"/>
      <c r="K248" s="774"/>
      <c r="L248" s="774"/>
      <c r="M248" s="774"/>
      <c r="N248" s="774"/>
      <c r="O248" s="774"/>
      <c r="P248" s="774"/>
      <c r="Q248" s="774"/>
      <c r="R248" s="774"/>
      <c r="S248" s="774"/>
      <c r="T248" s="774"/>
    </row>
    <row r="249" spans="1:20">
      <c r="A249" s="756" t="s">
        <v>1709</v>
      </c>
      <c r="B249" s="756"/>
      <c r="C249" s="756"/>
      <c r="D249" s="756"/>
      <c r="E249" s="774"/>
      <c r="F249" s="774"/>
      <c r="G249" s="774"/>
      <c r="H249" s="774"/>
      <c r="I249" s="774"/>
      <c r="J249" s="774"/>
      <c r="K249" s="774"/>
      <c r="L249" s="774"/>
      <c r="M249" s="774"/>
      <c r="N249" s="774"/>
      <c r="O249" s="774"/>
      <c r="P249" s="774"/>
      <c r="Q249" s="774"/>
      <c r="R249" s="774"/>
      <c r="S249" s="774"/>
      <c r="T249" s="774"/>
    </row>
    <row r="250" spans="1:20">
      <c r="A250" s="756" t="s">
        <v>1710</v>
      </c>
      <c r="B250" s="756"/>
      <c r="C250" s="756"/>
      <c r="D250" s="756"/>
      <c r="E250" s="774"/>
      <c r="F250" s="774"/>
      <c r="G250" s="774"/>
      <c r="H250" s="774"/>
      <c r="I250" s="774"/>
      <c r="J250" s="774"/>
      <c r="K250" s="774"/>
      <c r="L250" s="774"/>
      <c r="M250" s="774"/>
      <c r="N250" s="774"/>
      <c r="O250" s="774"/>
      <c r="P250" s="774"/>
      <c r="Q250" s="774"/>
      <c r="R250" s="774"/>
      <c r="S250" s="774"/>
      <c r="T250" s="774"/>
    </row>
    <row r="251" spans="1:20">
      <c r="A251" s="756" t="s">
        <v>1711</v>
      </c>
      <c r="B251" s="756"/>
      <c r="C251" s="756"/>
      <c r="D251" s="756"/>
      <c r="E251" s="774"/>
      <c r="F251" s="774"/>
      <c r="G251" s="774"/>
      <c r="H251" s="774"/>
      <c r="I251" s="774"/>
      <c r="J251" s="774"/>
      <c r="K251" s="774"/>
      <c r="L251" s="774"/>
      <c r="M251" s="774"/>
      <c r="N251" s="774"/>
      <c r="O251" s="774"/>
      <c r="P251" s="774"/>
      <c r="Q251" s="774"/>
      <c r="R251" s="774"/>
      <c r="S251" s="774"/>
      <c r="T251" s="774"/>
    </row>
    <row r="252" spans="1:20">
      <c r="A252" s="756"/>
      <c r="B252" s="756"/>
      <c r="C252" s="756"/>
      <c r="D252" s="756"/>
      <c r="E252" s="774"/>
      <c r="F252" s="774"/>
      <c r="G252" s="774"/>
      <c r="H252" s="774"/>
      <c r="I252" s="774"/>
      <c r="J252" s="774"/>
      <c r="K252" s="774"/>
      <c r="L252" s="774"/>
      <c r="M252" s="774"/>
      <c r="N252" s="774"/>
      <c r="O252" s="774"/>
      <c r="P252" s="774"/>
      <c r="Q252" s="774"/>
      <c r="R252" s="774"/>
      <c r="S252" s="774"/>
      <c r="T252" s="774"/>
    </row>
    <row r="253" spans="1:20">
      <c r="A253" s="767" t="s">
        <v>415</v>
      </c>
      <c r="B253" s="765"/>
      <c r="C253" s="765"/>
      <c r="D253" s="765"/>
      <c r="E253" s="774"/>
      <c r="F253" s="774"/>
      <c r="G253" s="774"/>
      <c r="H253" s="774"/>
      <c r="I253" s="774"/>
      <c r="J253" s="774"/>
      <c r="K253" s="774"/>
      <c r="L253" s="774"/>
      <c r="M253" s="774"/>
      <c r="N253" s="774"/>
      <c r="O253" s="774"/>
      <c r="P253" s="774"/>
      <c r="Q253" s="774"/>
      <c r="R253" s="774"/>
      <c r="S253" s="774"/>
      <c r="T253" s="774"/>
    </row>
    <row r="254" spans="1:20">
      <c r="A254" s="756"/>
      <c r="B254" s="756"/>
      <c r="C254" s="756"/>
      <c r="D254" s="756"/>
      <c r="E254" s="774"/>
      <c r="F254" s="774"/>
      <c r="G254" s="774"/>
      <c r="H254" s="774"/>
      <c r="I254" s="774"/>
      <c r="J254" s="774"/>
      <c r="K254" s="774"/>
      <c r="L254" s="774"/>
      <c r="M254" s="774"/>
      <c r="N254" s="774"/>
      <c r="O254" s="774"/>
      <c r="P254" s="774"/>
      <c r="Q254" s="774"/>
      <c r="R254" s="774"/>
      <c r="S254" s="774"/>
      <c r="T254" s="774"/>
    </row>
    <row r="255" spans="1:20">
      <c r="A255" s="756" t="s">
        <v>262</v>
      </c>
      <c r="B255" s="756"/>
      <c r="C255" s="756"/>
      <c r="D255" s="756"/>
      <c r="E255" s="774"/>
      <c r="F255" s="774"/>
      <c r="G255" s="774"/>
      <c r="H255" s="774"/>
      <c r="I255" s="774"/>
      <c r="J255" s="774"/>
      <c r="K255" s="774"/>
      <c r="L255" s="774"/>
      <c r="M255" s="774"/>
      <c r="N255" s="774"/>
      <c r="O255" s="774"/>
      <c r="P255" s="774"/>
      <c r="Q255" s="774"/>
      <c r="R255" s="774"/>
      <c r="S255" s="774"/>
      <c r="T255" s="774"/>
    </row>
    <row r="256" spans="1:20">
      <c r="A256" s="756" t="s">
        <v>2034</v>
      </c>
      <c r="B256" s="756"/>
      <c r="C256" s="756"/>
      <c r="D256" s="756"/>
      <c r="E256" s="774"/>
      <c r="F256" s="774"/>
      <c r="G256" s="774"/>
      <c r="H256" s="774"/>
      <c r="I256" s="774"/>
      <c r="J256" s="774"/>
      <c r="K256" s="774"/>
      <c r="L256" s="774"/>
      <c r="M256" s="774"/>
      <c r="N256" s="774"/>
      <c r="O256" s="774"/>
      <c r="P256" s="774"/>
      <c r="Q256" s="774"/>
      <c r="R256" s="774"/>
      <c r="S256" s="774"/>
      <c r="T256" s="774"/>
    </row>
    <row r="257" spans="1:20">
      <c r="A257" s="756"/>
      <c r="B257" s="756"/>
      <c r="C257" s="756"/>
      <c r="D257" s="756"/>
      <c r="E257" s="774"/>
      <c r="F257" s="774"/>
      <c r="G257" s="774"/>
      <c r="H257" s="774"/>
      <c r="I257" s="774"/>
      <c r="J257" s="774"/>
      <c r="K257" s="774"/>
      <c r="L257" s="774"/>
      <c r="M257" s="774"/>
      <c r="N257" s="774"/>
      <c r="O257" s="774"/>
      <c r="P257" s="774"/>
      <c r="Q257" s="774"/>
      <c r="R257" s="774"/>
      <c r="S257" s="774"/>
      <c r="T257" s="774"/>
    </row>
    <row r="258" spans="1:20">
      <c r="A258" s="765" t="s">
        <v>1712</v>
      </c>
      <c r="B258" s="765"/>
      <c r="C258" s="765"/>
      <c r="D258" s="765"/>
      <c r="E258" s="760"/>
      <c r="F258" s="774"/>
      <c r="G258" s="774"/>
      <c r="H258" s="774"/>
      <c r="I258" s="774"/>
      <c r="J258" s="774"/>
      <c r="K258" s="774"/>
      <c r="L258" s="774"/>
      <c r="M258" s="774"/>
      <c r="N258" s="774"/>
      <c r="O258" s="774"/>
      <c r="P258" s="774"/>
      <c r="Q258" s="774"/>
      <c r="R258" s="774"/>
      <c r="S258" s="774"/>
      <c r="T258" s="774"/>
    </row>
    <row r="259" spans="1:20">
      <c r="A259" s="756"/>
      <c r="B259" s="756"/>
      <c r="C259" s="762"/>
      <c r="D259" s="762"/>
      <c r="E259" s="757"/>
      <c r="F259" s="774"/>
      <c r="G259" s="774"/>
      <c r="H259" s="774"/>
      <c r="I259" s="774"/>
      <c r="J259" s="774"/>
      <c r="K259" s="774"/>
      <c r="L259" s="774"/>
      <c r="M259" s="774"/>
      <c r="N259" s="774"/>
      <c r="O259" s="774"/>
      <c r="P259" s="774"/>
      <c r="Q259" s="774"/>
      <c r="R259" s="774"/>
      <c r="S259" s="774"/>
      <c r="T259" s="774"/>
    </row>
    <row r="260" spans="1:20">
      <c r="A260" s="756" t="s">
        <v>883</v>
      </c>
      <c r="B260" s="756" t="s">
        <v>884</v>
      </c>
      <c r="C260" s="762" t="s">
        <v>1261</v>
      </c>
      <c r="D260" s="762"/>
      <c r="E260" s="977"/>
      <c r="F260" s="774"/>
      <c r="G260" s="774"/>
      <c r="H260" s="774"/>
      <c r="I260" s="774"/>
      <c r="J260" s="774"/>
      <c r="K260" s="774"/>
      <c r="L260" s="774"/>
      <c r="M260" s="774"/>
      <c r="N260" s="774"/>
      <c r="O260" s="774"/>
      <c r="P260" s="774"/>
      <c r="Q260" s="774"/>
      <c r="R260" s="774"/>
      <c r="S260" s="774"/>
      <c r="T260" s="774"/>
    </row>
    <row r="261" spans="1:20">
      <c r="A261" s="756"/>
      <c r="B261" s="756" t="s">
        <v>884</v>
      </c>
      <c r="C261" s="762" t="s">
        <v>1262</v>
      </c>
      <c r="D261" s="762"/>
      <c r="E261" s="977"/>
      <c r="F261" s="774"/>
      <c r="G261" s="774"/>
      <c r="H261" s="774"/>
      <c r="I261" s="774"/>
      <c r="J261" s="774"/>
      <c r="K261" s="774"/>
      <c r="L261" s="774"/>
      <c r="M261" s="774"/>
      <c r="N261" s="774"/>
      <c r="O261" s="774"/>
      <c r="P261" s="774"/>
      <c r="Q261" s="774"/>
      <c r="R261" s="774"/>
      <c r="S261" s="774"/>
      <c r="T261" s="774"/>
    </row>
    <row r="262" spans="1:20">
      <c r="A262" s="756"/>
      <c r="B262" s="756" t="s">
        <v>884</v>
      </c>
      <c r="C262" s="762" t="s">
        <v>1263</v>
      </c>
      <c r="D262" s="762"/>
      <c r="E262" s="977"/>
      <c r="F262" s="774"/>
      <c r="G262" s="774"/>
      <c r="H262" s="774"/>
      <c r="I262" s="774"/>
      <c r="J262" s="774"/>
      <c r="K262" s="774"/>
      <c r="L262" s="774"/>
      <c r="M262" s="774"/>
      <c r="N262" s="774"/>
      <c r="O262" s="774"/>
      <c r="P262" s="774"/>
      <c r="Q262" s="774"/>
      <c r="R262" s="774"/>
      <c r="S262" s="774"/>
      <c r="T262" s="774"/>
    </row>
    <row r="263" spans="1:20">
      <c r="A263" s="756"/>
      <c r="B263" s="756" t="s">
        <v>884</v>
      </c>
      <c r="C263" s="762" t="s">
        <v>1264</v>
      </c>
      <c r="D263" s="762"/>
      <c r="E263" s="977"/>
      <c r="F263" s="774"/>
      <c r="G263" s="774"/>
      <c r="H263" s="774"/>
      <c r="I263" s="774"/>
      <c r="J263" s="774"/>
      <c r="K263" s="774"/>
      <c r="L263" s="774"/>
      <c r="M263" s="774"/>
      <c r="N263" s="774"/>
      <c r="O263" s="774"/>
      <c r="P263" s="774"/>
      <c r="Q263" s="774"/>
      <c r="R263" s="774"/>
      <c r="S263" s="774"/>
      <c r="T263" s="774"/>
    </row>
    <row r="264" spans="1:20">
      <c r="A264" s="756"/>
      <c r="B264" s="756" t="s">
        <v>884</v>
      </c>
      <c r="C264" s="762" t="s">
        <v>1265</v>
      </c>
      <c r="D264" s="762"/>
      <c r="E264" s="977"/>
      <c r="F264" s="774"/>
      <c r="G264" s="774"/>
      <c r="H264" s="774"/>
      <c r="I264" s="774"/>
      <c r="J264" s="774"/>
      <c r="K264" s="774"/>
      <c r="L264" s="774"/>
      <c r="M264" s="774"/>
      <c r="N264" s="774"/>
      <c r="O264" s="774"/>
      <c r="P264" s="774"/>
      <c r="Q264" s="774"/>
      <c r="R264" s="774"/>
      <c r="S264" s="774"/>
      <c r="T264" s="774"/>
    </row>
    <row r="265" spans="1:20">
      <c r="A265" s="756"/>
      <c r="B265" s="756" t="s">
        <v>884</v>
      </c>
      <c r="C265" s="762" t="s">
        <v>1266</v>
      </c>
      <c r="D265" s="762"/>
      <c r="E265" s="977"/>
      <c r="F265" s="774"/>
      <c r="G265" s="774"/>
      <c r="H265" s="774"/>
      <c r="I265" s="774"/>
      <c r="J265" s="774"/>
      <c r="K265" s="774"/>
      <c r="L265" s="774"/>
      <c r="M265" s="774"/>
      <c r="N265" s="774"/>
      <c r="O265" s="774"/>
      <c r="P265" s="774"/>
      <c r="Q265" s="774"/>
      <c r="R265" s="774"/>
      <c r="S265" s="774"/>
      <c r="T265" s="774"/>
    </row>
    <row r="266" spans="1:20">
      <c r="A266" s="756"/>
      <c r="B266" s="756" t="s">
        <v>884</v>
      </c>
      <c r="C266" s="762" t="s">
        <v>1267</v>
      </c>
      <c r="D266" s="762"/>
      <c r="E266" s="977"/>
      <c r="F266" s="774"/>
      <c r="G266" s="774"/>
      <c r="H266" s="774"/>
      <c r="I266" s="774"/>
      <c r="J266" s="774"/>
      <c r="K266" s="774"/>
      <c r="L266" s="774"/>
      <c r="M266" s="774"/>
      <c r="N266" s="774"/>
      <c r="O266" s="774"/>
      <c r="P266" s="774"/>
      <c r="Q266" s="774"/>
      <c r="R266" s="774"/>
      <c r="S266" s="774"/>
      <c r="T266" s="774"/>
    </row>
    <row r="267" spans="1:20">
      <c r="A267" s="756"/>
      <c r="B267" s="756" t="s">
        <v>884</v>
      </c>
      <c r="C267" s="762" t="s">
        <v>1268</v>
      </c>
      <c r="D267" s="762"/>
      <c r="E267" s="977"/>
      <c r="F267" s="774"/>
      <c r="G267" s="774"/>
      <c r="H267" s="774"/>
      <c r="I267" s="774"/>
      <c r="J267" s="774"/>
      <c r="K267" s="774"/>
      <c r="L267" s="774"/>
      <c r="M267" s="774"/>
      <c r="N267" s="774"/>
      <c r="O267" s="774"/>
      <c r="P267" s="774"/>
      <c r="Q267" s="774"/>
      <c r="R267" s="774"/>
      <c r="S267" s="774"/>
      <c r="T267" s="774"/>
    </row>
    <row r="268" spans="1:20">
      <c r="A268" s="756"/>
      <c r="B268" s="756" t="s">
        <v>884</v>
      </c>
      <c r="C268" s="762" t="s">
        <v>1269</v>
      </c>
      <c r="D268" s="762"/>
      <c r="E268" s="977"/>
      <c r="F268" s="774"/>
      <c r="G268" s="774"/>
      <c r="H268" s="774"/>
      <c r="I268" s="774"/>
      <c r="J268" s="774"/>
      <c r="K268" s="774"/>
      <c r="L268" s="774"/>
      <c r="M268" s="774"/>
      <c r="N268" s="774"/>
      <c r="O268" s="774"/>
      <c r="P268" s="774"/>
      <c r="Q268" s="774"/>
      <c r="R268" s="774"/>
      <c r="S268" s="774"/>
      <c r="T268" s="774"/>
    </row>
    <row r="269" spans="1:20">
      <c r="A269" s="756"/>
      <c r="B269" s="756" t="s">
        <v>884</v>
      </c>
      <c r="C269" s="762" t="s">
        <v>1270</v>
      </c>
      <c r="D269" s="762"/>
      <c r="E269" s="977"/>
      <c r="F269" s="774"/>
      <c r="G269" s="774"/>
      <c r="H269" s="774"/>
      <c r="I269" s="774"/>
      <c r="J269" s="774"/>
      <c r="K269" s="774"/>
      <c r="L269" s="774"/>
      <c r="M269" s="774"/>
      <c r="N269" s="774"/>
      <c r="O269" s="774"/>
      <c r="P269" s="774"/>
      <c r="Q269" s="774"/>
      <c r="R269" s="774"/>
      <c r="S269" s="774"/>
      <c r="T269" s="774"/>
    </row>
    <row r="270" spans="1:20">
      <c r="A270" s="756"/>
      <c r="B270" s="756" t="s">
        <v>884</v>
      </c>
      <c r="C270" s="762" t="s">
        <v>1271</v>
      </c>
      <c r="D270" s="762"/>
      <c r="E270" s="977"/>
      <c r="F270" s="760"/>
      <c r="G270" s="760"/>
      <c r="H270" s="760"/>
      <c r="I270" s="774"/>
      <c r="J270" s="774"/>
      <c r="K270" s="774"/>
      <c r="L270" s="774"/>
      <c r="M270" s="774"/>
      <c r="N270" s="774"/>
      <c r="O270" s="774"/>
      <c r="P270" s="774"/>
      <c r="Q270" s="774"/>
      <c r="R270" s="774"/>
      <c r="S270" s="774"/>
      <c r="T270" s="774"/>
    </row>
    <row r="271" spans="1:20">
      <c r="A271" s="756"/>
      <c r="B271" s="756" t="s">
        <v>884</v>
      </c>
      <c r="C271" s="762" t="s">
        <v>1272</v>
      </c>
      <c r="D271" s="762"/>
      <c r="E271" s="977"/>
      <c r="F271" s="760"/>
      <c r="G271" s="760"/>
      <c r="H271" s="760"/>
      <c r="I271" s="771"/>
      <c r="J271" s="771"/>
      <c r="K271" s="774"/>
      <c r="L271" s="774"/>
      <c r="M271" s="774"/>
      <c r="N271" s="774"/>
      <c r="O271" s="774"/>
      <c r="P271" s="774"/>
      <c r="Q271" s="774"/>
      <c r="R271" s="774"/>
      <c r="S271" s="774"/>
      <c r="T271" s="774"/>
    </row>
    <row r="272" spans="1:20">
      <c r="A272" s="756"/>
      <c r="B272" s="756" t="s">
        <v>884</v>
      </c>
      <c r="C272" s="762" t="s">
        <v>1273</v>
      </c>
      <c r="D272" s="762"/>
      <c r="E272" s="977"/>
      <c r="F272" s="760"/>
      <c r="G272" s="760"/>
      <c r="H272" s="760"/>
      <c r="I272" s="771"/>
      <c r="J272" s="771"/>
      <c r="K272" s="774"/>
      <c r="L272" s="774"/>
      <c r="M272" s="774"/>
      <c r="N272" s="774"/>
      <c r="O272" s="774"/>
      <c r="P272" s="774"/>
      <c r="Q272" s="774"/>
      <c r="R272" s="774"/>
      <c r="S272" s="774"/>
      <c r="T272" s="774"/>
    </row>
    <row r="273" spans="1:20">
      <c r="A273" s="756"/>
      <c r="B273" s="756" t="s">
        <v>884</v>
      </c>
      <c r="C273" s="762" t="s">
        <v>1274</v>
      </c>
      <c r="D273" s="762"/>
      <c r="E273" s="977"/>
      <c r="F273" s="760"/>
      <c r="G273" s="760"/>
      <c r="H273" s="760"/>
      <c r="I273" s="774"/>
      <c r="J273" s="774"/>
      <c r="K273" s="774"/>
      <c r="L273" s="774"/>
      <c r="M273" s="774"/>
      <c r="N273" s="774"/>
      <c r="O273" s="774"/>
      <c r="P273" s="774"/>
      <c r="Q273" s="774"/>
      <c r="R273" s="774"/>
      <c r="S273" s="774"/>
      <c r="T273" s="774"/>
    </row>
    <row r="274" spans="1:20">
      <c r="A274" s="756"/>
      <c r="B274" s="756" t="s">
        <v>884</v>
      </c>
      <c r="C274" s="762" t="s">
        <v>1275</v>
      </c>
      <c r="D274" s="762"/>
      <c r="E274" s="977"/>
      <c r="F274" s="760"/>
      <c r="G274" s="760"/>
      <c r="H274" s="760"/>
      <c r="I274" s="774"/>
      <c r="J274" s="774"/>
      <c r="K274" s="774"/>
      <c r="L274" s="774"/>
      <c r="M274" s="774"/>
      <c r="N274" s="774"/>
      <c r="O274" s="774"/>
      <c r="P274" s="774"/>
      <c r="Q274" s="774"/>
      <c r="R274" s="774"/>
      <c r="S274" s="774"/>
      <c r="T274" s="774"/>
    </row>
    <row r="275" spans="1:20">
      <c r="A275" s="756"/>
      <c r="B275" s="756" t="s">
        <v>884</v>
      </c>
      <c r="C275" s="762" t="s">
        <v>1276</v>
      </c>
      <c r="D275" s="762"/>
      <c r="E275" s="977"/>
      <c r="F275" s="760"/>
      <c r="G275" s="760"/>
      <c r="H275" s="760"/>
      <c r="I275" s="774"/>
      <c r="J275" s="774"/>
      <c r="K275" s="774"/>
      <c r="L275" s="774"/>
      <c r="M275" s="774"/>
      <c r="N275" s="774"/>
      <c r="O275" s="774"/>
      <c r="P275" s="774"/>
      <c r="Q275" s="774"/>
      <c r="R275" s="774"/>
      <c r="S275" s="774"/>
      <c r="T275" s="774"/>
    </row>
    <row r="276" spans="1:20">
      <c r="A276" s="756"/>
      <c r="B276" s="756" t="s">
        <v>884</v>
      </c>
      <c r="C276" s="762" t="s">
        <v>1277</v>
      </c>
      <c r="D276" s="762"/>
      <c r="E276" s="977"/>
      <c r="F276" s="760"/>
      <c r="G276" s="760"/>
      <c r="H276" s="760"/>
      <c r="I276" s="774"/>
      <c r="J276" s="774"/>
      <c r="K276" s="774"/>
      <c r="L276" s="774"/>
      <c r="M276" s="774"/>
      <c r="N276" s="774"/>
      <c r="O276" s="774"/>
      <c r="P276" s="774"/>
      <c r="Q276" s="774"/>
      <c r="R276" s="774"/>
      <c r="S276" s="774"/>
      <c r="T276" s="774"/>
    </row>
    <row r="277" spans="1:20">
      <c r="A277" s="756"/>
      <c r="B277" s="756" t="s">
        <v>884</v>
      </c>
      <c r="C277" s="762" t="s">
        <v>1278</v>
      </c>
      <c r="D277" s="762"/>
      <c r="E277" s="977"/>
      <c r="F277" s="760"/>
      <c r="G277" s="760"/>
      <c r="H277" s="760"/>
      <c r="I277" s="774"/>
      <c r="J277" s="774"/>
      <c r="K277" s="774"/>
      <c r="L277" s="774"/>
      <c r="M277" s="774"/>
      <c r="N277" s="774"/>
      <c r="O277" s="774"/>
      <c r="P277" s="774"/>
      <c r="Q277" s="774"/>
      <c r="R277" s="774"/>
      <c r="S277" s="774"/>
      <c r="T277" s="774"/>
    </row>
    <row r="278" spans="1:20">
      <c r="A278" s="756"/>
      <c r="B278" s="756" t="s">
        <v>884</v>
      </c>
      <c r="C278" s="762" t="s">
        <v>1279</v>
      </c>
      <c r="D278" s="762"/>
      <c r="E278" s="977"/>
      <c r="F278" s="760"/>
      <c r="G278" s="760"/>
      <c r="H278" s="760"/>
      <c r="I278" s="774"/>
      <c r="J278" s="774"/>
      <c r="K278" s="774"/>
      <c r="L278" s="774"/>
      <c r="M278" s="774"/>
      <c r="N278" s="774"/>
      <c r="O278" s="774"/>
      <c r="P278" s="774"/>
      <c r="Q278" s="774"/>
      <c r="R278" s="774"/>
      <c r="S278" s="774"/>
      <c r="T278" s="774"/>
    </row>
    <row r="279" spans="1:20">
      <c r="A279" s="756"/>
      <c r="B279" s="756" t="s">
        <v>884</v>
      </c>
      <c r="C279" s="762" t="s">
        <v>1280</v>
      </c>
      <c r="D279" s="762"/>
      <c r="E279" s="977"/>
      <c r="F279" s="760"/>
      <c r="G279" s="760"/>
      <c r="H279" s="760"/>
      <c r="I279" s="774"/>
      <c r="J279" s="774"/>
      <c r="K279" s="774"/>
      <c r="L279" s="774"/>
      <c r="M279" s="774"/>
      <c r="N279" s="774"/>
      <c r="O279" s="774"/>
      <c r="P279" s="774"/>
      <c r="Q279" s="774"/>
      <c r="R279" s="774"/>
      <c r="S279" s="774"/>
      <c r="T279" s="774"/>
    </row>
    <row r="280" spans="1:20">
      <c r="A280" s="756"/>
      <c r="B280" s="756" t="s">
        <v>884</v>
      </c>
      <c r="C280" s="762" t="s">
        <v>1281</v>
      </c>
      <c r="D280" s="762"/>
      <c r="E280" s="977"/>
      <c r="F280" s="760"/>
      <c r="G280" s="760"/>
      <c r="H280" s="760"/>
      <c r="I280" s="774"/>
      <c r="J280" s="774"/>
      <c r="K280" s="774"/>
      <c r="L280" s="774"/>
      <c r="M280" s="774"/>
      <c r="N280" s="774"/>
      <c r="O280" s="774"/>
      <c r="P280" s="774"/>
      <c r="Q280" s="774"/>
      <c r="R280" s="774"/>
      <c r="S280" s="774"/>
      <c r="T280" s="774"/>
    </row>
    <row r="281" spans="1:20">
      <c r="A281" s="756"/>
      <c r="B281" s="756" t="s">
        <v>884</v>
      </c>
      <c r="C281" s="762" t="s">
        <v>1282</v>
      </c>
      <c r="D281" s="762"/>
      <c r="E281" s="977"/>
      <c r="F281" s="760"/>
      <c r="G281" s="760"/>
      <c r="H281" s="760"/>
      <c r="I281" s="774"/>
      <c r="J281" s="774"/>
      <c r="K281" s="774"/>
      <c r="L281" s="774"/>
      <c r="M281" s="774"/>
      <c r="N281" s="774"/>
      <c r="O281" s="774"/>
      <c r="P281" s="774"/>
      <c r="Q281" s="774"/>
      <c r="R281" s="774"/>
      <c r="S281" s="774"/>
      <c r="T281" s="774"/>
    </row>
    <row r="282" spans="1:20">
      <c r="A282" s="756"/>
      <c r="B282" s="756" t="s">
        <v>884</v>
      </c>
      <c r="C282" s="762" t="s">
        <v>1283</v>
      </c>
      <c r="D282" s="762"/>
      <c r="E282" s="977"/>
      <c r="F282" s="760"/>
      <c r="G282" s="760"/>
      <c r="H282" s="760"/>
      <c r="I282" s="774"/>
      <c r="J282" s="774"/>
      <c r="K282" s="774"/>
      <c r="L282" s="774"/>
      <c r="M282" s="774"/>
      <c r="N282" s="774"/>
      <c r="O282" s="774"/>
      <c r="P282" s="774"/>
      <c r="Q282" s="774"/>
      <c r="R282" s="774"/>
      <c r="S282" s="774"/>
      <c r="T282" s="774"/>
    </row>
    <row r="283" spans="1:20">
      <c r="A283" s="756" t="s">
        <v>906</v>
      </c>
      <c r="B283" s="756" t="s">
        <v>47</v>
      </c>
      <c r="C283" s="772" t="s">
        <v>1284</v>
      </c>
      <c r="D283" s="772"/>
      <c r="E283" s="977"/>
      <c r="F283" s="760"/>
      <c r="G283" s="760"/>
      <c r="H283" s="760"/>
      <c r="I283" s="774"/>
      <c r="J283" s="774"/>
      <c r="K283" s="774"/>
      <c r="L283" s="774"/>
      <c r="M283" s="774"/>
      <c r="N283" s="774"/>
      <c r="O283" s="774"/>
      <c r="P283" s="774"/>
      <c r="Q283" s="774"/>
      <c r="R283" s="774"/>
      <c r="S283" s="774"/>
      <c r="T283" s="774"/>
    </row>
    <row r="284" spans="1:20">
      <c r="A284" s="756" t="s">
        <v>597</v>
      </c>
      <c r="B284" s="756" t="s">
        <v>379</v>
      </c>
      <c r="C284" s="772" t="s">
        <v>1294</v>
      </c>
      <c r="D284" s="772"/>
      <c r="E284" s="977"/>
      <c r="F284" s="760"/>
      <c r="G284" s="760"/>
      <c r="H284" s="760"/>
      <c r="I284" s="774"/>
      <c r="J284" s="774"/>
      <c r="K284" s="774"/>
      <c r="L284" s="774"/>
      <c r="M284" s="774"/>
      <c r="N284" s="774"/>
      <c r="O284" s="774"/>
      <c r="P284" s="774"/>
      <c r="Q284" s="774"/>
      <c r="R284" s="774"/>
      <c r="S284" s="774"/>
      <c r="T284" s="774"/>
    </row>
    <row r="285" spans="1:20">
      <c r="A285" s="756"/>
      <c r="B285" s="756" t="s">
        <v>529</v>
      </c>
      <c r="C285" s="772" t="s">
        <v>1296</v>
      </c>
      <c r="D285" s="772"/>
      <c r="E285" s="977"/>
      <c r="F285" s="760"/>
      <c r="G285" s="760"/>
      <c r="H285" s="760"/>
      <c r="I285" s="774"/>
      <c r="J285" s="774"/>
      <c r="K285" s="774"/>
      <c r="L285" s="774"/>
      <c r="M285" s="774"/>
      <c r="N285" s="774"/>
      <c r="O285" s="774"/>
      <c r="P285" s="774"/>
      <c r="Q285" s="774"/>
      <c r="R285" s="774"/>
      <c r="S285" s="774"/>
      <c r="T285" s="774"/>
    </row>
    <row r="286" spans="1:20">
      <c r="A286" s="756"/>
      <c r="B286" s="756" t="s">
        <v>528</v>
      </c>
      <c r="C286" s="772" t="s">
        <v>1295</v>
      </c>
      <c r="D286" s="772"/>
      <c r="E286" s="977"/>
      <c r="F286" s="760"/>
      <c r="G286" s="760"/>
      <c r="H286" s="760"/>
      <c r="I286" s="774"/>
      <c r="J286" s="774"/>
      <c r="K286" s="774"/>
      <c r="L286" s="774"/>
      <c r="M286" s="774"/>
      <c r="N286" s="774"/>
      <c r="O286" s="774"/>
      <c r="P286" s="774"/>
      <c r="Q286" s="774"/>
      <c r="R286" s="774"/>
      <c r="S286" s="774"/>
      <c r="T286" s="774"/>
    </row>
    <row r="287" spans="1:20">
      <c r="A287" s="756"/>
      <c r="B287" s="756" t="s">
        <v>48</v>
      </c>
      <c r="C287" s="772" t="s">
        <v>1285</v>
      </c>
      <c r="D287" s="772"/>
      <c r="E287" s="977"/>
      <c r="F287" s="760"/>
      <c r="G287" s="760"/>
      <c r="H287" s="760"/>
      <c r="I287" s="774"/>
      <c r="J287" s="774"/>
      <c r="K287" s="774"/>
      <c r="L287" s="774"/>
      <c r="M287" s="774"/>
      <c r="N287" s="774"/>
      <c r="O287" s="774"/>
      <c r="P287" s="774"/>
      <c r="Q287" s="774"/>
      <c r="R287" s="774"/>
      <c r="S287" s="774"/>
      <c r="T287" s="774"/>
    </row>
    <row r="288" spans="1:20">
      <c r="A288" s="756"/>
      <c r="B288" s="756" t="s">
        <v>48</v>
      </c>
      <c r="C288" s="772" t="s">
        <v>1286</v>
      </c>
      <c r="D288" s="772"/>
      <c r="E288" s="977"/>
      <c r="F288" s="760"/>
      <c r="G288" s="760"/>
      <c r="H288" s="760"/>
      <c r="I288" s="774"/>
      <c r="J288" s="774"/>
      <c r="K288" s="774"/>
      <c r="L288" s="774"/>
      <c r="M288" s="774"/>
      <c r="N288" s="774"/>
      <c r="O288" s="774"/>
      <c r="P288" s="774"/>
      <c r="Q288" s="774"/>
      <c r="R288" s="774"/>
      <c r="S288" s="774"/>
      <c r="T288" s="774"/>
    </row>
    <row r="289" spans="1:20">
      <c r="A289" s="756"/>
      <c r="B289" s="756" t="s">
        <v>48</v>
      </c>
      <c r="C289" s="773" t="s">
        <v>1302</v>
      </c>
      <c r="D289" s="773"/>
      <c r="E289" s="978"/>
      <c r="F289" s="760"/>
      <c r="G289" s="760"/>
      <c r="H289" s="760"/>
      <c r="I289" s="774"/>
      <c r="J289" s="774"/>
      <c r="K289" s="774"/>
      <c r="L289" s="774"/>
      <c r="M289" s="774"/>
      <c r="N289" s="774"/>
      <c r="O289" s="774"/>
      <c r="P289" s="774"/>
      <c r="Q289" s="774"/>
      <c r="R289" s="774"/>
      <c r="S289" s="774"/>
      <c r="T289" s="774"/>
    </row>
    <row r="290" spans="1:20">
      <c r="A290" s="756"/>
      <c r="B290" s="756" t="s">
        <v>531</v>
      </c>
      <c r="C290" s="772" t="s">
        <v>1299</v>
      </c>
      <c r="D290" s="772"/>
      <c r="E290" s="977"/>
      <c r="F290" s="760"/>
      <c r="G290" s="760"/>
      <c r="H290" s="760"/>
      <c r="I290" s="774"/>
      <c r="J290" s="774"/>
      <c r="K290" s="774"/>
      <c r="L290" s="774"/>
      <c r="M290" s="774"/>
      <c r="N290" s="774"/>
      <c r="O290" s="774"/>
      <c r="P290" s="774"/>
      <c r="Q290" s="774"/>
      <c r="R290" s="774"/>
      <c r="S290" s="774"/>
      <c r="T290" s="774"/>
    </row>
    <row r="291" spans="1:20">
      <c r="A291" s="756"/>
      <c r="B291" s="756" t="s">
        <v>530</v>
      </c>
      <c r="C291" s="772" t="s">
        <v>1297</v>
      </c>
      <c r="D291" s="772"/>
      <c r="E291" s="977"/>
      <c r="F291" s="760"/>
      <c r="G291" s="760"/>
      <c r="H291" s="760"/>
      <c r="I291" s="774"/>
      <c r="J291" s="774"/>
      <c r="K291" s="774"/>
      <c r="L291" s="774"/>
      <c r="M291" s="774"/>
      <c r="N291" s="774"/>
      <c r="O291" s="774"/>
      <c r="P291" s="774"/>
      <c r="Q291" s="774"/>
      <c r="R291" s="774"/>
      <c r="S291" s="774"/>
      <c r="T291" s="774"/>
    </row>
    <row r="292" spans="1:20">
      <c r="A292" s="756"/>
      <c r="B292" s="756" t="s">
        <v>530</v>
      </c>
      <c r="C292" s="772" t="s">
        <v>1300</v>
      </c>
      <c r="D292" s="772"/>
      <c r="E292" s="977"/>
      <c r="F292" s="760"/>
      <c r="G292" s="760"/>
      <c r="H292" s="760"/>
      <c r="I292" s="774"/>
      <c r="J292" s="774"/>
      <c r="K292" s="774"/>
      <c r="L292" s="774"/>
      <c r="M292" s="774"/>
      <c r="N292" s="774"/>
      <c r="O292" s="774"/>
      <c r="P292" s="774"/>
      <c r="Q292" s="774"/>
      <c r="R292" s="774"/>
      <c r="S292" s="774"/>
      <c r="T292" s="774"/>
    </row>
    <row r="293" spans="1:20">
      <c r="A293" s="756"/>
      <c r="B293" s="756" t="s">
        <v>49</v>
      </c>
      <c r="C293" s="772" t="s">
        <v>1287</v>
      </c>
      <c r="D293" s="772"/>
      <c r="E293" s="977"/>
      <c r="F293" s="760"/>
      <c r="G293" s="760"/>
      <c r="H293" s="760"/>
      <c r="I293" s="774"/>
      <c r="J293" s="774"/>
      <c r="K293" s="774"/>
      <c r="L293" s="774"/>
      <c r="M293" s="774"/>
      <c r="N293" s="774"/>
      <c r="O293" s="774"/>
      <c r="P293" s="774"/>
      <c r="Q293" s="774"/>
      <c r="R293" s="774"/>
      <c r="S293" s="774"/>
      <c r="T293" s="774"/>
    </row>
    <row r="294" spans="1:20">
      <c r="A294" s="756"/>
      <c r="B294" s="756" t="s">
        <v>374</v>
      </c>
      <c r="C294" s="772" t="s">
        <v>1288</v>
      </c>
      <c r="D294" s="772"/>
      <c r="E294" s="977"/>
      <c r="F294" s="760"/>
      <c r="G294" s="760"/>
      <c r="H294" s="760"/>
      <c r="I294" s="774"/>
      <c r="J294" s="774"/>
      <c r="K294" s="774"/>
      <c r="L294" s="774"/>
      <c r="M294" s="774"/>
      <c r="N294" s="774"/>
      <c r="O294" s="774"/>
      <c r="P294" s="774"/>
      <c r="Q294" s="774"/>
      <c r="R294" s="774"/>
      <c r="S294" s="774"/>
      <c r="T294" s="774"/>
    </row>
    <row r="295" spans="1:20">
      <c r="A295" s="756"/>
      <c r="B295" s="756" t="s">
        <v>375</v>
      </c>
      <c r="C295" s="772" t="s">
        <v>1289</v>
      </c>
      <c r="D295" s="772"/>
      <c r="E295" s="977"/>
      <c r="F295" s="760"/>
      <c r="G295" s="760"/>
      <c r="H295" s="760"/>
      <c r="I295" s="774"/>
      <c r="J295" s="774"/>
      <c r="K295" s="774"/>
      <c r="L295" s="774"/>
      <c r="M295" s="774"/>
      <c r="N295" s="774"/>
      <c r="O295" s="774"/>
      <c r="P295" s="774"/>
      <c r="Q295" s="774"/>
      <c r="R295" s="774"/>
      <c r="S295" s="774"/>
      <c r="T295" s="774"/>
    </row>
    <row r="296" spans="1:20">
      <c r="A296" s="756"/>
      <c r="B296" s="756" t="s">
        <v>375</v>
      </c>
      <c r="C296" s="772" t="s">
        <v>1298</v>
      </c>
      <c r="D296" s="772"/>
      <c r="E296" s="977"/>
      <c r="F296" s="760"/>
      <c r="G296" s="760"/>
      <c r="H296" s="760"/>
      <c r="I296" s="774"/>
      <c r="J296" s="774"/>
      <c r="K296" s="774"/>
      <c r="L296" s="774"/>
      <c r="M296" s="774"/>
      <c r="N296" s="774"/>
      <c r="O296" s="774"/>
      <c r="P296" s="774"/>
      <c r="Q296" s="774"/>
      <c r="R296" s="774"/>
      <c r="S296" s="774"/>
      <c r="T296" s="774"/>
    </row>
    <row r="297" spans="1:20">
      <c r="A297" s="756"/>
      <c r="B297" s="756" t="s">
        <v>376</v>
      </c>
      <c r="C297" s="772" t="s">
        <v>1290</v>
      </c>
      <c r="D297" s="772"/>
      <c r="E297" s="977"/>
      <c r="F297" s="760"/>
      <c r="G297" s="760"/>
      <c r="H297" s="760"/>
      <c r="I297" s="774"/>
      <c r="J297" s="774"/>
      <c r="K297" s="774"/>
      <c r="L297" s="774"/>
      <c r="M297" s="774"/>
      <c r="N297" s="774"/>
      <c r="O297" s="774"/>
      <c r="P297" s="774"/>
      <c r="Q297" s="774"/>
      <c r="R297" s="774"/>
      <c r="S297" s="774"/>
      <c r="T297" s="774"/>
    </row>
    <row r="298" spans="1:20">
      <c r="A298" s="756"/>
      <c r="B298" s="756" t="s">
        <v>532</v>
      </c>
      <c r="C298" s="772" t="s">
        <v>1301</v>
      </c>
      <c r="D298" s="772"/>
      <c r="E298" s="977"/>
      <c r="F298" s="760"/>
      <c r="G298" s="760"/>
      <c r="H298" s="760"/>
      <c r="I298" s="774"/>
      <c r="J298" s="774"/>
      <c r="K298" s="774"/>
      <c r="L298" s="774"/>
      <c r="M298" s="774"/>
      <c r="N298" s="774"/>
      <c r="O298" s="774"/>
      <c r="P298" s="774"/>
      <c r="Q298" s="774"/>
      <c r="R298" s="774"/>
      <c r="S298" s="774"/>
      <c r="T298" s="774"/>
    </row>
    <row r="299" spans="1:20">
      <c r="A299" s="756"/>
      <c r="B299" s="756" t="s">
        <v>378</v>
      </c>
      <c r="C299" s="772" t="s">
        <v>1293</v>
      </c>
      <c r="D299" s="772"/>
      <c r="E299" s="977"/>
      <c r="F299" s="760"/>
      <c r="G299" s="760"/>
      <c r="H299" s="760"/>
      <c r="I299" s="774"/>
      <c r="J299" s="774"/>
      <c r="K299" s="774"/>
      <c r="L299" s="774"/>
      <c r="M299" s="774"/>
      <c r="N299" s="774"/>
      <c r="O299" s="774"/>
      <c r="P299" s="774"/>
      <c r="Q299" s="774"/>
      <c r="R299" s="774"/>
      <c r="S299" s="774"/>
      <c r="T299" s="774"/>
    </row>
    <row r="300" spans="1:20">
      <c r="A300" s="756"/>
      <c r="B300" s="756" t="s">
        <v>377</v>
      </c>
      <c r="C300" s="772" t="s">
        <v>1291</v>
      </c>
      <c r="D300" s="772"/>
      <c r="E300" s="977"/>
      <c r="F300" s="760"/>
      <c r="G300" s="760"/>
      <c r="H300" s="760"/>
      <c r="I300" s="774"/>
      <c r="J300" s="774"/>
      <c r="K300" s="774"/>
      <c r="L300" s="774"/>
      <c r="M300" s="774"/>
      <c r="N300" s="774"/>
      <c r="O300" s="774"/>
      <c r="P300" s="774"/>
      <c r="Q300" s="774"/>
      <c r="R300" s="774"/>
      <c r="S300" s="774"/>
      <c r="T300" s="774"/>
    </row>
    <row r="301" spans="1:20">
      <c r="A301" s="756"/>
      <c r="B301" s="756" t="s">
        <v>377</v>
      </c>
      <c r="C301" s="772" t="s">
        <v>1292</v>
      </c>
      <c r="D301" s="772"/>
      <c r="E301" s="977"/>
      <c r="F301" s="760"/>
      <c r="G301" s="760"/>
      <c r="H301" s="760"/>
      <c r="I301" s="774"/>
      <c r="J301" s="774"/>
      <c r="K301" s="774"/>
      <c r="L301" s="774"/>
      <c r="M301" s="774"/>
      <c r="N301" s="774"/>
      <c r="O301" s="774"/>
      <c r="P301" s="774"/>
      <c r="Q301" s="774"/>
      <c r="R301" s="774"/>
      <c r="S301" s="774"/>
      <c r="T301" s="774"/>
    </row>
    <row r="302" spans="1:20">
      <c r="A302" s="756"/>
      <c r="B302" s="756" t="s">
        <v>561</v>
      </c>
      <c r="C302" s="773" t="s">
        <v>1303</v>
      </c>
      <c r="D302" s="773"/>
      <c r="E302" s="978"/>
      <c r="F302" s="760"/>
      <c r="G302" s="760"/>
      <c r="H302" s="760"/>
      <c r="I302" s="774"/>
      <c r="J302" s="774"/>
      <c r="K302" s="774"/>
      <c r="L302" s="774"/>
      <c r="M302" s="774"/>
      <c r="N302" s="774"/>
      <c r="O302" s="774"/>
      <c r="P302" s="774"/>
      <c r="Q302" s="774"/>
      <c r="R302" s="774"/>
      <c r="S302" s="774"/>
      <c r="T302" s="774"/>
    </row>
    <row r="303" spans="1:20">
      <c r="A303" s="756" t="s">
        <v>1609</v>
      </c>
      <c r="B303" s="756" t="s">
        <v>533</v>
      </c>
      <c r="C303" s="773" t="s">
        <v>1304</v>
      </c>
      <c r="D303" s="773"/>
      <c r="E303" s="760"/>
      <c r="F303" s="760"/>
      <c r="G303" s="760"/>
      <c r="H303" s="760"/>
      <c r="I303" s="774"/>
      <c r="J303" s="774"/>
      <c r="K303" s="774"/>
      <c r="L303" s="774"/>
      <c r="M303" s="774"/>
      <c r="N303" s="774"/>
      <c r="O303" s="774"/>
      <c r="P303" s="774"/>
      <c r="Q303" s="774"/>
      <c r="R303" s="774"/>
      <c r="S303" s="774"/>
      <c r="T303" s="774"/>
    </row>
    <row r="304" spans="1:20">
      <c r="A304" s="756" t="s">
        <v>1722</v>
      </c>
      <c r="B304" s="756" t="s">
        <v>533</v>
      </c>
      <c r="C304" s="773" t="s">
        <v>1305</v>
      </c>
      <c r="D304" s="773"/>
      <c r="E304" s="760"/>
      <c r="F304" s="760"/>
      <c r="G304" s="760"/>
      <c r="H304" s="760"/>
      <c r="I304" s="774"/>
      <c r="J304" s="774"/>
      <c r="K304" s="774"/>
      <c r="L304" s="774"/>
      <c r="M304" s="774"/>
      <c r="N304" s="774"/>
      <c r="O304" s="774"/>
      <c r="P304" s="774"/>
      <c r="Q304" s="774"/>
      <c r="R304" s="774"/>
      <c r="S304" s="774"/>
      <c r="T304" s="774"/>
    </row>
    <row r="305" spans="1:20">
      <c r="A305" s="756"/>
      <c r="B305" s="756" t="s">
        <v>534</v>
      </c>
      <c r="C305" s="773" t="s">
        <v>1306</v>
      </c>
      <c r="D305" s="773"/>
      <c r="E305" s="760"/>
      <c r="F305" s="760"/>
      <c r="G305" s="760"/>
      <c r="H305" s="760"/>
      <c r="I305" s="774"/>
      <c r="J305" s="774"/>
      <c r="K305" s="774"/>
      <c r="L305" s="774"/>
      <c r="M305" s="774"/>
      <c r="N305" s="774"/>
      <c r="O305" s="774"/>
      <c r="P305" s="774"/>
      <c r="Q305" s="774"/>
      <c r="R305" s="774"/>
      <c r="S305" s="774"/>
      <c r="T305" s="774"/>
    </row>
    <row r="306" spans="1:20">
      <c r="A306" s="756"/>
      <c r="B306" s="756" t="s">
        <v>534</v>
      </c>
      <c r="C306" s="773" t="s">
        <v>1612</v>
      </c>
      <c r="D306" s="773"/>
      <c r="E306" s="760"/>
      <c r="F306" s="1300" t="s">
        <v>1713</v>
      </c>
      <c r="G306" s="760"/>
      <c r="H306" s="760"/>
      <c r="I306" s="774"/>
      <c r="J306" s="774"/>
      <c r="K306" s="774"/>
      <c r="L306" s="774"/>
      <c r="M306" s="774"/>
      <c r="N306" s="774"/>
      <c r="O306" s="774"/>
      <c r="P306" s="774"/>
      <c r="Q306" s="774"/>
      <c r="R306" s="774"/>
      <c r="S306" s="774"/>
      <c r="T306" s="774"/>
    </row>
    <row r="307" spans="1:20">
      <c r="A307" s="756"/>
      <c r="B307" s="756" t="s">
        <v>535</v>
      </c>
      <c r="C307" s="773" t="s">
        <v>1307</v>
      </c>
      <c r="D307" s="773"/>
      <c r="E307" s="760"/>
      <c r="F307" s="1300"/>
      <c r="G307" s="760"/>
      <c r="H307" s="760"/>
      <c r="I307" s="774"/>
      <c r="J307" s="774"/>
      <c r="K307" s="774"/>
      <c r="L307" s="774"/>
      <c r="M307" s="774"/>
      <c r="N307" s="774"/>
      <c r="O307" s="774"/>
      <c r="P307" s="774"/>
      <c r="Q307" s="774"/>
      <c r="R307" s="774"/>
      <c r="S307" s="774"/>
      <c r="T307" s="774"/>
    </row>
    <row r="308" spans="1:20">
      <c r="A308" s="756"/>
      <c r="B308" s="756" t="s">
        <v>536</v>
      </c>
      <c r="C308" s="773" t="s">
        <v>1308</v>
      </c>
      <c r="D308" s="773"/>
      <c r="E308" s="760"/>
      <c r="F308" s="760"/>
      <c r="G308" s="760"/>
      <c r="H308" s="760"/>
      <c r="I308" s="774"/>
      <c r="J308" s="774"/>
      <c r="K308" s="774"/>
      <c r="L308" s="774"/>
      <c r="M308" s="774"/>
      <c r="N308" s="774"/>
      <c r="O308" s="774"/>
      <c r="P308" s="774"/>
      <c r="Q308" s="774"/>
      <c r="R308" s="774"/>
      <c r="S308" s="774"/>
      <c r="T308" s="774"/>
    </row>
    <row r="309" spans="1:20">
      <c r="A309" s="756"/>
      <c r="B309" s="756" t="s">
        <v>537</v>
      </c>
      <c r="C309" s="773" t="s">
        <v>1309</v>
      </c>
      <c r="D309" s="773"/>
      <c r="E309" s="760"/>
      <c r="F309" s="760"/>
      <c r="G309" s="760"/>
      <c r="H309" s="760"/>
      <c r="I309" s="774"/>
      <c r="J309" s="774"/>
      <c r="K309" s="774"/>
      <c r="L309" s="774"/>
      <c r="M309" s="774"/>
      <c r="N309" s="774"/>
      <c r="O309" s="774"/>
      <c r="P309" s="774"/>
      <c r="Q309" s="774"/>
      <c r="R309" s="774"/>
      <c r="S309" s="774"/>
      <c r="T309" s="774"/>
    </row>
    <row r="310" spans="1:20">
      <c r="A310" s="756"/>
      <c r="B310" s="756" t="s">
        <v>537</v>
      </c>
      <c r="C310" s="773" t="s">
        <v>1310</v>
      </c>
      <c r="D310" s="773"/>
      <c r="E310" s="760"/>
      <c r="F310" s="760"/>
      <c r="G310" s="760"/>
      <c r="H310" s="760"/>
      <c r="I310" s="774"/>
      <c r="J310" s="774"/>
      <c r="K310" s="774"/>
      <c r="L310" s="774"/>
      <c r="M310" s="774"/>
      <c r="N310" s="774"/>
      <c r="O310" s="774"/>
      <c r="P310" s="774"/>
      <c r="Q310" s="774"/>
      <c r="R310" s="774"/>
      <c r="S310" s="774"/>
      <c r="T310" s="774"/>
    </row>
    <row r="311" spans="1:20">
      <c r="A311" s="756"/>
      <c r="B311" s="756" t="s">
        <v>537</v>
      </c>
      <c r="C311" s="773" t="s">
        <v>1714</v>
      </c>
      <c r="D311" s="773"/>
      <c r="E311" s="760"/>
      <c r="F311" s="760"/>
      <c r="G311" s="760"/>
      <c r="H311" s="760"/>
      <c r="I311" s="774"/>
      <c r="J311" s="774"/>
      <c r="K311" s="774"/>
      <c r="L311" s="774"/>
      <c r="M311" s="774"/>
      <c r="N311" s="774"/>
      <c r="O311" s="774"/>
      <c r="P311" s="774"/>
      <c r="Q311" s="774"/>
      <c r="R311" s="774"/>
      <c r="S311" s="774"/>
      <c r="T311" s="774"/>
    </row>
    <row r="312" spans="1:20">
      <c r="A312" s="756"/>
      <c r="B312" s="756" t="s">
        <v>538</v>
      </c>
      <c r="C312" s="773" t="s">
        <v>1311</v>
      </c>
      <c r="D312" s="773"/>
      <c r="E312" s="760"/>
      <c r="F312" s="760"/>
      <c r="G312" s="760"/>
      <c r="H312" s="760"/>
      <c r="I312" s="774"/>
      <c r="J312" s="774"/>
      <c r="K312" s="774"/>
      <c r="L312" s="774"/>
      <c r="M312" s="774"/>
      <c r="N312" s="774"/>
      <c r="O312" s="774"/>
      <c r="P312" s="774"/>
      <c r="Q312" s="774"/>
      <c r="R312" s="774"/>
      <c r="S312" s="774"/>
      <c r="T312" s="774"/>
    </row>
    <row r="313" spans="1:20">
      <c r="A313" s="756"/>
      <c r="B313" s="756" t="s">
        <v>539</v>
      </c>
      <c r="C313" s="773" t="s">
        <v>1312</v>
      </c>
      <c r="D313" s="773"/>
      <c r="E313" s="760"/>
      <c r="F313" s="760"/>
      <c r="G313" s="760"/>
      <c r="H313" s="760"/>
      <c r="I313" s="774"/>
      <c r="J313" s="774"/>
      <c r="K313" s="774"/>
      <c r="L313" s="774"/>
      <c r="M313" s="774"/>
      <c r="N313" s="774"/>
      <c r="O313" s="774"/>
      <c r="P313" s="774"/>
      <c r="Q313" s="774"/>
      <c r="R313" s="774"/>
      <c r="S313" s="774"/>
      <c r="T313" s="774"/>
    </row>
    <row r="314" spans="1:20">
      <c r="A314" s="756"/>
      <c r="B314" s="756" t="s">
        <v>539</v>
      </c>
      <c r="C314" s="773" t="s">
        <v>1343</v>
      </c>
      <c r="D314" s="773"/>
      <c r="E314" s="760"/>
      <c r="F314" s="760"/>
      <c r="G314" s="760"/>
      <c r="H314" s="760"/>
      <c r="I314" s="774"/>
      <c r="J314" s="774"/>
      <c r="K314" s="774"/>
      <c r="L314" s="774"/>
      <c r="M314" s="774"/>
      <c r="N314" s="774"/>
      <c r="O314" s="774"/>
      <c r="P314" s="774"/>
      <c r="Q314" s="774"/>
      <c r="R314" s="774"/>
      <c r="S314" s="774"/>
      <c r="T314" s="774"/>
    </row>
    <row r="315" spans="1:20">
      <c r="A315" s="756"/>
      <c r="B315" s="756" t="s">
        <v>540</v>
      </c>
      <c r="C315" s="773" t="s">
        <v>1313</v>
      </c>
      <c r="D315" s="773"/>
      <c r="E315" s="760"/>
      <c r="F315" s="760"/>
      <c r="G315" s="760"/>
      <c r="H315" s="760"/>
      <c r="I315" s="774"/>
      <c r="J315" s="774"/>
      <c r="K315" s="774"/>
      <c r="L315" s="774"/>
      <c r="M315" s="774"/>
      <c r="N315" s="774"/>
      <c r="O315" s="774"/>
      <c r="P315" s="774"/>
      <c r="Q315" s="774"/>
      <c r="R315" s="774"/>
      <c r="S315" s="774"/>
      <c r="T315" s="774"/>
    </row>
    <row r="316" spans="1:20">
      <c r="A316" s="756"/>
      <c r="B316" s="756" t="s">
        <v>540</v>
      </c>
      <c r="C316" s="773" t="s">
        <v>1347</v>
      </c>
      <c r="D316" s="773"/>
      <c r="E316" s="760"/>
      <c r="F316" s="760"/>
      <c r="G316" s="760"/>
      <c r="H316" s="760"/>
      <c r="I316" s="774"/>
      <c r="J316" s="774"/>
      <c r="K316" s="774"/>
      <c r="L316" s="774"/>
      <c r="M316" s="774"/>
      <c r="N316" s="774"/>
      <c r="O316" s="774"/>
      <c r="P316" s="774"/>
      <c r="Q316" s="774"/>
      <c r="R316" s="774"/>
      <c r="S316" s="774"/>
      <c r="T316" s="774"/>
    </row>
    <row r="317" spans="1:20">
      <c r="A317" s="756"/>
      <c r="B317" s="756" t="s">
        <v>540</v>
      </c>
      <c r="C317" s="773" t="s">
        <v>1715</v>
      </c>
      <c r="D317" s="773"/>
      <c r="E317" s="760"/>
      <c r="F317" s="760"/>
      <c r="G317" s="760"/>
      <c r="H317" s="760"/>
      <c r="I317" s="774"/>
      <c r="J317" s="774"/>
      <c r="K317" s="774"/>
      <c r="L317" s="774"/>
      <c r="M317" s="774"/>
      <c r="N317" s="774"/>
      <c r="O317" s="774"/>
      <c r="P317" s="774"/>
      <c r="Q317" s="774"/>
      <c r="R317" s="774"/>
      <c r="S317" s="774"/>
      <c r="T317" s="774"/>
    </row>
    <row r="318" spans="1:20">
      <c r="A318" s="756"/>
      <c r="B318" s="756" t="s">
        <v>541</v>
      </c>
      <c r="C318" s="773" t="s">
        <v>1314</v>
      </c>
      <c r="D318" s="773"/>
      <c r="E318" s="760"/>
      <c r="F318" s="760"/>
      <c r="G318" s="760"/>
      <c r="H318" s="760"/>
      <c r="I318" s="774"/>
      <c r="J318" s="774"/>
      <c r="K318" s="774"/>
      <c r="L318" s="774"/>
      <c r="M318" s="774"/>
      <c r="N318" s="774"/>
      <c r="O318" s="774"/>
      <c r="P318" s="774"/>
      <c r="Q318" s="774"/>
      <c r="R318" s="774"/>
      <c r="S318" s="774"/>
      <c r="T318" s="774"/>
    </row>
    <row r="319" spans="1:20">
      <c r="A319" s="756"/>
      <c r="B319" s="756" t="s">
        <v>541</v>
      </c>
      <c r="C319" s="773" t="s">
        <v>1315</v>
      </c>
      <c r="D319" s="773"/>
      <c r="E319" s="760"/>
      <c r="F319" s="760"/>
      <c r="G319" s="760"/>
      <c r="H319" s="760"/>
      <c r="I319" s="774"/>
      <c r="J319" s="774"/>
      <c r="K319" s="774"/>
      <c r="L319" s="774"/>
      <c r="M319" s="774"/>
      <c r="N319" s="774"/>
      <c r="O319" s="774"/>
      <c r="P319" s="774"/>
      <c r="Q319" s="774"/>
      <c r="R319" s="774"/>
      <c r="S319" s="774"/>
      <c r="T319" s="774"/>
    </row>
    <row r="320" spans="1:20">
      <c r="A320" s="756"/>
      <c r="B320" s="756" t="s">
        <v>1610</v>
      </c>
      <c r="C320" s="773" t="s">
        <v>1138</v>
      </c>
      <c r="D320" s="773"/>
      <c r="E320" s="760"/>
      <c r="F320" s="760"/>
      <c r="G320" s="760"/>
      <c r="H320" s="760"/>
      <c r="I320" s="774"/>
      <c r="J320" s="774"/>
      <c r="K320" s="774"/>
      <c r="L320" s="774"/>
      <c r="M320" s="774"/>
      <c r="N320" s="774"/>
      <c r="O320" s="774"/>
      <c r="P320" s="774"/>
      <c r="Q320" s="774"/>
      <c r="R320" s="774"/>
      <c r="S320" s="774"/>
      <c r="T320" s="774"/>
    </row>
    <row r="321" spans="1:20">
      <c r="A321" s="756"/>
      <c r="B321" s="756" t="s">
        <v>542</v>
      </c>
      <c r="C321" s="773" t="s">
        <v>1316</v>
      </c>
      <c r="D321" s="773"/>
      <c r="E321" s="760"/>
      <c r="F321" s="760"/>
      <c r="G321" s="760"/>
      <c r="H321" s="760"/>
      <c r="I321" s="774"/>
      <c r="J321" s="774"/>
      <c r="K321" s="774"/>
      <c r="L321" s="774"/>
      <c r="M321" s="774"/>
      <c r="N321" s="774"/>
      <c r="O321" s="774"/>
      <c r="P321" s="774"/>
      <c r="Q321" s="774"/>
      <c r="R321" s="774"/>
      <c r="S321" s="774"/>
      <c r="T321" s="774"/>
    </row>
    <row r="322" spans="1:20">
      <c r="A322" s="756"/>
      <c r="B322" s="756" t="s">
        <v>543</v>
      </c>
      <c r="C322" s="773" t="s">
        <v>1317</v>
      </c>
      <c r="D322" s="773"/>
      <c r="E322" s="760"/>
      <c r="F322" s="760"/>
      <c r="G322" s="760"/>
      <c r="H322" s="760"/>
      <c r="I322" s="774"/>
      <c r="J322" s="774"/>
      <c r="K322" s="774"/>
      <c r="L322" s="774"/>
      <c r="M322" s="774"/>
      <c r="N322" s="774"/>
      <c r="O322" s="774"/>
      <c r="P322" s="774"/>
      <c r="Q322" s="774"/>
      <c r="R322" s="774"/>
      <c r="S322" s="774"/>
      <c r="T322" s="774"/>
    </row>
    <row r="323" spans="1:20">
      <c r="A323" s="756"/>
      <c r="B323" s="756" t="s">
        <v>544</v>
      </c>
      <c r="C323" s="773" t="s">
        <v>1318</v>
      </c>
      <c r="D323" s="773"/>
      <c r="E323" s="760"/>
      <c r="F323" s="760"/>
      <c r="G323" s="760"/>
      <c r="H323" s="760"/>
      <c r="I323" s="774"/>
      <c r="J323" s="774"/>
      <c r="K323" s="774"/>
      <c r="L323" s="774"/>
      <c r="M323" s="774"/>
      <c r="N323" s="774"/>
      <c r="O323" s="774"/>
      <c r="P323" s="774"/>
      <c r="Q323" s="774"/>
      <c r="R323" s="774"/>
      <c r="S323" s="774"/>
      <c r="T323" s="774"/>
    </row>
    <row r="324" spans="1:20">
      <c r="A324" s="756"/>
      <c r="B324" s="756" t="s">
        <v>545</v>
      </c>
      <c r="C324" s="773" t="s">
        <v>1319</v>
      </c>
      <c r="D324" s="773"/>
      <c r="E324" s="760"/>
      <c r="F324" s="760"/>
      <c r="G324" s="760"/>
      <c r="H324" s="760"/>
      <c r="I324" s="774"/>
      <c r="J324" s="774"/>
      <c r="K324" s="774"/>
      <c r="L324" s="774"/>
      <c r="M324" s="774"/>
      <c r="N324" s="774"/>
      <c r="O324" s="774"/>
      <c r="P324" s="774"/>
      <c r="Q324" s="774"/>
      <c r="R324" s="774"/>
      <c r="S324" s="774"/>
      <c r="T324" s="774"/>
    </row>
    <row r="325" spans="1:20">
      <c r="A325" s="756"/>
      <c r="B325" s="756" t="s">
        <v>546</v>
      </c>
      <c r="C325" s="773" t="s">
        <v>1320</v>
      </c>
      <c r="D325" s="773"/>
      <c r="E325" s="760"/>
      <c r="F325" s="760"/>
      <c r="G325" s="760"/>
      <c r="H325" s="760"/>
      <c r="I325" s="774"/>
      <c r="J325" s="774"/>
      <c r="K325" s="774"/>
      <c r="L325" s="774"/>
      <c r="M325" s="774"/>
      <c r="N325" s="774"/>
      <c r="O325" s="774"/>
      <c r="P325" s="774"/>
      <c r="Q325" s="774"/>
      <c r="R325" s="774"/>
      <c r="S325" s="774"/>
      <c r="T325" s="774"/>
    </row>
    <row r="326" spans="1:20">
      <c r="A326" s="756"/>
      <c r="B326" s="756" t="s">
        <v>547</v>
      </c>
      <c r="C326" s="773" t="s">
        <v>1321</v>
      </c>
      <c r="D326" s="773"/>
      <c r="E326" s="760"/>
      <c r="F326" s="760"/>
      <c r="G326" s="760"/>
      <c r="H326" s="760"/>
      <c r="I326" s="774"/>
      <c r="J326" s="774"/>
      <c r="K326" s="774"/>
      <c r="L326" s="774"/>
      <c r="M326" s="774"/>
      <c r="N326" s="774"/>
      <c r="O326" s="774"/>
      <c r="P326" s="774"/>
      <c r="Q326" s="774"/>
      <c r="R326" s="774"/>
      <c r="S326" s="774"/>
      <c r="T326" s="774"/>
    </row>
    <row r="327" spans="1:20">
      <c r="A327" s="756"/>
      <c r="B327" s="756" t="s">
        <v>547</v>
      </c>
      <c r="C327" s="773" t="s">
        <v>1323</v>
      </c>
      <c r="D327" s="773"/>
      <c r="E327" s="760"/>
      <c r="F327" s="760"/>
      <c r="G327" s="760"/>
      <c r="H327" s="760"/>
      <c r="I327" s="774"/>
      <c r="J327" s="774"/>
      <c r="K327" s="774"/>
      <c r="L327" s="774"/>
      <c r="M327" s="774"/>
      <c r="N327" s="774"/>
      <c r="O327" s="774"/>
      <c r="P327" s="774"/>
      <c r="Q327" s="774"/>
      <c r="R327" s="774"/>
      <c r="S327" s="774"/>
      <c r="T327" s="774"/>
    </row>
    <row r="328" spans="1:20">
      <c r="A328" s="756"/>
      <c r="B328" s="756" t="s">
        <v>547</v>
      </c>
      <c r="C328" s="773" t="s">
        <v>1322</v>
      </c>
      <c r="D328" s="773"/>
      <c r="E328" s="760"/>
      <c r="F328" s="760"/>
      <c r="G328" s="760"/>
      <c r="H328" s="760"/>
      <c r="I328" s="774"/>
      <c r="J328" s="774"/>
      <c r="K328" s="774"/>
      <c r="L328" s="774"/>
      <c r="M328" s="774"/>
      <c r="N328" s="774"/>
      <c r="O328" s="774"/>
      <c r="P328" s="774"/>
      <c r="Q328" s="774"/>
      <c r="R328" s="774"/>
      <c r="S328" s="774"/>
      <c r="T328" s="774"/>
    </row>
    <row r="329" spans="1:20">
      <c r="A329" s="756"/>
      <c r="B329" s="756" t="s">
        <v>548</v>
      </c>
      <c r="C329" s="773" t="s">
        <v>1324</v>
      </c>
      <c r="D329" s="773"/>
      <c r="E329" s="760"/>
      <c r="F329" s="760"/>
      <c r="G329" s="760"/>
      <c r="H329" s="760"/>
      <c r="I329" s="774"/>
      <c r="J329" s="774"/>
      <c r="K329" s="774"/>
      <c r="L329" s="774"/>
      <c r="M329" s="774"/>
      <c r="N329" s="774"/>
      <c r="O329" s="774"/>
      <c r="P329" s="774"/>
      <c r="Q329" s="774"/>
      <c r="R329" s="774"/>
      <c r="S329" s="774"/>
      <c r="T329" s="774"/>
    </row>
    <row r="330" spans="1:20">
      <c r="A330" s="756"/>
      <c r="B330" s="756" t="s">
        <v>549</v>
      </c>
      <c r="C330" s="773" t="s">
        <v>1344</v>
      </c>
      <c r="D330" s="773"/>
      <c r="E330" s="760"/>
      <c r="F330" s="760"/>
      <c r="G330" s="760"/>
      <c r="H330" s="760"/>
      <c r="I330" s="774"/>
      <c r="J330" s="774"/>
      <c r="K330" s="774"/>
      <c r="L330" s="774"/>
      <c r="M330" s="774"/>
      <c r="N330" s="774"/>
      <c r="O330" s="774"/>
      <c r="P330" s="774"/>
      <c r="Q330" s="774"/>
      <c r="R330" s="774"/>
      <c r="S330" s="774"/>
      <c r="T330" s="774"/>
    </row>
    <row r="331" spans="1:20">
      <c r="A331" s="756"/>
      <c r="B331" s="756" t="s">
        <v>549</v>
      </c>
      <c r="C331" s="773" t="s">
        <v>1325</v>
      </c>
      <c r="D331" s="773"/>
      <c r="E331" s="760"/>
      <c r="F331" s="760"/>
      <c r="G331" s="760"/>
      <c r="H331" s="760"/>
      <c r="I331" s="774"/>
      <c r="J331" s="774"/>
      <c r="K331" s="774"/>
      <c r="L331" s="774"/>
      <c r="M331" s="774"/>
      <c r="N331" s="774"/>
      <c r="O331" s="774"/>
      <c r="P331" s="774"/>
      <c r="Q331" s="774"/>
      <c r="R331" s="774"/>
      <c r="S331" s="774"/>
      <c r="T331" s="774"/>
    </row>
    <row r="332" spans="1:20">
      <c r="A332" s="756"/>
      <c r="B332" s="756" t="s">
        <v>549</v>
      </c>
      <c r="C332" s="773" t="s">
        <v>1346</v>
      </c>
      <c r="D332" s="773"/>
      <c r="E332" s="760"/>
      <c r="F332" s="760"/>
      <c r="G332" s="760"/>
      <c r="H332" s="760"/>
      <c r="I332" s="774"/>
      <c r="J332" s="774"/>
      <c r="K332" s="774"/>
      <c r="L332" s="774"/>
      <c r="M332" s="774"/>
      <c r="N332" s="774"/>
      <c r="O332" s="774"/>
      <c r="P332" s="774"/>
      <c r="Q332" s="774"/>
      <c r="R332" s="774"/>
      <c r="S332" s="774"/>
      <c r="T332" s="774"/>
    </row>
    <row r="333" spans="1:20">
      <c r="A333" s="756"/>
      <c r="B333" s="756" t="s">
        <v>549</v>
      </c>
      <c r="C333" s="773" t="s">
        <v>1326</v>
      </c>
      <c r="D333" s="773"/>
      <c r="E333" s="760"/>
      <c r="F333" s="760"/>
      <c r="G333" s="760"/>
      <c r="H333" s="760"/>
      <c r="I333" s="774"/>
      <c r="J333" s="774"/>
      <c r="K333" s="774"/>
      <c r="L333" s="774"/>
      <c r="M333" s="774"/>
      <c r="N333" s="774"/>
      <c r="O333" s="774"/>
      <c r="P333" s="774"/>
      <c r="Q333" s="774"/>
      <c r="R333" s="774"/>
      <c r="S333" s="774"/>
      <c r="T333" s="774"/>
    </row>
    <row r="334" spans="1:20">
      <c r="A334" s="756"/>
      <c r="B334" s="756" t="s">
        <v>549</v>
      </c>
      <c r="C334" s="773" t="s">
        <v>1716</v>
      </c>
      <c r="D334" s="773"/>
      <c r="E334" s="760"/>
      <c r="F334" s="760"/>
      <c r="G334" s="760"/>
      <c r="H334" s="760"/>
      <c r="I334" s="774"/>
      <c r="J334" s="774"/>
      <c r="K334" s="774"/>
      <c r="L334" s="774"/>
      <c r="M334" s="774"/>
      <c r="N334" s="774"/>
      <c r="O334" s="774"/>
      <c r="P334" s="774"/>
      <c r="Q334" s="774"/>
      <c r="R334" s="774"/>
      <c r="S334" s="774"/>
      <c r="T334" s="774"/>
    </row>
    <row r="335" spans="1:20">
      <c r="A335" s="756"/>
      <c r="B335" s="756" t="s">
        <v>550</v>
      </c>
      <c r="C335" s="773" t="s">
        <v>1327</v>
      </c>
      <c r="D335" s="773"/>
      <c r="E335" s="760"/>
      <c r="F335" s="760"/>
      <c r="G335" s="760"/>
      <c r="H335" s="760"/>
      <c r="I335" s="774"/>
      <c r="J335" s="774"/>
      <c r="K335" s="774"/>
      <c r="L335" s="774"/>
      <c r="M335" s="774"/>
      <c r="N335" s="774"/>
      <c r="O335" s="774"/>
      <c r="P335" s="774"/>
      <c r="Q335" s="774"/>
      <c r="R335" s="774"/>
      <c r="S335" s="774"/>
      <c r="T335" s="774"/>
    </row>
    <row r="336" spans="1:20">
      <c r="A336" s="756"/>
      <c r="B336" s="756" t="s">
        <v>550</v>
      </c>
      <c r="C336" s="773" t="s">
        <v>1328</v>
      </c>
      <c r="D336" s="773"/>
      <c r="E336" s="760"/>
      <c r="F336" s="760"/>
      <c r="G336" s="760"/>
      <c r="H336" s="760"/>
      <c r="I336" s="774"/>
      <c r="J336" s="774"/>
      <c r="K336" s="774"/>
      <c r="L336" s="774"/>
      <c r="M336" s="774"/>
      <c r="N336" s="774"/>
      <c r="O336" s="774"/>
      <c r="P336" s="774"/>
      <c r="Q336" s="774"/>
      <c r="R336" s="774"/>
      <c r="S336" s="774"/>
      <c r="T336" s="774"/>
    </row>
    <row r="337" spans="1:20">
      <c r="A337" s="756"/>
      <c r="B337" s="756" t="s">
        <v>550</v>
      </c>
      <c r="C337" s="773" t="s">
        <v>1329</v>
      </c>
      <c r="D337" s="773"/>
      <c r="E337" s="760"/>
      <c r="F337" s="760"/>
      <c r="G337" s="760"/>
      <c r="H337" s="760"/>
      <c r="I337" s="774"/>
      <c r="J337" s="774"/>
      <c r="K337" s="774"/>
      <c r="L337" s="774"/>
      <c r="M337" s="774"/>
      <c r="N337" s="774"/>
      <c r="O337" s="774"/>
      <c r="P337" s="774"/>
      <c r="Q337" s="774"/>
      <c r="R337" s="774"/>
      <c r="S337" s="774"/>
      <c r="T337" s="774"/>
    </row>
    <row r="338" spans="1:20">
      <c r="A338" s="756"/>
      <c r="B338" s="756" t="s">
        <v>550</v>
      </c>
      <c r="C338" s="773" t="s">
        <v>1717</v>
      </c>
      <c r="D338" s="773"/>
      <c r="E338" s="760"/>
      <c r="F338" s="760"/>
      <c r="G338" s="760"/>
      <c r="H338" s="760"/>
      <c r="I338" s="774"/>
      <c r="J338" s="774"/>
      <c r="K338" s="774"/>
      <c r="L338" s="774"/>
      <c r="M338" s="774"/>
      <c r="N338" s="774"/>
      <c r="O338" s="774"/>
      <c r="P338" s="774"/>
      <c r="Q338" s="774"/>
      <c r="R338" s="774"/>
      <c r="S338" s="774"/>
      <c r="T338" s="774"/>
    </row>
    <row r="339" spans="1:20">
      <c r="A339" s="756"/>
      <c r="B339" s="756" t="s">
        <v>551</v>
      </c>
      <c r="C339" s="773" t="s">
        <v>1330</v>
      </c>
      <c r="D339" s="773"/>
      <c r="E339" s="760"/>
      <c r="F339" s="760"/>
      <c r="G339" s="760"/>
      <c r="H339" s="760"/>
      <c r="I339" s="774"/>
      <c r="J339" s="774"/>
      <c r="K339" s="774"/>
      <c r="L339" s="774"/>
      <c r="M339" s="774"/>
      <c r="N339" s="774"/>
      <c r="O339" s="774"/>
      <c r="P339" s="774"/>
      <c r="Q339" s="774"/>
      <c r="R339" s="774"/>
      <c r="S339" s="774"/>
      <c r="T339" s="774"/>
    </row>
    <row r="340" spans="1:20">
      <c r="A340" s="756"/>
      <c r="B340" s="756" t="s">
        <v>552</v>
      </c>
      <c r="C340" s="773" t="s">
        <v>1331</v>
      </c>
      <c r="D340" s="773"/>
      <c r="E340" s="760"/>
      <c r="F340" s="760"/>
      <c r="G340" s="760"/>
      <c r="H340" s="760"/>
      <c r="I340" s="774"/>
      <c r="J340" s="774"/>
      <c r="K340" s="774"/>
      <c r="L340" s="774"/>
      <c r="M340" s="774"/>
      <c r="N340" s="774"/>
      <c r="O340" s="774"/>
      <c r="P340" s="774"/>
      <c r="Q340" s="774"/>
      <c r="R340" s="774"/>
      <c r="S340" s="774"/>
      <c r="T340" s="774"/>
    </row>
    <row r="341" spans="1:20">
      <c r="A341" s="756"/>
      <c r="B341" s="756" t="s">
        <v>1718</v>
      </c>
      <c r="C341" s="773" t="s">
        <v>1719</v>
      </c>
      <c r="D341" s="773"/>
      <c r="E341" s="760"/>
      <c r="F341" s="760"/>
      <c r="G341" s="760"/>
      <c r="H341" s="760"/>
      <c r="I341" s="774"/>
      <c r="J341" s="774"/>
      <c r="K341" s="774"/>
      <c r="L341" s="774"/>
      <c r="M341" s="774"/>
      <c r="N341" s="774"/>
      <c r="O341" s="774"/>
      <c r="P341" s="774"/>
      <c r="Q341" s="774"/>
      <c r="R341" s="774"/>
      <c r="S341" s="774"/>
      <c r="T341" s="774"/>
    </row>
    <row r="342" spans="1:20">
      <c r="A342" s="756"/>
      <c r="B342" s="756" t="s">
        <v>1720</v>
      </c>
      <c r="C342" s="773" t="s">
        <v>1721</v>
      </c>
      <c r="D342" s="773"/>
      <c r="E342" s="760"/>
      <c r="F342" s="760"/>
      <c r="G342" s="760"/>
      <c r="H342" s="760"/>
      <c r="I342" s="774"/>
      <c r="J342" s="774"/>
      <c r="K342" s="774"/>
      <c r="L342" s="774"/>
      <c r="M342" s="774"/>
      <c r="N342" s="774"/>
      <c r="O342" s="774"/>
      <c r="P342" s="774"/>
      <c r="Q342" s="774"/>
      <c r="R342" s="774"/>
      <c r="S342" s="774"/>
      <c r="T342" s="774"/>
    </row>
    <row r="343" spans="1:20">
      <c r="A343" s="756"/>
      <c r="B343" s="756" t="s">
        <v>553</v>
      </c>
      <c r="C343" s="773" t="s">
        <v>1332</v>
      </c>
      <c r="D343" s="773"/>
      <c r="E343" s="760"/>
      <c r="F343" s="760"/>
      <c r="G343" s="760"/>
      <c r="H343" s="760"/>
      <c r="I343" s="774"/>
      <c r="J343" s="774"/>
      <c r="K343" s="774"/>
      <c r="L343" s="774"/>
      <c r="M343" s="774"/>
      <c r="N343" s="774"/>
      <c r="O343" s="774"/>
      <c r="P343" s="774"/>
      <c r="Q343" s="774"/>
      <c r="R343" s="774"/>
      <c r="S343" s="774"/>
      <c r="T343" s="774"/>
    </row>
    <row r="344" spans="1:20">
      <c r="A344" s="756"/>
      <c r="B344" s="756" t="s">
        <v>554</v>
      </c>
      <c r="C344" s="773" t="s">
        <v>1333</v>
      </c>
      <c r="D344" s="773"/>
      <c r="E344" s="760"/>
      <c r="F344" s="760"/>
      <c r="G344" s="760"/>
      <c r="H344" s="760"/>
      <c r="I344" s="774"/>
      <c r="J344" s="774"/>
      <c r="K344" s="774"/>
      <c r="L344" s="774"/>
      <c r="M344" s="774"/>
      <c r="N344" s="774"/>
      <c r="O344" s="774"/>
      <c r="P344" s="774"/>
      <c r="Q344" s="774"/>
      <c r="R344" s="774"/>
      <c r="S344" s="774"/>
      <c r="T344" s="774"/>
    </row>
    <row r="345" spans="1:20">
      <c r="A345" s="756"/>
      <c r="B345" s="756" t="s">
        <v>554</v>
      </c>
      <c r="C345" s="773" t="s">
        <v>1378</v>
      </c>
      <c r="D345" s="773"/>
      <c r="E345" s="760"/>
      <c r="F345" s="760"/>
      <c r="G345" s="760"/>
      <c r="H345" s="760"/>
      <c r="I345" s="774"/>
      <c r="J345" s="774"/>
      <c r="K345" s="774"/>
      <c r="L345" s="774"/>
      <c r="M345" s="774"/>
      <c r="N345" s="774"/>
      <c r="O345" s="774"/>
      <c r="P345" s="774"/>
      <c r="Q345" s="774"/>
      <c r="R345" s="774"/>
      <c r="S345" s="774"/>
      <c r="T345" s="774"/>
    </row>
    <row r="346" spans="1:20">
      <c r="A346" s="756"/>
      <c r="B346" s="756" t="s">
        <v>555</v>
      </c>
      <c r="C346" s="773" t="s">
        <v>1334</v>
      </c>
      <c r="D346" s="773"/>
      <c r="E346" s="760"/>
      <c r="F346" s="760"/>
      <c r="G346" s="760"/>
      <c r="H346" s="760"/>
      <c r="I346" s="774"/>
      <c r="J346" s="774"/>
      <c r="K346" s="774"/>
      <c r="L346" s="774"/>
      <c r="M346" s="774"/>
      <c r="N346" s="774"/>
      <c r="O346" s="774"/>
      <c r="P346" s="774"/>
      <c r="Q346" s="774"/>
      <c r="R346" s="774"/>
      <c r="S346" s="774"/>
      <c r="T346" s="774"/>
    </row>
    <row r="347" spans="1:20">
      <c r="A347" s="756"/>
      <c r="B347" s="756" t="s">
        <v>556</v>
      </c>
      <c r="C347" s="773" t="s">
        <v>1335</v>
      </c>
      <c r="D347" s="773"/>
      <c r="E347" s="760"/>
      <c r="F347" s="760"/>
      <c r="G347" s="760"/>
      <c r="H347" s="760"/>
      <c r="I347" s="774"/>
      <c r="J347" s="774"/>
      <c r="K347" s="774"/>
      <c r="L347" s="774"/>
      <c r="M347" s="774"/>
      <c r="N347" s="774"/>
      <c r="O347" s="774"/>
      <c r="P347" s="774"/>
      <c r="Q347" s="774"/>
      <c r="R347" s="774"/>
      <c r="S347" s="774"/>
      <c r="T347" s="774"/>
    </row>
    <row r="348" spans="1:20">
      <c r="A348" s="756"/>
      <c r="B348" s="756" t="s">
        <v>557</v>
      </c>
      <c r="C348" s="773" t="s">
        <v>1336</v>
      </c>
      <c r="D348" s="773"/>
      <c r="E348" s="760"/>
      <c r="F348" s="760"/>
      <c r="G348" s="760"/>
      <c r="H348" s="760"/>
      <c r="I348" s="774"/>
      <c r="J348" s="774"/>
      <c r="K348" s="774"/>
      <c r="L348" s="774"/>
      <c r="M348" s="774"/>
      <c r="N348" s="774"/>
      <c r="O348" s="774"/>
      <c r="P348" s="774"/>
      <c r="Q348" s="774"/>
      <c r="R348" s="774"/>
      <c r="S348" s="774"/>
      <c r="T348" s="774"/>
    </row>
    <row r="349" spans="1:20">
      <c r="A349" s="756"/>
      <c r="B349" s="756" t="s">
        <v>558</v>
      </c>
      <c r="C349" s="773" t="s">
        <v>1337</v>
      </c>
      <c r="D349" s="773"/>
      <c r="E349" s="760"/>
      <c r="F349" s="760"/>
      <c r="G349" s="760"/>
      <c r="H349" s="760"/>
      <c r="I349" s="774"/>
      <c r="J349" s="774"/>
      <c r="K349" s="774"/>
      <c r="L349" s="774"/>
      <c r="M349" s="774"/>
      <c r="N349" s="774"/>
      <c r="O349" s="774"/>
      <c r="P349" s="774"/>
      <c r="Q349" s="774"/>
      <c r="R349" s="774"/>
      <c r="S349" s="774"/>
      <c r="T349" s="774"/>
    </row>
    <row r="350" spans="1:20">
      <c r="A350" s="756"/>
      <c r="B350" s="756" t="s">
        <v>559</v>
      </c>
      <c r="C350" s="773" t="s">
        <v>1338</v>
      </c>
      <c r="D350" s="773"/>
      <c r="E350" s="760"/>
      <c r="F350" s="760"/>
      <c r="G350" s="760"/>
      <c r="H350" s="760"/>
      <c r="I350" s="774"/>
      <c r="J350" s="774"/>
      <c r="K350" s="774"/>
      <c r="L350" s="774"/>
      <c r="M350" s="774"/>
      <c r="N350" s="774"/>
      <c r="O350" s="774"/>
      <c r="P350" s="774"/>
      <c r="Q350" s="774"/>
      <c r="R350" s="774"/>
      <c r="S350" s="774"/>
      <c r="T350" s="774"/>
    </row>
    <row r="351" spans="1:20">
      <c r="A351" s="756"/>
      <c r="B351" s="756" t="s">
        <v>560</v>
      </c>
      <c r="C351" s="773" t="s">
        <v>1339</v>
      </c>
      <c r="D351" s="773"/>
      <c r="E351" s="760"/>
      <c r="F351" s="760"/>
      <c r="G351" s="760"/>
      <c r="H351" s="760"/>
      <c r="I351" s="774"/>
      <c r="J351" s="774"/>
      <c r="K351" s="774"/>
      <c r="L351" s="774"/>
      <c r="M351" s="774"/>
      <c r="N351" s="774"/>
      <c r="O351" s="774"/>
      <c r="P351" s="774"/>
      <c r="Q351" s="774"/>
      <c r="R351" s="774"/>
      <c r="S351" s="774"/>
      <c r="T351" s="774"/>
    </row>
    <row r="352" spans="1:20">
      <c r="A352" s="756"/>
      <c r="B352" s="756" t="s">
        <v>560</v>
      </c>
      <c r="C352" s="773" t="s">
        <v>1379</v>
      </c>
      <c r="D352" s="773"/>
      <c r="E352" s="760"/>
      <c r="F352" s="760"/>
      <c r="H352" s="760"/>
      <c r="I352" s="774"/>
      <c r="J352" s="774"/>
      <c r="K352" s="774"/>
      <c r="L352" s="774"/>
      <c r="M352" s="774"/>
      <c r="N352" s="774"/>
      <c r="O352" s="774"/>
      <c r="P352" s="774"/>
      <c r="Q352" s="774"/>
      <c r="R352" s="774"/>
      <c r="S352" s="774"/>
      <c r="T352" s="774"/>
    </row>
    <row r="353" spans="1:20">
      <c r="A353" s="756"/>
      <c r="B353" s="756" t="s">
        <v>562</v>
      </c>
      <c r="C353" s="773" t="s">
        <v>1340</v>
      </c>
      <c r="D353" s="773"/>
      <c r="E353" s="760"/>
      <c r="F353" s="760"/>
      <c r="G353" s="760"/>
      <c r="H353" s="760"/>
      <c r="I353" s="774"/>
      <c r="J353" s="774"/>
      <c r="K353" s="774"/>
      <c r="L353" s="774"/>
      <c r="M353" s="774"/>
      <c r="N353" s="774"/>
      <c r="O353" s="774"/>
      <c r="P353" s="774"/>
      <c r="Q353" s="774"/>
      <c r="R353" s="774"/>
      <c r="S353" s="774"/>
      <c r="T353" s="774"/>
    </row>
    <row r="354" spans="1:20">
      <c r="A354" s="756"/>
      <c r="B354" s="756" t="s">
        <v>563</v>
      </c>
      <c r="C354" s="773" t="s">
        <v>1341</v>
      </c>
      <c r="D354" s="773"/>
      <c r="E354" s="760"/>
      <c r="F354" s="760"/>
      <c r="H354" s="760"/>
      <c r="I354" s="774"/>
      <c r="J354" s="774"/>
      <c r="K354" s="774"/>
      <c r="L354" s="774"/>
      <c r="M354" s="774"/>
      <c r="N354" s="774"/>
      <c r="O354" s="774"/>
      <c r="P354" s="774"/>
      <c r="Q354" s="774"/>
      <c r="R354" s="774"/>
      <c r="S354" s="774"/>
      <c r="T354" s="774"/>
    </row>
    <row r="355" spans="1:20">
      <c r="A355" s="756"/>
      <c r="B355" s="756" t="s">
        <v>564</v>
      </c>
      <c r="C355" s="773" t="s">
        <v>1342</v>
      </c>
      <c r="D355" s="773"/>
      <c r="E355" s="760"/>
      <c r="F355" s="760"/>
      <c r="G355" s="760"/>
      <c r="H355" s="760"/>
      <c r="I355" s="774"/>
      <c r="J355" s="774"/>
      <c r="K355" s="774"/>
      <c r="L355" s="774"/>
      <c r="M355" s="774"/>
      <c r="N355" s="774"/>
      <c r="O355" s="774"/>
      <c r="P355" s="774"/>
      <c r="Q355" s="774"/>
      <c r="R355" s="774"/>
      <c r="S355" s="774"/>
      <c r="T355" s="774"/>
    </row>
    <row r="356" spans="1:20">
      <c r="A356" s="756"/>
      <c r="B356" s="756" t="s">
        <v>1611</v>
      </c>
      <c r="C356" s="773" t="s">
        <v>1345</v>
      </c>
      <c r="D356" s="773"/>
      <c r="E356" s="760"/>
      <c r="F356" s="760"/>
      <c r="G356" s="760"/>
      <c r="H356" s="760"/>
      <c r="I356" s="774"/>
      <c r="J356" s="774"/>
      <c r="K356" s="774"/>
      <c r="L356" s="774"/>
      <c r="M356" s="774"/>
      <c r="N356" s="774"/>
      <c r="O356" s="774"/>
      <c r="P356" s="774"/>
      <c r="Q356" s="774"/>
      <c r="R356" s="774"/>
      <c r="S356" s="774"/>
      <c r="T356" s="774"/>
    </row>
    <row r="357" spans="1:20">
      <c r="A357" s="756" t="s">
        <v>1723</v>
      </c>
      <c r="B357" s="756" t="s">
        <v>565</v>
      </c>
      <c r="C357" s="773" t="s">
        <v>1348</v>
      </c>
      <c r="D357" s="773"/>
      <c r="E357" s="760"/>
      <c r="F357" s="760"/>
      <c r="G357" s="760"/>
      <c r="H357" s="760"/>
      <c r="I357" s="774"/>
      <c r="J357" s="774"/>
      <c r="K357" s="774"/>
      <c r="L357" s="774"/>
      <c r="M357" s="774"/>
      <c r="N357" s="774"/>
      <c r="O357" s="774"/>
      <c r="P357" s="774"/>
      <c r="Q357" s="774"/>
      <c r="R357" s="774"/>
      <c r="S357" s="774"/>
      <c r="T357" s="774"/>
    </row>
    <row r="358" spans="1:20">
      <c r="A358" s="756" t="s">
        <v>1616</v>
      </c>
      <c r="B358" s="756" t="s">
        <v>566</v>
      </c>
      <c r="C358" s="773" t="s">
        <v>1349</v>
      </c>
      <c r="D358" s="773"/>
      <c r="E358" s="760"/>
      <c r="F358" s="760"/>
      <c r="G358" s="760"/>
      <c r="H358" s="760"/>
      <c r="I358" s="774"/>
      <c r="J358" s="774"/>
      <c r="K358" s="774"/>
      <c r="L358" s="774"/>
      <c r="M358" s="774"/>
      <c r="N358" s="774"/>
      <c r="O358" s="774"/>
      <c r="P358" s="774"/>
      <c r="Q358" s="774"/>
      <c r="R358" s="774"/>
      <c r="S358" s="774"/>
      <c r="T358" s="774"/>
    </row>
    <row r="359" spans="1:20">
      <c r="A359" s="756"/>
      <c r="B359" s="756" t="s">
        <v>566</v>
      </c>
      <c r="C359" s="773" t="s">
        <v>1350</v>
      </c>
      <c r="D359" s="773"/>
      <c r="E359" s="760"/>
      <c r="F359" s="760"/>
      <c r="G359" s="760"/>
      <c r="H359" s="760"/>
      <c r="I359" s="774"/>
      <c r="J359" s="774"/>
      <c r="K359" s="774"/>
      <c r="L359" s="774"/>
      <c r="M359" s="774"/>
      <c r="N359" s="774"/>
      <c r="O359" s="774"/>
      <c r="P359" s="774"/>
      <c r="Q359" s="774"/>
      <c r="R359" s="774"/>
      <c r="S359" s="774"/>
      <c r="T359" s="774"/>
    </row>
    <row r="360" spans="1:20">
      <c r="A360" s="756"/>
      <c r="B360" s="756" t="s">
        <v>566</v>
      </c>
      <c r="C360" s="773" t="s">
        <v>1351</v>
      </c>
      <c r="D360" s="773"/>
      <c r="E360" s="760"/>
      <c r="F360" s="760"/>
      <c r="G360" s="760"/>
      <c r="H360" s="760"/>
      <c r="I360" s="774"/>
      <c r="J360" s="774"/>
      <c r="K360" s="774"/>
      <c r="L360" s="774"/>
      <c r="M360" s="774"/>
      <c r="N360" s="774"/>
      <c r="O360" s="774"/>
      <c r="P360" s="774"/>
      <c r="Q360" s="774"/>
      <c r="R360" s="774"/>
      <c r="S360" s="774"/>
      <c r="T360" s="774"/>
    </row>
    <row r="361" spans="1:20">
      <c r="A361" s="756"/>
      <c r="B361" s="756" t="s">
        <v>566</v>
      </c>
      <c r="C361" s="773" t="s">
        <v>1352</v>
      </c>
      <c r="D361" s="773"/>
      <c r="E361" s="760"/>
      <c r="F361" s="760"/>
      <c r="G361" s="760"/>
      <c r="H361" s="760"/>
      <c r="I361" s="774"/>
      <c r="J361" s="774"/>
      <c r="K361" s="774"/>
      <c r="L361" s="774"/>
      <c r="M361" s="774"/>
      <c r="N361" s="774"/>
      <c r="O361" s="774"/>
      <c r="P361" s="774"/>
      <c r="Q361" s="774"/>
      <c r="R361" s="774"/>
      <c r="S361" s="774"/>
      <c r="T361" s="774"/>
    </row>
    <row r="362" spans="1:20">
      <c r="A362" s="756"/>
      <c r="B362" s="756" t="s">
        <v>540</v>
      </c>
      <c r="C362" s="773" t="s">
        <v>1353</v>
      </c>
      <c r="D362" s="773"/>
      <c r="E362" s="760"/>
      <c r="F362" s="760"/>
      <c r="G362" s="760"/>
      <c r="H362" s="760"/>
      <c r="I362" s="774"/>
      <c r="J362" s="774"/>
      <c r="K362" s="774"/>
      <c r="L362" s="774"/>
      <c r="M362" s="774"/>
      <c r="N362" s="774"/>
      <c r="O362" s="774"/>
      <c r="P362" s="774"/>
      <c r="Q362" s="774"/>
      <c r="R362" s="774"/>
      <c r="S362" s="774"/>
      <c r="T362" s="774"/>
    </row>
    <row r="363" spans="1:20">
      <c r="A363" s="756"/>
      <c r="B363" s="756" t="s">
        <v>540</v>
      </c>
      <c r="C363" s="773" t="s">
        <v>1354</v>
      </c>
      <c r="D363" s="773"/>
      <c r="E363" s="760"/>
      <c r="F363" s="760"/>
      <c r="G363" s="760"/>
      <c r="H363" s="760"/>
      <c r="I363" s="774"/>
      <c r="J363" s="774"/>
      <c r="K363" s="774"/>
      <c r="L363" s="774"/>
      <c r="M363" s="774"/>
      <c r="N363" s="774"/>
      <c r="O363" s="774"/>
      <c r="P363" s="774"/>
      <c r="Q363" s="774"/>
      <c r="R363" s="774"/>
      <c r="S363" s="774"/>
      <c r="T363" s="774"/>
    </row>
    <row r="364" spans="1:20">
      <c r="A364" s="756"/>
      <c r="B364" s="756" t="s">
        <v>540</v>
      </c>
      <c r="C364" s="773" t="s">
        <v>1356</v>
      </c>
      <c r="D364" s="773"/>
      <c r="E364" s="760"/>
      <c r="F364" s="760"/>
      <c r="G364" s="760"/>
      <c r="H364" s="760"/>
      <c r="I364" s="774"/>
      <c r="J364" s="774"/>
      <c r="K364" s="774"/>
      <c r="L364" s="774"/>
      <c r="M364" s="774"/>
      <c r="N364" s="774"/>
      <c r="O364" s="774"/>
      <c r="P364" s="774"/>
      <c r="Q364" s="774"/>
      <c r="R364" s="774"/>
      <c r="S364" s="774"/>
      <c r="T364" s="774"/>
    </row>
    <row r="365" spans="1:20">
      <c r="A365" s="756"/>
      <c r="B365" s="756" t="s">
        <v>540</v>
      </c>
      <c r="C365" s="773" t="s">
        <v>1355</v>
      </c>
      <c r="D365" s="773"/>
      <c r="E365" s="760"/>
      <c r="F365" s="760"/>
      <c r="G365" s="760"/>
      <c r="H365" s="760"/>
      <c r="I365" s="774"/>
      <c r="J365" s="774"/>
      <c r="K365" s="774"/>
      <c r="L365" s="774"/>
      <c r="M365" s="774"/>
      <c r="N365" s="774"/>
      <c r="O365" s="774"/>
      <c r="P365" s="774"/>
      <c r="Q365" s="774"/>
      <c r="R365" s="774"/>
      <c r="S365" s="774"/>
      <c r="T365" s="774"/>
    </row>
    <row r="366" spans="1:20">
      <c r="A366" s="756"/>
      <c r="B366" s="756" t="s">
        <v>542</v>
      </c>
      <c r="C366" s="773" t="s">
        <v>1357</v>
      </c>
      <c r="D366" s="773"/>
      <c r="E366" s="760"/>
      <c r="F366" s="760"/>
      <c r="G366" s="760"/>
      <c r="H366" s="760"/>
      <c r="I366" s="774"/>
      <c r="J366" s="774"/>
      <c r="K366" s="774"/>
      <c r="L366" s="774"/>
      <c r="M366" s="774"/>
      <c r="N366" s="774"/>
      <c r="O366" s="774"/>
      <c r="P366" s="774"/>
      <c r="Q366" s="774"/>
      <c r="R366" s="774"/>
      <c r="S366" s="774"/>
      <c r="T366" s="774"/>
    </row>
    <row r="367" spans="1:20">
      <c r="A367" s="756"/>
      <c r="B367" s="756" t="s">
        <v>542</v>
      </c>
      <c r="C367" s="773" t="s">
        <v>1358</v>
      </c>
      <c r="D367" s="773"/>
      <c r="E367" s="760"/>
      <c r="F367" s="760"/>
      <c r="G367" s="760"/>
      <c r="H367" s="760"/>
      <c r="I367" s="774"/>
      <c r="J367" s="774"/>
      <c r="K367" s="774"/>
      <c r="L367" s="774"/>
      <c r="M367" s="774"/>
      <c r="N367" s="774"/>
      <c r="O367" s="774"/>
      <c r="P367" s="774"/>
      <c r="Q367" s="774"/>
      <c r="R367" s="774"/>
      <c r="S367" s="774"/>
      <c r="T367" s="774"/>
    </row>
    <row r="368" spans="1:20">
      <c r="A368" s="756"/>
      <c r="B368" s="756" t="s">
        <v>542</v>
      </c>
      <c r="C368" s="773" t="s">
        <v>1359</v>
      </c>
      <c r="D368" s="773"/>
      <c r="E368" s="760"/>
      <c r="F368" s="760"/>
      <c r="G368" s="760"/>
      <c r="H368" s="760"/>
      <c r="I368" s="774"/>
      <c r="J368" s="774"/>
      <c r="K368" s="774"/>
      <c r="L368" s="774"/>
      <c r="M368" s="774"/>
      <c r="N368" s="774"/>
      <c r="O368" s="774"/>
      <c r="P368" s="774"/>
      <c r="Q368" s="774"/>
      <c r="R368" s="774"/>
      <c r="S368" s="774"/>
      <c r="T368" s="774"/>
    </row>
    <row r="369" spans="1:20">
      <c r="A369" s="756"/>
      <c r="B369" s="756" t="s">
        <v>542</v>
      </c>
      <c r="C369" s="773" t="s">
        <v>1360</v>
      </c>
      <c r="D369" s="773"/>
      <c r="E369" s="760"/>
      <c r="F369" s="760"/>
      <c r="G369" s="760"/>
      <c r="H369" s="760"/>
      <c r="I369" s="774"/>
      <c r="J369" s="774"/>
      <c r="K369" s="774"/>
      <c r="L369" s="774"/>
      <c r="M369" s="774"/>
      <c r="N369" s="774"/>
      <c r="O369" s="774"/>
      <c r="P369" s="774"/>
      <c r="Q369" s="774"/>
      <c r="R369" s="774"/>
      <c r="S369" s="774"/>
      <c r="T369" s="774"/>
    </row>
    <row r="370" spans="1:20">
      <c r="A370" s="756"/>
      <c r="B370" s="756" t="s">
        <v>542</v>
      </c>
      <c r="C370" s="773" t="s">
        <v>1361</v>
      </c>
      <c r="D370" s="773"/>
      <c r="E370" s="760"/>
      <c r="F370" s="760"/>
      <c r="G370" s="760"/>
      <c r="H370" s="760"/>
      <c r="I370" s="774"/>
      <c r="J370" s="774"/>
      <c r="K370" s="774"/>
      <c r="L370" s="774"/>
      <c r="M370" s="774"/>
      <c r="N370" s="774"/>
      <c r="O370" s="774"/>
      <c r="P370" s="774"/>
      <c r="Q370" s="774"/>
      <c r="R370" s="774"/>
      <c r="S370" s="774"/>
      <c r="T370" s="774"/>
    </row>
    <row r="371" spans="1:20">
      <c r="A371" s="756"/>
      <c r="B371" s="756" t="s">
        <v>567</v>
      </c>
      <c r="C371" s="773" t="s">
        <v>1362</v>
      </c>
      <c r="D371" s="773"/>
      <c r="E371" s="760"/>
      <c r="F371" s="760"/>
      <c r="G371" s="760"/>
      <c r="H371" s="760"/>
      <c r="I371" s="774"/>
      <c r="J371" s="774"/>
      <c r="K371" s="774"/>
      <c r="L371" s="774"/>
      <c r="M371" s="774"/>
      <c r="N371" s="774"/>
      <c r="O371" s="774"/>
      <c r="P371" s="774"/>
      <c r="Q371" s="774"/>
      <c r="R371" s="774"/>
      <c r="S371" s="774"/>
      <c r="T371" s="774"/>
    </row>
    <row r="372" spans="1:20">
      <c r="A372" s="756"/>
      <c r="B372" s="756" t="s">
        <v>567</v>
      </c>
      <c r="C372" s="773" t="s">
        <v>1363</v>
      </c>
      <c r="D372" s="773"/>
      <c r="E372" s="760"/>
      <c r="F372" s="760"/>
      <c r="G372" s="760"/>
      <c r="H372" s="760"/>
      <c r="I372" s="774"/>
      <c r="J372" s="774"/>
      <c r="K372" s="774"/>
      <c r="L372" s="774"/>
      <c r="M372" s="774"/>
      <c r="N372" s="774"/>
      <c r="O372" s="774"/>
      <c r="P372" s="774"/>
      <c r="Q372" s="774"/>
      <c r="R372" s="774"/>
      <c r="S372" s="774"/>
      <c r="T372" s="774"/>
    </row>
    <row r="373" spans="1:20">
      <c r="A373" s="756"/>
      <c r="B373" s="756" t="s">
        <v>568</v>
      </c>
      <c r="C373" s="773" t="s">
        <v>1364</v>
      </c>
      <c r="D373" s="773"/>
      <c r="E373" s="760"/>
      <c r="F373" s="760"/>
      <c r="G373" s="760"/>
      <c r="H373" s="760"/>
      <c r="I373" s="774"/>
      <c r="J373" s="774"/>
      <c r="K373" s="774"/>
      <c r="L373" s="774"/>
      <c r="M373" s="774"/>
      <c r="N373" s="774"/>
      <c r="O373" s="774"/>
      <c r="P373" s="774"/>
      <c r="Q373" s="774"/>
      <c r="R373" s="774"/>
      <c r="S373" s="774"/>
      <c r="T373" s="774"/>
    </row>
    <row r="374" spans="1:20">
      <c r="A374" s="756"/>
      <c r="B374" s="756" t="s">
        <v>569</v>
      </c>
      <c r="C374" s="773" t="s">
        <v>1365</v>
      </c>
      <c r="D374" s="773"/>
      <c r="E374" s="760"/>
      <c r="F374" s="760"/>
      <c r="G374" s="760"/>
      <c r="H374" s="760"/>
      <c r="I374" s="774"/>
      <c r="J374" s="774"/>
      <c r="K374" s="774"/>
      <c r="L374" s="774"/>
      <c r="M374" s="774"/>
      <c r="N374" s="774"/>
      <c r="O374" s="774"/>
      <c r="P374" s="774"/>
      <c r="Q374" s="774"/>
      <c r="R374" s="774"/>
      <c r="S374" s="774"/>
      <c r="T374" s="774"/>
    </row>
    <row r="375" spans="1:20">
      <c r="A375" s="756"/>
      <c r="B375" s="756" t="s">
        <v>545</v>
      </c>
      <c r="C375" s="773" t="s">
        <v>1366</v>
      </c>
      <c r="D375" s="773"/>
      <c r="E375" s="760"/>
      <c r="F375" s="760"/>
      <c r="G375" s="760"/>
      <c r="H375" s="760"/>
      <c r="I375" s="774"/>
      <c r="J375" s="774"/>
      <c r="K375" s="774"/>
      <c r="L375" s="774"/>
      <c r="M375" s="774"/>
      <c r="N375" s="774"/>
      <c r="O375" s="774"/>
      <c r="P375" s="774"/>
      <c r="Q375" s="774"/>
      <c r="R375" s="774"/>
      <c r="S375" s="774"/>
      <c r="T375" s="774"/>
    </row>
    <row r="376" spans="1:20">
      <c r="A376" s="756"/>
      <c r="B376" s="756" t="s">
        <v>653</v>
      </c>
      <c r="C376" s="773" t="s">
        <v>1367</v>
      </c>
      <c r="D376" s="773"/>
      <c r="E376" s="760"/>
      <c r="F376" s="760"/>
      <c r="G376" s="760"/>
      <c r="H376" s="760"/>
      <c r="I376" s="774"/>
      <c r="J376" s="774"/>
      <c r="K376" s="774"/>
      <c r="L376" s="774"/>
      <c r="M376" s="774"/>
      <c r="N376" s="774"/>
      <c r="O376" s="774"/>
      <c r="P376" s="774"/>
      <c r="Q376" s="774"/>
      <c r="R376" s="774"/>
      <c r="S376" s="774"/>
      <c r="T376" s="774"/>
    </row>
    <row r="377" spans="1:20">
      <c r="A377" s="756"/>
      <c r="B377" s="756" t="s">
        <v>653</v>
      </c>
      <c r="C377" s="773" t="s">
        <v>1368</v>
      </c>
      <c r="D377" s="773"/>
      <c r="E377" s="760"/>
      <c r="F377" s="760"/>
      <c r="G377" s="760"/>
      <c r="H377" s="760"/>
      <c r="I377" s="774"/>
      <c r="J377" s="774"/>
      <c r="K377" s="774"/>
      <c r="L377" s="774"/>
      <c r="M377" s="774"/>
      <c r="N377" s="774"/>
      <c r="O377" s="774"/>
      <c r="P377" s="774"/>
      <c r="Q377" s="774"/>
      <c r="R377" s="774"/>
      <c r="S377" s="774"/>
      <c r="T377" s="774"/>
    </row>
    <row r="378" spans="1:20">
      <c r="A378" s="756"/>
      <c r="B378" s="756" t="s">
        <v>547</v>
      </c>
      <c r="C378" s="773" t="s">
        <v>1369</v>
      </c>
      <c r="D378" s="773"/>
      <c r="E378" s="760"/>
      <c r="F378" s="760"/>
      <c r="G378" s="760"/>
      <c r="H378" s="760"/>
      <c r="I378" s="774"/>
      <c r="J378" s="774"/>
      <c r="K378" s="774"/>
      <c r="L378" s="774"/>
      <c r="M378" s="774"/>
      <c r="N378" s="774"/>
      <c r="O378" s="774"/>
      <c r="P378" s="774"/>
      <c r="Q378" s="774"/>
      <c r="R378" s="774"/>
      <c r="S378" s="774"/>
      <c r="T378" s="774"/>
    </row>
    <row r="379" spans="1:20">
      <c r="A379" s="756"/>
      <c r="B379" s="756" t="s">
        <v>547</v>
      </c>
      <c r="C379" s="773" t="s">
        <v>1370</v>
      </c>
      <c r="D379" s="773"/>
      <c r="E379" s="760"/>
      <c r="F379" s="760"/>
      <c r="G379" s="760"/>
      <c r="H379" s="760"/>
      <c r="I379" s="774"/>
      <c r="J379" s="774"/>
      <c r="K379" s="774"/>
      <c r="L379" s="774"/>
      <c r="M379" s="774"/>
      <c r="N379" s="774"/>
      <c r="O379" s="774"/>
      <c r="P379" s="774"/>
      <c r="Q379" s="774"/>
      <c r="R379" s="774"/>
      <c r="S379" s="774"/>
      <c r="T379" s="774"/>
    </row>
    <row r="380" spans="1:20">
      <c r="A380" s="756"/>
      <c r="B380" s="756" t="s">
        <v>654</v>
      </c>
      <c r="C380" s="773" t="s">
        <v>1371</v>
      </c>
      <c r="D380" s="773"/>
      <c r="E380" s="760"/>
      <c r="F380" s="760"/>
      <c r="G380" s="760"/>
      <c r="H380" s="760"/>
      <c r="I380" s="774"/>
      <c r="J380" s="774"/>
      <c r="K380" s="774"/>
      <c r="L380" s="774"/>
      <c r="M380" s="774"/>
      <c r="N380" s="774"/>
      <c r="O380" s="774"/>
      <c r="P380" s="774"/>
      <c r="Q380" s="774"/>
      <c r="R380" s="774"/>
      <c r="S380" s="774"/>
      <c r="T380" s="774"/>
    </row>
    <row r="381" spans="1:20">
      <c r="A381" s="756"/>
      <c r="B381" s="756" t="s">
        <v>549</v>
      </c>
      <c r="C381" s="773" t="s">
        <v>1372</v>
      </c>
      <c r="D381" s="773"/>
      <c r="E381" s="760"/>
      <c r="F381" s="760"/>
      <c r="G381" s="760"/>
      <c r="H381" s="760"/>
      <c r="I381" s="774"/>
      <c r="J381" s="774"/>
      <c r="K381" s="774"/>
      <c r="L381" s="774"/>
      <c r="M381" s="774"/>
      <c r="N381" s="774"/>
      <c r="O381" s="774"/>
      <c r="P381" s="774"/>
      <c r="Q381" s="774"/>
      <c r="R381" s="774"/>
      <c r="S381" s="774"/>
      <c r="T381" s="774"/>
    </row>
    <row r="382" spans="1:20">
      <c r="A382" s="756"/>
      <c r="B382" s="756" t="s">
        <v>549</v>
      </c>
      <c r="C382" s="773" t="s">
        <v>1373</v>
      </c>
      <c r="D382" s="773"/>
      <c r="E382" s="760"/>
      <c r="F382" s="760"/>
      <c r="G382" s="760"/>
      <c r="H382" s="760"/>
      <c r="I382" s="774"/>
      <c r="J382" s="774"/>
      <c r="K382" s="774"/>
      <c r="L382" s="774"/>
      <c r="M382" s="774"/>
      <c r="N382" s="774"/>
      <c r="O382" s="774"/>
      <c r="P382" s="774"/>
      <c r="Q382" s="774"/>
      <c r="R382" s="774"/>
      <c r="S382" s="774"/>
      <c r="T382" s="774"/>
    </row>
    <row r="383" spans="1:20">
      <c r="A383" s="756"/>
      <c r="B383" s="756" t="s">
        <v>549</v>
      </c>
      <c r="C383" s="773" t="s">
        <v>1374</v>
      </c>
      <c r="D383" s="773"/>
      <c r="E383" s="760"/>
      <c r="F383" s="760"/>
      <c r="G383" s="760"/>
      <c r="H383" s="760"/>
      <c r="I383" s="774"/>
      <c r="J383" s="774"/>
      <c r="K383" s="774"/>
      <c r="L383" s="774"/>
      <c r="M383" s="774"/>
      <c r="N383" s="774"/>
      <c r="O383" s="774"/>
      <c r="P383" s="774"/>
      <c r="Q383" s="774"/>
      <c r="R383" s="774"/>
      <c r="S383" s="774"/>
      <c r="T383" s="774"/>
    </row>
    <row r="384" spans="1:20">
      <c r="A384" s="756"/>
      <c r="B384" s="756" t="s">
        <v>549</v>
      </c>
      <c r="C384" s="773" t="s">
        <v>1375</v>
      </c>
      <c r="D384" s="773"/>
      <c r="E384" s="760"/>
      <c r="F384" s="760"/>
      <c r="G384" s="760"/>
      <c r="H384" s="760"/>
      <c r="I384" s="774"/>
      <c r="J384" s="774"/>
      <c r="K384" s="774"/>
      <c r="L384" s="774"/>
      <c r="M384" s="774"/>
      <c r="N384" s="774"/>
      <c r="O384" s="774"/>
      <c r="P384" s="774"/>
      <c r="Q384" s="774"/>
      <c r="R384" s="774"/>
      <c r="S384" s="774"/>
      <c r="T384" s="774"/>
    </row>
    <row r="385" spans="1:21">
      <c r="A385" s="756"/>
      <c r="B385" s="756" t="s">
        <v>549</v>
      </c>
      <c r="C385" s="773" t="s">
        <v>1376</v>
      </c>
      <c r="D385" s="773"/>
      <c r="E385" s="760"/>
      <c r="F385" s="760"/>
      <c r="G385" s="760"/>
      <c r="H385" s="760"/>
      <c r="I385" s="774"/>
      <c r="J385" s="774"/>
      <c r="K385" s="774"/>
      <c r="L385" s="774"/>
      <c r="M385" s="774"/>
      <c r="N385" s="774"/>
      <c r="O385" s="774"/>
      <c r="P385" s="774"/>
      <c r="Q385" s="774"/>
      <c r="R385" s="774"/>
      <c r="S385" s="774"/>
      <c r="T385" s="774"/>
    </row>
    <row r="386" spans="1:21">
      <c r="A386" s="756"/>
      <c r="B386" s="756" t="s">
        <v>549</v>
      </c>
      <c r="C386" s="773" t="s">
        <v>1377</v>
      </c>
      <c r="D386" s="773"/>
      <c r="E386" s="760"/>
      <c r="F386" s="760"/>
      <c r="G386" s="760"/>
      <c r="H386" s="760"/>
      <c r="I386" s="774"/>
      <c r="J386" s="774"/>
      <c r="K386" s="774"/>
      <c r="L386" s="774"/>
      <c r="M386" s="774"/>
      <c r="N386" s="774"/>
      <c r="O386" s="774"/>
      <c r="P386" s="774"/>
      <c r="Q386" s="774"/>
      <c r="R386" s="774"/>
      <c r="S386" s="774"/>
      <c r="T386" s="774"/>
    </row>
    <row r="387" spans="1:21">
      <c r="A387" s="756"/>
      <c r="B387" s="756" t="s">
        <v>1614</v>
      </c>
      <c r="C387" s="773" t="s">
        <v>1139</v>
      </c>
      <c r="D387" s="773"/>
      <c r="E387" s="760"/>
      <c r="F387" s="760"/>
      <c r="G387" s="760"/>
      <c r="H387" s="760"/>
      <c r="I387" s="774"/>
      <c r="J387" s="774"/>
      <c r="K387" s="774"/>
      <c r="L387" s="774"/>
      <c r="M387" s="774"/>
      <c r="N387" s="774"/>
      <c r="O387" s="774"/>
      <c r="P387" s="774"/>
      <c r="Q387" s="774"/>
      <c r="R387" s="774"/>
      <c r="S387" s="774"/>
      <c r="T387" s="774"/>
    </row>
    <row r="388" spans="1:21">
      <c r="A388" s="756" t="s">
        <v>1615</v>
      </c>
      <c r="B388" s="756"/>
      <c r="C388" s="762" t="s">
        <v>740</v>
      </c>
      <c r="D388" s="762"/>
      <c r="E388" s="757"/>
      <c r="F388" s="760"/>
      <c r="G388" s="760"/>
      <c r="H388" s="760"/>
      <c r="I388" s="774"/>
      <c r="J388" s="774"/>
      <c r="K388" s="774"/>
      <c r="L388" s="774"/>
      <c r="M388" s="774"/>
      <c r="N388" s="774"/>
      <c r="O388" s="774"/>
      <c r="P388" s="774"/>
      <c r="Q388" s="774"/>
      <c r="R388" s="774"/>
      <c r="S388" s="774"/>
      <c r="T388" s="774"/>
    </row>
    <row r="389" spans="1:21">
      <c r="A389" s="756"/>
      <c r="B389" s="756"/>
      <c r="C389" s="756"/>
      <c r="D389" s="756"/>
      <c r="E389" s="760"/>
      <c r="F389" s="760"/>
      <c r="G389" s="760"/>
      <c r="H389" s="760"/>
      <c r="I389" s="774"/>
      <c r="J389" s="774"/>
      <c r="K389" s="774"/>
      <c r="L389" s="774"/>
      <c r="M389" s="774"/>
      <c r="N389" s="774"/>
      <c r="O389" s="774"/>
      <c r="P389" s="774"/>
      <c r="Q389" s="774"/>
      <c r="R389" s="774"/>
      <c r="S389" s="774"/>
      <c r="T389" s="774"/>
    </row>
    <row r="390" spans="1:21">
      <c r="A390" s="767" t="s">
        <v>1481</v>
      </c>
      <c r="B390" s="765"/>
      <c r="C390" s="765"/>
      <c r="D390" s="765"/>
      <c r="E390" s="765"/>
      <c r="F390" s="765"/>
      <c r="G390" s="774"/>
      <c r="H390" s="774"/>
      <c r="I390" s="774"/>
      <c r="J390" s="774"/>
      <c r="K390" s="774"/>
      <c r="L390" s="774"/>
      <c r="M390" s="774"/>
      <c r="N390" s="774"/>
      <c r="O390" s="774"/>
      <c r="P390" s="774"/>
      <c r="Q390" s="774"/>
      <c r="R390" s="774"/>
      <c r="S390" s="774"/>
      <c r="T390" s="774"/>
    </row>
    <row r="391" spans="1:21">
      <c r="A391" s="1570" t="s">
        <v>10272</v>
      </c>
      <c r="B391" s="1570" t="s">
        <v>10273</v>
      </c>
      <c r="C391" s="1570" t="s">
        <v>10274</v>
      </c>
      <c r="D391" s="1570" t="s">
        <v>10424</v>
      </c>
      <c r="E391" s="1570" t="s">
        <v>10275</v>
      </c>
      <c r="F391" s="1570" t="s">
        <v>10276</v>
      </c>
      <c r="H391" s="774"/>
      <c r="I391" s="774"/>
      <c r="J391" s="774"/>
      <c r="K391" s="774"/>
      <c r="L391" s="774"/>
      <c r="M391" s="774"/>
      <c r="N391" s="774"/>
      <c r="O391" s="774"/>
      <c r="P391" s="774"/>
      <c r="Q391" s="774"/>
      <c r="R391" s="774"/>
      <c r="S391" s="774"/>
      <c r="T391" s="774"/>
      <c r="U391" s="774"/>
    </row>
    <row r="392" spans="1:21">
      <c r="A392" s="1570" t="s">
        <v>10407</v>
      </c>
      <c r="B392" s="1570" t="s">
        <v>2019</v>
      </c>
      <c r="C392" s="1570" t="s">
        <v>2019</v>
      </c>
      <c r="D392" s="1570" t="s">
        <v>2019</v>
      </c>
      <c r="E392" s="1570" t="s">
        <v>2019</v>
      </c>
      <c r="F392" s="1570" t="s">
        <v>10425</v>
      </c>
      <c r="G392" s="774"/>
      <c r="H392" s="774"/>
      <c r="I392" s="774"/>
      <c r="J392" s="774"/>
      <c r="K392" s="774"/>
      <c r="L392" s="774"/>
      <c r="M392" s="774"/>
      <c r="N392" s="774"/>
      <c r="O392" s="774"/>
      <c r="P392" s="774"/>
      <c r="Q392" s="774"/>
      <c r="R392" s="774"/>
      <c r="S392" s="774"/>
      <c r="T392" s="774"/>
      <c r="U392" s="774"/>
    </row>
    <row r="393" spans="1:21">
      <c r="A393" s="1570" t="s">
        <v>10409</v>
      </c>
      <c r="B393" s="1570" t="s">
        <v>2020</v>
      </c>
      <c r="C393" s="1570" t="s">
        <v>2020</v>
      </c>
      <c r="D393" s="1570" t="s">
        <v>2020</v>
      </c>
      <c r="E393" s="1570" t="s">
        <v>2020</v>
      </c>
      <c r="F393" s="1570" t="s">
        <v>10426</v>
      </c>
      <c r="G393" s="774"/>
      <c r="H393" s="774"/>
      <c r="I393" s="774"/>
      <c r="J393" s="774"/>
      <c r="K393" s="774"/>
      <c r="L393" s="774"/>
      <c r="M393" s="774"/>
      <c r="N393" s="774"/>
      <c r="O393" s="774"/>
      <c r="P393" s="774"/>
      <c r="Q393" s="774"/>
      <c r="R393" s="774"/>
      <c r="S393" s="774"/>
      <c r="T393" s="774"/>
      <c r="U393" s="774"/>
    </row>
    <row r="394" spans="1:21">
      <c r="A394" s="1570" t="s">
        <v>10410</v>
      </c>
      <c r="B394" s="1570" t="s">
        <v>2021</v>
      </c>
      <c r="C394" s="1570" t="s">
        <v>2021</v>
      </c>
      <c r="D394" s="1570" t="s">
        <v>2021</v>
      </c>
      <c r="E394" s="1570" t="s">
        <v>2021</v>
      </c>
      <c r="F394" s="1570" t="s">
        <v>1619</v>
      </c>
      <c r="G394" s="774"/>
      <c r="H394" s="774"/>
      <c r="I394" s="774"/>
      <c r="J394" s="774"/>
      <c r="K394" s="774"/>
      <c r="L394" s="774"/>
      <c r="M394" s="774"/>
      <c r="N394" s="774"/>
      <c r="O394" s="774"/>
      <c r="P394" s="774"/>
      <c r="Q394" s="774"/>
      <c r="R394" s="774"/>
      <c r="S394" s="774"/>
      <c r="T394" s="774"/>
      <c r="U394" s="774"/>
    </row>
    <row r="395" spans="1:21">
      <c r="A395" s="780" t="s">
        <v>10411</v>
      </c>
      <c r="B395" s="1570" t="s">
        <v>2022</v>
      </c>
      <c r="C395" s="1570" t="s">
        <v>2022</v>
      </c>
      <c r="D395" s="1570" t="s">
        <v>2022</v>
      </c>
      <c r="E395" s="1570" t="s">
        <v>2022</v>
      </c>
      <c r="F395" s="1570" t="s">
        <v>2023</v>
      </c>
      <c r="G395" s="774"/>
      <c r="H395" s="774"/>
      <c r="I395" s="774"/>
      <c r="J395" s="774"/>
      <c r="K395" s="774"/>
      <c r="L395" s="774"/>
      <c r="M395" s="774"/>
      <c r="N395" s="774"/>
      <c r="O395" s="774"/>
      <c r="P395" s="774"/>
      <c r="Q395" s="774"/>
      <c r="R395" s="774"/>
      <c r="S395" s="774"/>
      <c r="T395" s="774"/>
      <c r="U395" s="774"/>
    </row>
    <row r="396" spans="1:21">
      <c r="A396" s="780" t="s">
        <v>10412</v>
      </c>
      <c r="B396" s="1570" t="s">
        <v>2033</v>
      </c>
      <c r="C396" s="1570" t="s">
        <v>2033</v>
      </c>
      <c r="D396" s="1570" t="s">
        <v>2033</v>
      </c>
      <c r="E396" s="1570" t="s">
        <v>2033</v>
      </c>
      <c r="F396" s="1570"/>
      <c r="G396" s="774"/>
      <c r="H396" s="774"/>
      <c r="I396" s="774"/>
      <c r="J396" s="774"/>
      <c r="K396" s="774"/>
      <c r="L396" s="774"/>
      <c r="M396" s="774"/>
      <c r="N396" s="774"/>
      <c r="O396" s="774"/>
      <c r="P396" s="774"/>
      <c r="Q396" s="774"/>
      <c r="R396" s="774"/>
      <c r="S396" s="774"/>
      <c r="T396" s="774"/>
      <c r="U396" s="774"/>
    </row>
    <row r="397" spans="1:21">
      <c r="A397" s="1570" t="s">
        <v>10413</v>
      </c>
      <c r="B397" s="1570"/>
      <c r="C397" s="1680"/>
      <c r="D397" s="1680"/>
      <c r="E397" s="756"/>
      <c r="F397" s="774"/>
      <c r="G397" s="774"/>
      <c r="H397" s="774"/>
      <c r="I397" s="774"/>
      <c r="J397" s="774"/>
      <c r="K397" s="774"/>
      <c r="L397" s="774"/>
      <c r="M397" s="774"/>
      <c r="N397" s="774"/>
      <c r="O397" s="774"/>
      <c r="P397" s="774"/>
      <c r="Q397" s="774"/>
      <c r="R397" s="774"/>
      <c r="S397" s="774"/>
      <c r="T397" s="774"/>
      <c r="U397" s="774"/>
    </row>
    <row r="398" spans="1:21">
      <c r="A398" s="1570" t="s">
        <v>10414</v>
      </c>
      <c r="B398" s="1570"/>
      <c r="C398" s="1680"/>
      <c r="D398" s="1680"/>
      <c r="E398" s="756"/>
      <c r="F398" s="774"/>
      <c r="G398" s="774"/>
      <c r="H398" s="774"/>
      <c r="I398" s="774"/>
      <c r="J398" s="774"/>
      <c r="K398" s="774"/>
      <c r="L398" s="774"/>
      <c r="M398" s="774"/>
      <c r="N398" s="774"/>
      <c r="O398" s="774"/>
      <c r="P398" s="774"/>
      <c r="Q398" s="774"/>
      <c r="R398" s="774"/>
      <c r="S398" s="774"/>
      <c r="T398" s="774"/>
      <c r="U398" s="774"/>
    </row>
    <row r="399" spans="1:21">
      <c r="A399" s="1570" t="s">
        <v>10416</v>
      </c>
      <c r="B399" s="1570"/>
      <c r="C399" s="1680"/>
      <c r="D399" s="1680"/>
      <c r="E399" s="756"/>
      <c r="F399" s="774"/>
      <c r="G399" s="774"/>
      <c r="H399" s="774"/>
      <c r="I399" s="774"/>
      <c r="J399" s="774"/>
      <c r="K399" s="774"/>
      <c r="L399" s="774"/>
      <c r="M399" s="774"/>
      <c r="N399" s="774"/>
      <c r="O399" s="774"/>
      <c r="P399" s="774"/>
      <c r="Q399" s="774"/>
      <c r="R399" s="774"/>
      <c r="S399" s="774"/>
      <c r="T399" s="774"/>
      <c r="U399" s="774"/>
    </row>
    <row r="400" spans="1:21">
      <c r="A400" s="1570" t="s">
        <v>10415</v>
      </c>
      <c r="B400" s="1570"/>
      <c r="C400" s="1680"/>
      <c r="D400" s="1680"/>
      <c r="E400" s="756"/>
      <c r="F400" s="774"/>
      <c r="G400" s="774"/>
      <c r="H400" s="774"/>
      <c r="I400" s="774"/>
      <c r="J400" s="774"/>
      <c r="K400" s="774"/>
      <c r="L400" s="774"/>
      <c r="M400" s="774"/>
      <c r="N400" s="774"/>
      <c r="O400" s="774"/>
      <c r="P400" s="774"/>
      <c r="Q400" s="774"/>
      <c r="R400" s="774"/>
      <c r="S400" s="774"/>
      <c r="T400" s="774"/>
      <c r="U400" s="774"/>
    </row>
    <row r="401" spans="1:21">
      <c r="A401" s="756"/>
      <c r="B401" s="756"/>
      <c r="C401" s="756"/>
      <c r="D401" s="756"/>
      <c r="E401" s="756"/>
      <c r="F401" s="774"/>
      <c r="G401" s="774"/>
      <c r="H401" s="774"/>
      <c r="I401" s="774"/>
      <c r="J401" s="774"/>
      <c r="K401" s="774"/>
      <c r="L401" s="774"/>
      <c r="M401" s="774"/>
      <c r="N401" s="774"/>
      <c r="O401" s="774"/>
      <c r="P401" s="774"/>
      <c r="Q401" s="774"/>
      <c r="R401" s="774"/>
      <c r="S401" s="774"/>
      <c r="T401" s="774"/>
      <c r="U401" s="774"/>
    </row>
    <row r="402" spans="1:21">
      <c r="A402" s="767" t="s">
        <v>1482</v>
      </c>
      <c r="B402" s="765"/>
      <c r="C402" s="765"/>
      <c r="D402" s="765"/>
      <c r="E402" s="765"/>
      <c r="F402" s="765"/>
      <c r="G402" s="774"/>
      <c r="H402" s="774"/>
      <c r="I402" s="774"/>
      <c r="J402" s="774"/>
      <c r="K402" s="774"/>
      <c r="L402" s="774"/>
      <c r="M402" s="774"/>
      <c r="N402" s="774"/>
      <c r="O402" s="774"/>
      <c r="P402" s="774"/>
      <c r="Q402" s="774"/>
      <c r="R402" s="774"/>
      <c r="S402" s="774"/>
      <c r="T402" s="774"/>
    </row>
    <row r="403" spans="1:21">
      <c r="A403" s="1570" t="s">
        <v>10272</v>
      </c>
      <c r="B403" s="1570" t="s">
        <v>10273</v>
      </c>
      <c r="C403" s="1570" t="s">
        <v>10274</v>
      </c>
      <c r="D403" s="1570" t="s">
        <v>10424</v>
      </c>
      <c r="E403" s="1570" t="s">
        <v>10275</v>
      </c>
      <c r="F403" s="1570" t="s">
        <v>10276</v>
      </c>
      <c r="G403" s="774"/>
      <c r="H403" s="774"/>
      <c r="I403" s="774"/>
      <c r="J403" s="774"/>
      <c r="K403" s="774"/>
      <c r="L403" s="774"/>
      <c r="M403" s="774"/>
      <c r="N403" s="774"/>
      <c r="O403" s="774"/>
      <c r="P403" s="774"/>
      <c r="Q403" s="774"/>
      <c r="R403" s="774"/>
      <c r="S403" s="774"/>
      <c r="T403" s="774"/>
      <c r="U403" s="774"/>
    </row>
    <row r="404" spans="1:21">
      <c r="A404" s="1570" t="s">
        <v>10417</v>
      </c>
      <c r="B404" s="1570" t="s">
        <v>2024</v>
      </c>
      <c r="C404" s="1570" t="s">
        <v>2024</v>
      </c>
      <c r="D404" s="1570" t="s">
        <v>2024</v>
      </c>
      <c r="E404" s="1570" t="s">
        <v>2024</v>
      </c>
      <c r="F404" s="1570" t="s">
        <v>1602</v>
      </c>
      <c r="G404" s="774"/>
      <c r="H404" s="774"/>
      <c r="I404" s="774"/>
      <c r="J404" s="774"/>
      <c r="K404" s="774"/>
      <c r="L404" s="774"/>
      <c r="M404" s="774"/>
      <c r="N404" s="774"/>
      <c r="O404" s="774"/>
      <c r="P404" s="774"/>
      <c r="Q404" s="774"/>
      <c r="R404" s="774"/>
      <c r="S404" s="774"/>
      <c r="T404" s="774"/>
      <c r="U404" s="774"/>
    </row>
    <row r="405" spans="1:21">
      <c r="A405" s="1570" t="s">
        <v>10408</v>
      </c>
      <c r="B405" s="1570" t="s">
        <v>2025</v>
      </c>
      <c r="C405" s="1570" t="s">
        <v>2025</v>
      </c>
      <c r="D405" s="1570" t="s">
        <v>2025</v>
      </c>
      <c r="E405" s="1570" t="s">
        <v>2025</v>
      </c>
      <c r="F405" s="1570" t="s">
        <v>1603</v>
      </c>
      <c r="G405" s="774"/>
      <c r="H405" s="774"/>
      <c r="I405" s="774"/>
      <c r="J405" s="774"/>
      <c r="K405" s="774"/>
      <c r="L405" s="774"/>
      <c r="M405" s="774"/>
      <c r="N405" s="774"/>
      <c r="O405" s="774"/>
      <c r="P405" s="774"/>
      <c r="Q405" s="774"/>
      <c r="R405" s="774"/>
      <c r="S405" s="774"/>
      <c r="T405" s="774"/>
      <c r="U405" s="774"/>
    </row>
    <row r="406" spans="1:21">
      <c r="A406" s="1570" t="s">
        <v>10418</v>
      </c>
      <c r="B406" s="1570" t="s">
        <v>2026</v>
      </c>
      <c r="C406" s="1570" t="s">
        <v>2026</v>
      </c>
      <c r="D406" s="1570" t="s">
        <v>2026</v>
      </c>
      <c r="E406" s="1570" t="s">
        <v>2026</v>
      </c>
      <c r="F406" s="1570" t="s">
        <v>1620</v>
      </c>
      <c r="G406" s="774"/>
      <c r="H406" s="774"/>
      <c r="I406" s="774"/>
      <c r="J406" s="774"/>
      <c r="K406" s="774"/>
      <c r="L406" s="774"/>
      <c r="M406" s="774"/>
      <c r="N406" s="774"/>
      <c r="O406" s="774"/>
      <c r="P406" s="774"/>
      <c r="Q406" s="774"/>
      <c r="R406" s="774"/>
      <c r="S406" s="774"/>
      <c r="T406" s="774"/>
      <c r="U406" s="774"/>
    </row>
    <row r="407" spans="1:21">
      <c r="A407" s="780" t="s">
        <v>10419</v>
      </c>
      <c r="B407" s="1570" t="s">
        <v>2027</v>
      </c>
      <c r="C407" s="1570" t="s">
        <v>2027</v>
      </c>
      <c r="D407" s="1570" t="s">
        <v>2027</v>
      </c>
      <c r="E407" s="1570" t="s">
        <v>2027</v>
      </c>
      <c r="F407" s="1570" t="s">
        <v>2023</v>
      </c>
      <c r="G407" s="774"/>
      <c r="H407" s="774"/>
      <c r="I407" s="774"/>
      <c r="J407" s="774"/>
      <c r="K407" s="774"/>
      <c r="L407" s="774"/>
      <c r="M407" s="774"/>
      <c r="N407" s="774"/>
      <c r="O407" s="774"/>
      <c r="P407" s="774"/>
      <c r="Q407" s="774"/>
      <c r="R407" s="774"/>
      <c r="S407" s="774"/>
      <c r="T407" s="774"/>
      <c r="U407" s="774"/>
    </row>
    <row r="408" spans="1:21">
      <c r="A408" s="780" t="s">
        <v>10420</v>
      </c>
      <c r="B408" s="1570" t="s">
        <v>2033</v>
      </c>
      <c r="C408" s="1570" t="s">
        <v>2033</v>
      </c>
      <c r="D408" s="1570" t="s">
        <v>2033</v>
      </c>
      <c r="E408" s="1570" t="s">
        <v>2033</v>
      </c>
      <c r="F408" s="774"/>
      <c r="G408" s="774"/>
      <c r="H408" s="774"/>
      <c r="I408" s="774"/>
      <c r="J408" s="774"/>
      <c r="K408" s="774"/>
      <c r="L408" s="774"/>
      <c r="M408" s="774"/>
      <c r="N408" s="774"/>
      <c r="O408" s="774"/>
      <c r="P408" s="774"/>
      <c r="Q408" s="774"/>
      <c r="R408" s="774"/>
      <c r="S408" s="774"/>
      <c r="T408" s="774"/>
      <c r="U408" s="774"/>
    </row>
    <row r="409" spans="1:21">
      <c r="A409" s="1570" t="s">
        <v>10421</v>
      </c>
      <c r="B409" s="1570"/>
      <c r="C409" s="1680"/>
      <c r="D409" s="1680"/>
      <c r="E409" s="756"/>
      <c r="F409" s="774"/>
      <c r="G409" s="774"/>
      <c r="H409" s="774"/>
      <c r="I409" s="774"/>
      <c r="J409" s="774"/>
      <c r="K409" s="774"/>
      <c r="L409" s="774"/>
      <c r="M409" s="774"/>
      <c r="N409" s="774"/>
      <c r="O409" s="774"/>
      <c r="P409" s="774"/>
      <c r="Q409" s="774"/>
      <c r="R409" s="774"/>
      <c r="S409" s="774"/>
      <c r="T409" s="774"/>
      <c r="U409" s="774"/>
    </row>
    <row r="410" spans="1:21">
      <c r="A410" s="1570" t="s">
        <v>10422</v>
      </c>
      <c r="B410" s="1570"/>
      <c r="C410" s="1680"/>
      <c r="D410" s="1680"/>
      <c r="E410" s="756"/>
      <c r="F410" s="774"/>
      <c r="G410" s="774"/>
      <c r="H410" s="774"/>
      <c r="I410" s="774"/>
      <c r="J410" s="774"/>
      <c r="K410" s="774"/>
      <c r="L410" s="774"/>
      <c r="M410" s="774"/>
      <c r="N410" s="774"/>
      <c r="O410" s="774"/>
      <c r="P410" s="774"/>
      <c r="Q410" s="774"/>
      <c r="R410" s="774"/>
      <c r="S410" s="774"/>
      <c r="T410" s="774"/>
      <c r="U410" s="774"/>
    </row>
    <row r="411" spans="1:21">
      <c r="A411" s="1570" t="s">
        <v>10423</v>
      </c>
      <c r="B411" s="1570"/>
      <c r="C411" s="1680"/>
      <c r="D411" s="1680"/>
      <c r="E411" s="756"/>
      <c r="F411" s="774"/>
      <c r="G411" s="774"/>
      <c r="H411" s="774"/>
      <c r="I411" s="774"/>
      <c r="J411" s="774"/>
      <c r="K411" s="774"/>
      <c r="L411" s="774"/>
      <c r="M411" s="774"/>
      <c r="N411" s="774"/>
      <c r="O411" s="774"/>
      <c r="P411" s="774"/>
      <c r="Q411" s="774"/>
      <c r="R411" s="774"/>
      <c r="S411" s="774"/>
      <c r="T411" s="774"/>
      <c r="U411" s="774"/>
    </row>
    <row r="412" spans="1:21">
      <c r="A412" s="1570" t="s">
        <v>10415</v>
      </c>
      <c r="B412" s="756"/>
      <c r="C412" s="756"/>
      <c r="D412" s="756"/>
      <c r="E412" s="756"/>
      <c r="F412" s="774"/>
      <c r="G412" s="774"/>
      <c r="H412" s="774"/>
      <c r="I412" s="774"/>
      <c r="J412" s="774"/>
      <c r="K412" s="774"/>
      <c r="L412" s="774"/>
      <c r="M412" s="774"/>
      <c r="N412" s="774"/>
      <c r="O412" s="774"/>
      <c r="P412" s="774"/>
      <c r="Q412" s="774"/>
      <c r="R412" s="774"/>
      <c r="S412" s="774"/>
      <c r="T412" s="774"/>
      <c r="U412" s="774"/>
    </row>
    <row r="413" spans="1:21">
      <c r="A413" s="1570"/>
      <c r="B413" s="756"/>
      <c r="C413" s="756"/>
      <c r="D413" s="756"/>
      <c r="E413" s="756"/>
      <c r="F413" s="774"/>
      <c r="G413" s="774"/>
      <c r="H413" s="774"/>
      <c r="I413" s="774"/>
      <c r="J413" s="774"/>
      <c r="K413" s="774"/>
      <c r="L413" s="774"/>
      <c r="M413" s="774"/>
      <c r="N413" s="774"/>
      <c r="O413" s="774"/>
      <c r="P413" s="774"/>
      <c r="Q413" s="774"/>
      <c r="R413" s="774"/>
      <c r="S413" s="774"/>
      <c r="T413" s="774"/>
      <c r="U413" s="774"/>
    </row>
    <row r="414" spans="1:21">
      <c r="A414" s="767" t="s">
        <v>1636</v>
      </c>
      <c r="B414" s="765"/>
      <c r="C414" s="765"/>
      <c r="D414" s="765"/>
      <c r="E414" s="774"/>
      <c r="F414" s="774"/>
      <c r="G414" s="774"/>
      <c r="H414" s="774"/>
      <c r="I414" s="774"/>
      <c r="J414" s="774"/>
      <c r="K414" s="774"/>
      <c r="L414" s="774"/>
      <c r="M414" s="774"/>
      <c r="N414" s="774"/>
      <c r="O414" s="774"/>
      <c r="P414" s="774"/>
      <c r="Q414" s="774"/>
      <c r="R414" s="774"/>
      <c r="S414" s="774"/>
      <c r="T414" s="774"/>
    </row>
    <row r="415" spans="1:21">
      <c r="A415" s="756"/>
      <c r="B415" s="756" t="s">
        <v>2017</v>
      </c>
      <c r="C415" s="756" t="s">
        <v>2018</v>
      </c>
      <c r="D415" s="756"/>
      <c r="E415" s="774"/>
      <c r="F415" s="774"/>
      <c r="G415" s="774"/>
      <c r="H415" s="774"/>
      <c r="I415" s="774"/>
      <c r="J415" s="774"/>
      <c r="K415" s="774"/>
      <c r="L415" s="774"/>
      <c r="M415" s="774"/>
      <c r="N415" s="774"/>
      <c r="O415" s="774"/>
      <c r="P415" s="774"/>
      <c r="Q415" s="774"/>
      <c r="R415" s="774"/>
      <c r="S415" s="774"/>
      <c r="T415" s="774"/>
    </row>
    <row r="416" spans="1:21">
      <c r="A416" s="767" t="s">
        <v>454</v>
      </c>
      <c r="B416" s="765"/>
      <c r="C416" s="765"/>
      <c r="D416" s="765"/>
      <c r="E416" s="774"/>
      <c r="F416" s="774"/>
      <c r="G416" s="774"/>
      <c r="H416" s="774"/>
      <c r="I416" s="774"/>
      <c r="J416" s="774"/>
      <c r="K416" s="774"/>
      <c r="L416" s="774"/>
      <c r="M416" s="774"/>
      <c r="N416" s="774"/>
      <c r="O416" s="774"/>
      <c r="P416" s="774"/>
      <c r="Q416" s="774"/>
      <c r="R416" s="774"/>
      <c r="S416" s="774"/>
      <c r="T416" s="774"/>
    </row>
    <row r="417" spans="1:20">
      <c r="A417" s="756"/>
      <c r="B417" s="756"/>
      <c r="C417" s="756"/>
      <c r="D417" s="756"/>
      <c r="E417" s="774"/>
      <c r="F417" s="774"/>
      <c r="G417" s="774"/>
      <c r="H417" s="774"/>
      <c r="I417" s="774"/>
      <c r="J417" s="774"/>
      <c r="K417" s="774"/>
      <c r="L417" s="774"/>
      <c r="M417" s="774"/>
      <c r="N417" s="774"/>
      <c r="O417" s="774"/>
      <c r="P417" s="774"/>
      <c r="Q417" s="774"/>
      <c r="R417" s="774"/>
      <c r="S417" s="774"/>
      <c r="T417" s="774"/>
    </row>
    <row r="418" spans="1:20">
      <c r="A418" s="756" t="s">
        <v>1621</v>
      </c>
      <c r="B418" s="756"/>
      <c r="C418" s="756"/>
      <c r="D418" s="756"/>
      <c r="E418" s="774"/>
      <c r="F418" s="774"/>
      <c r="G418" s="774"/>
      <c r="H418" s="774"/>
      <c r="I418" s="774"/>
      <c r="J418" s="774"/>
      <c r="K418" s="774"/>
      <c r="L418" s="774"/>
      <c r="M418" s="774"/>
      <c r="N418" s="774"/>
      <c r="O418" s="774"/>
      <c r="P418" s="774"/>
      <c r="Q418" s="774"/>
      <c r="R418" s="774"/>
      <c r="S418" s="774"/>
      <c r="T418" s="774"/>
    </row>
    <row r="419" spans="1:20">
      <c r="A419" s="756" t="s">
        <v>1622</v>
      </c>
      <c r="B419" s="756"/>
      <c r="C419" s="756"/>
      <c r="D419" s="756"/>
      <c r="E419" s="774"/>
      <c r="F419" s="774"/>
      <c r="G419" s="774"/>
      <c r="H419" s="774"/>
      <c r="I419" s="774"/>
      <c r="J419" s="774"/>
      <c r="K419" s="774"/>
      <c r="L419" s="774"/>
      <c r="M419" s="774"/>
      <c r="N419" s="774"/>
      <c r="O419" s="774"/>
      <c r="P419" s="774"/>
      <c r="Q419" s="774"/>
      <c r="R419" s="774"/>
      <c r="S419" s="774"/>
      <c r="T419" s="774"/>
    </row>
    <row r="420" spans="1:20">
      <c r="A420" s="756"/>
      <c r="B420" s="756"/>
      <c r="C420" s="756"/>
      <c r="D420" s="756"/>
      <c r="E420" s="774"/>
      <c r="F420" s="774"/>
      <c r="G420" s="774"/>
      <c r="H420" s="774"/>
      <c r="I420" s="774"/>
      <c r="J420" s="774"/>
      <c r="K420" s="774"/>
      <c r="L420" s="774"/>
      <c r="M420" s="774"/>
      <c r="N420" s="774"/>
      <c r="O420" s="774"/>
      <c r="P420" s="774"/>
      <c r="Q420" s="774"/>
      <c r="R420" s="774"/>
      <c r="S420" s="774"/>
      <c r="T420" s="774"/>
    </row>
    <row r="421" spans="1:20">
      <c r="A421" s="767" t="s">
        <v>1629</v>
      </c>
      <c r="B421" s="765"/>
      <c r="C421" s="765"/>
      <c r="D421" s="765"/>
      <c r="E421" s="774"/>
      <c r="F421" s="774"/>
      <c r="G421" s="774"/>
      <c r="H421" s="774"/>
      <c r="I421" s="774"/>
      <c r="J421" s="774"/>
      <c r="K421" s="774"/>
      <c r="L421" s="774"/>
      <c r="M421" s="774"/>
      <c r="N421" s="774"/>
      <c r="O421" s="774"/>
      <c r="P421" s="774"/>
      <c r="Q421" s="774"/>
      <c r="R421" s="774"/>
      <c r="S421" s="774"/>
      <c r="T421" s="774"/>
    </row>
    <row r="422" spans="1:20">
      <c r="A422" s="756"/>
      <c r="B422" s="756"/>
      <c r="C422" s="756"/>
      <c r="D422" s="756"/>
      <c r="E422" s="774"/>
      <c r="F422" s="774"/>
      <c r="G422" s="774"/>
      <c r="H422" s="774"/>
      <c r="I422" s="774"/>
      <c r="J422" s="774"/>
      <c r="K422" s="774"/>
      <c r="L422" s="774"/>
      <c r="M422" s="774"/>
      <c r="N422" s="774"/>
      <c r="O422" s="774"/>
      <c r="P422" s="774"/>
      <c r="Q422" s="774"/>
      <c r="R422" s="774"/>
      <c r="S422" s="774"/>
      <c r="T422" s="774"/>
    </row>
    <row r="423" spans="1:20">
      <c r="A423" s="756" t="s">
        <v>1628</v>
      </c>
      <c r="B423" s="756"/>
      <c r="C423" s="756"/>
      <c r="D423" s="756"/>
      <c r="E423" s="774"/>
      <c r="F423" s="774"/>
      <c r="G423" s="774"/>
      <c r="H423" s="774"/>
      <c r="I423" s="774"/>
      <c r="J423" s="774"/>
      <c r="K423" s="774"/>
      <c r="L423" s="774"/>
      <c r="M423" s="774"/>
      <c r="N423" s="774"/>
      <c r="O423" s="774"/>
      <c r="P423" s="774"/>
      <c r="Q423" s="774"/>
      <c r="R423" s="774"/>
      <c r="S423" s="774"/>
      <c r="T423" s="774"/>
    </row>
    <row r="424" spans="1:20">
      <c r="A424" s="756" t="s">
        <v>1627</v>
      </c>
      <c r="B424" s="756"/>
      <c r="C424" s="756"/>
      <c r="D424" s="756"/>
      <c r="E424" s="774"/>
      <c r="F424" s="774"/>
      <c r="G424" s="774"/>
      <c r="H424" s="774"/>
      <c r="I424" s="774"/>
      <c r="J424" s="774"/>
      <c r="K424" s="774"/>
      <c r="L424" s="774"/>
      <c r="M424" s="774"/>
      <c r="N424" s="774"/>
      <c r="O424" s="774"/>
      <c r="P424" s="774"/>
      <c r="Q424" s="774"/>
      <c r="R424" s="774"/>
      <c r="S424" s="774"/>
      <c r="T424" s="774"/>
    </row>
    <row r="425" spans="1:20">
      <c r="A425" s="756"/>
      <c r="B425" s="756"/>
      <c r="C425" s="756"/>
      <c r="D425" s="756"/>
      <c r="E425" s="774"/>
      <c r="F425" s="774"/>
      <c r="G425" s="774"/>
      <c r="H425" s="774"/>
      <c r="I425" s="774"/>
      <c r="J425" s="774"/>
      <c r="K425" s="774"/>
      <c r="L425" s="774"/>
      <c r="M425" s="774"/>
      <c r="N425" s="774"/>
      <c r="O425" s="774"/>
      <c r="P425" s="774"/>
      <c r="Q425" s="774"/>
      <c r="R425" s="774"/>
      <c r="S425" s="774"/>
      <c r="T425" s="774"/>
    </row>
    <row r="426" spans="1:20">
      <c r="A426" s="767" t="s">
        <v>1630</v>
      </c>
      <c r="B426" s="765"/>
      <c r="C426" s="765"/>
      <c r="D426" s="765"/>
      <c r="E426" s="774"/>
      <c r="F426" s="774"/>
      <c r="G426" s="774"/>
      <c r="H426" s="774"/>
      <c r="I426" s="774"/>
      <c r="J426" s="774"/>
      <c r="K426" s="774"/>
      <c r="L426" s="774"/>
      <c r="M426" s="774"/>
      <c r="N426" s="774"/>
      <c r="O426" s="774"/>
      <c r="P426" s="774"/>
      <c r="Q426" s="774"/>
      <c r="R426" s="774"/>
      <c r="S426" s="774"/>
      <c r="T426" s="774"/>
    </row>
    <row r="427" spans="1:20">
      <c r="A427" s="756"/>
      <c r="B427" s="756"/>
      <c r="C427" s="756"/>
      <c r="D427" s="756"/>
      <c r="E427" s="774"/>
      <c r="F427" s="774"/>
      <c r="G427" s="774"/>
      <c r="H427" s="774"/>
      <c r="I427" s="774"/>
      <c r="J427" s="774"/>
      <c r="K427" s="774"/>
      <c r="L427" s="774"/>
      <c r="M427" s="774"/>
      <c r="N427" s="774"/>
      <c r="O427" s="774"/>
      <c r="P427" s="774"/>
      <c r="Q427" s="774"/>
      <c r="R427" s="774"/>
      <c r="S427" s="774"/>
      <c r="T427" s="774"/>
    </row>
    <row r="428" spans="1:20">
      <c r="A428" s="756" t="s">
        <v>1631</v>
      </c>
      <c r="B428" s="756"/>
      <c r="C428" s="756"/>
      <c r="D428" s="756"/>
      <c r="E428" s="774"/>
      <c r="F428" s="774"/>
      <c r="G428" s="774"/>
      <c r="H428" s="774"/>
      <c r="I428" s="774"/>
      <c r="J428" s="774"/>
      <c r="K428" s="774"/>
      <c r="L428" s="774"/>
      <c r="M428" s="774"/>
      <c r="N428" s="774"/>
      <c r="O428" s="774"/>
      <c r="P428" s="774"/>
      <c r="Q428" s="774"/>
      <c r="R428" s="774"/>
      <c r="S428" s="774"/>
      <c r="T428" s="774"/>
    </row>
    <row r="429" spans="1:20">
      <c r="A429" s="756" t="s">
        <v>1627</v>
      </c>
      <c r="B429" s="756"/>
      <c r="C429" s="756"/>
      <c r="D429" s="756"/>
      <c r="E429" s="774"/>
      <c r="F429" s="774"/>
      <c r="G429" s="774"/>
      <c r="H429" s="774"/>
      <c r="I429" s="774"/>
      <c r="J429" s="774"/>
      <c r="K429" s="774"/>
      <c r="L429" s="774"/>
      <c r="M429" s="774"/>
      <c r="N429" s="774"/>
      <c r="O429" s="774"/>
      <c r="P429" s="774"/>
      <c r="Q429" s="774"/>
      <c r="R429" s="774"/>
      <c r="S429" s="774"/>
      <c r="T429" s="774"/>
    </row>
    <row r="430" spans="1:20">
      <c r="A430" s="756"/>
      <c r="B430" s="756"/>
      <c r="C430" s="756"/>
      <c r="D430" s="756"/>
      <c r="E430" s="774"/>
      <c r="F430" s="774"/>
      <c r="G430" s="774"/>
      <c r="H430" s="774"/>
      <c r="I430" s="774"/>
      <c r="J430" s="774"/>
      <c r="K430" s="774"/>
      <c r="L430" s="774"/>
      <c r="M430" s="774"/>
      <c r="N430" s="774"/>
      <c r="O430" s="774"/>
      <c r="P430" s="774"/>
      <c r="Q430" s="774"/>
      <c r="R430" s="774"/>
      <c r="S430" s="774"/>
      <c r="T430" s="774"/>
    </row>
    <row r="431" spans="1:20">
      <c r="A431" s="767" t="s">
        <v>10471</v>
      </c>
      <c r="B431" s="765"/>
      <c r="C431" s="765"/>
      <c r="D431" s="765"/>
      <c r="E431" s="774"/>
      <c r="F431" s="774"/>
      <c r="G431" s="774"/>
      <c r="H431" s="774"/>
      <c r="I431" s="774"/>
      <c r="J431" s="774"/>
      <c r="K431" s="774"/>
      <c r="L431" s="774"/>
      <c r="M431" s="774"/>
      <c r="N431" s="774"/>
      <c r="O431" s="774"/>
      <c r="P431" s="774"/>
      <c r="Q431" s="774"/>
      <c r="R431" s="774"/>
      <c r="S431" s="774"/>
      <c r="T431" s="774"/>
    </row>
    <row r="432" spans="1:20">
      <c r="A432" s="756"/>
      <c r="B432" s="756"/>
      <c r="C432" s="756"/>
      <c r="D432" s="756"/>
      <c r="E432" s="774"/>
      <c r="F432" s="774"/>
      <c r="G432" s="774"/>
      <c r="H432" s="774"/>
      <c r="I432" s="774"/>
      <c r="J432" s="774"/>
      <c r="K432" s="774"/>
      <c r="L432" s="774"/>
      <c r="M432" s="774"/>
      <c r="N432" s="774"/>
      <c r="O432" s="774"/>
      <c r="P432" s="774"/>
      <c r="Q432" s="774"/>
      <c r="R432" s="774"/>
      <c r="S432" s="774"/>
      <c r="T432" s="774"/>
    </row>
    <row r="433" spans="1:20">
      <c r="A433" s="756" t="s">
        <v>10467</v>
      </c>
      <c r="B433" s="756" t="s">
        <v>10468</v>
      </c>
      <c r="C433" s="756"/>
      <c r="D433" s="756"/>
      <c r="E433" s="774"/>
      <c r="F433" s="774"/>
      <c r="G433" s="774"/>
      <c r="H433" s="774"/>
      <c r="I433" s="774"/>
      <c r="J433" s="774"/>
      <c r="K433" s="774"/>
      <c r="L433" s="774"/>
      <c r="M433" s="774"/>
      <c r="N433" s="774"/>
      <c r="O433" s="774"/>
      <c r="P433" s="774"/>
      <c r="Q433" s="774"/>
      <c r="R433" s="774"/>
      <c r="S433" s="774"/>
      <c r="T433" s="774"/>
    </row>
    <row r="434" spans="1:20">
      <c r="A434" s="756" t="s">
        <v>2097</v>
      </c>
      <c r="B434" s="756" t="s">
        <v>10469</v>
      </c>
      <c r="C434" s="756"/>
      <c r="D434" s="756"/>
      <c r="E434" s="774"/>
      <c r="F434" s="774"/>
      <c r="G434" s="774"/>
      <c r="H434" s="774"/>
      <c r="I434" s="774"/>
      <c r="J434" s="774"/>
      <c r="K434" s="774"/>
      <c r="L434" s="774"/>
      <c r="M434" s="774"/>
      <c r="N434" s="774"/>
      <c r="O434" s="774"/>
      <c r="P434" s="774"/>
      <c r="Q434" s="774"/>
      <c r="R434" s="774"/>
      <c r="S434" s="774"/>
      <c r="T434" s="774"/>
    </row>
    <row r="435" spans="1:20">
      <c r="A435" s="756" t="s">
        <v>2098</v>
      </c>
      <c r="B435" s="756" t="s">
        <v>10470</v>
      </c>
      <c r="C435" s="756"/>
      <c r="D435" s="756"/>
      <c r="E435" s="774"/>
      <c r="F435" s="774"/>
      <c r="G435" s="774"/>
      <c r="H435" s="774"/>
      <c r="I435" s="774"/>
      <c r="J435" s="774"/>
      <c r="K435" s="774"/>
      <c r="L435" s="774"/>
      <c r="M435" s="774"/>
      <c r="N435" s="774"/>
      <c r="O435" s="774"/>
      <c r="P435" s="774"/>
      <c r="Q435" s="774"/>
      <c r="R435" s="774"/>
      <c r="S435" s="774"/>
      <c r="T435" s="774"/>
    </row>
    <row r="436" spans="1:20">
      <c r="A436" s="756" t="s">
        <v>2099</v>
      </c>
      <c r="B436" s="756" t="s">
        <v>2099</v>
      </c>
      <c r="C436" s="756"/>
      <c r="D436" s="756"/>
      <c r="E436" s="774"/>
      <c r="F436" s="774"/>
      <c r="G436" s="774"/>
      <c r="H436" s="774"/>
      <c r="I436" s="774"/>
      <c r="J436" s="774"/>
      <c r="K436" s="774"/>
      <c r="L436" s="774"/>
      <c r="M436" s="774"/>
      <c r="N436" s="774"/>
      <c r="O436" s="774"/>
      <c r="P436" s="774"/>
      <c r="Q436" s="774"/>
      <c r="R436" s="774"/>
      <c r="S436" s="774"/>
      <c r="T436" s="774"/>
    </row>
    <row r="437" spans="1:20">
      <c r="A437" s="756"/>
      <c r="B437" s="756"/>
      <c r="C437" s="756"/>
      <c r="D437" s="756"/>
      <c r="E437" s="774"/>
      <c r="F437" s="774"/>
      <c r="G437" s="774"/>
      <c r="H437" s="774"/>
      <c r="I437" s="774"/>
      <c r="J437" s="774"/>
      <c r="K437" s="774"/>
      <c r="L437" s="774"/>
      <c r="M437" s="774"/>
      <c r="N437" s="774"/>
      <c r="O437" s="774"/>
      <c r="P437" s="774"/>
      <c r="Q437" s="774"/>
      <c r="R437" s="774"/>
      <c r="S437" s="774"/>
      <c r="T437" s="774"/>
    </row>
    <row r="438" spans="1:20">
      <c r="A438" s="767" t="s">
        <v>1632</v>
      </c>
      <c r="B438" s="765"/>
      <c r="C438" s="765"/>
      <c r="D438" s="765"/>
      <c r="E438" s="774"/>
      <c r="F438" s="774"/>
      <c r="G438" s="774"/>
      <c r="H438" s="774"/>
      <c r="I438" s="774"/>
      <c r="J438" s="774"/>
      <c r="K438" s="774"/>
      <c r="L438" s="774"/>
      <c r="M438" s="774"/>
      <c r="N438" s="774"/>
      <c r="O438" s="774"/>
      <c r="P438" s="774"/>
      <c r="Q438" s="774"/>
      <c r="R438" s="774"/>
      <c r="S438" s="774"/>
      <c r="T438" s="774"/>
    </row>
    <row r="439" spans="1:20">
      <c r="A439" s="756"/>
      <c r="B439" s="756"/>
      <c r="C439" s="756"/>
      <c r="D439" s="756"/>
      <c r="E439" s="774"/>
      <c r="F439" s="774"/>
      <c r="G439" s="774"/>
      <c r="H439" s="774"/>
      <c r="I439" s="774"/>
      <c r="J439" s="774"/>
      <c r="K439" s="774"/>
      <c r="L439" s="774"/>
      <c r="M439" s="774"/>
      <c r="N439" s="774"/>
      <c r="O439" s="774"/>
      <c r="P439" s="774"/>
      <c r="Q439" s="774"/>
      <c r="R439" s="774"/>
      <c r="S439" s="774"/>
      <c r="T439" s="774"/>
    </row>
    <row r="440" spans="1:20">
      <c r="A440" s="756" t="s">
        <v>1633</v>
      </c>
      <c r="B440" s="756"/>
      <c r="C440" s="756"/>
      <c r="D440" s="756"/>
      <c r="E440" s="774"/>
      <c r="F440" s="774"/>
      <c r="G440" s="774"/>
      <c r="H440" s="774"/>
      <c r="I440" s="774"/>
      <c r="J440" s="774"/>
      <c r="K440" s="774"/>
      <c r="L440" s="774"/>
      <c r="M440" s="774"/>
      <c r="N440" s="774"/>
      <c r="O440" s="774"/>
      <c r="P440" s="774"/>
      <c r="Q440" s="774"/>
      <c r="R440" s="774"/>
      <c r="S440" s="774"/>
      <c r="T440" s="774"/>
    </row>
    <row r="441" spans="1:20">
      <c r="A441" s="756" t="s">
        <v>1627</v>
      </c>
      <c r="B441" s="756"/>
      <c r="C441" s="756"/>
      <c r="D441" s="756"/>
      <c r="E441" s="774"/>
      <c r="F441" s="774"/>
      <c r="G441" s="774"/>
      <c r="H441" s="774"/>
      <c r="I441" s="774"/>
      <c r="J441" s="774"/>
      <c r="K441" s="774"/>
      <c r="L441" s="774"/>
      <c r="M441" s="774"/>
      <c r="N441" s="774"/>
      <c r="O441" s="774"/>
      <c r="P441" s="774"/>
      <c r="Q441" s="774"/>
      <c r="R441" s="774"/>
      <c r="S441" s="774"/>
      <c r="T441" s="774"/>
    </row>
    <row r="442" spans="1:20">
      <c r="A442" s="756"/>
      <c r="B442" s="756"/>
      <c r="C442" s="756"/>
      <c r="D442" s="756"/>
      <c r="E442" s="774"/>
      <c r="F442" s="774"/>
      <c r="G442" s="774"/>
      <c r="H442" s="774"/>
      <c r="I442" s="774"/>
      <c r="J442" s="774"/>
      <c r="K442" s="774"/>
      <c r="L442" s="774"/>
      <c r="M442" s="774"/>
      <c r="N442" s="774"/>
      <c r="O442" s="774"/>
      <c r="P442" s="774"/>
      <c r="Q442" s="774"/>
      <c r="R442" s="774"/>
      <c r="S442" s="774"/>
      <c r="T442" s="774"/>
    </row>
    <row r="443" spans="1:20">
      <c r="A443" s="756"/>
      <c r="B443" s="756"/>
      <c r="C443" s="756"/>
      <c r="D443" s="756"/>
      <c r="E443" s="774"/>
      <c r="F443" s="774"/>
      <c r="G443" s="774"/>
      <c r="H443" s="774"/>
      <c r="I443" s="774"/>
      <c r="J443" s="774"/>
      <c r="K443" s="774"/>
      <c r="L443" s="774"/>
      <c r="M443" s="774"/>
      <c r="N443" s="774"/>
      <c r="O443" s="774"/>
      <c r="P443" s="774"/>
      <c r="Q443" s="774"/>
      <c r="R443" s="774"/>
      <c r="S443" s="774"/>
      <c r="T443" s="774"/>
    </row>
    <row r="444" spans="1:20">
      <c r="A444" s="767" t="s">
        <v>1662</v>
      </c>
      <c r="B444" s="765"/>
      <c r="C444" s="765"/>
      <c r="D444" s="765"/>
      <c r="E444" s="774"/>
      <c r="F444" s="774"/>
      <c r="G444" s="774"/>
      <c r="H444" s="774"/>
      <c r="I444" s="774"/>
      <c r="J444" s="774"/>
      <c r="K444" s="774"/>
      <c r="L444" s="774"/>
      <c r="M444" s="774"/>
      <c r="N444" s="774"/>
      <c r="O444" s="774"/>
      <c r="P444" s="774"/>
      <c r="Q444" s="774"/>
      <c r="R444" s="774"/>
      <c r="S444" s="774"/>
      <c r="T444" s="774"/>
    </row>
    <row r="445" spans="1:20">
      <c r="A445" s="756"/>
      <c r="B445" s="756"/>
      <c r="C445" s="756"/>
      <c r="D445" s="756"/>
      <c r="E445" s="774"/>
      <c r="F445" s="774"/>
      <c r="G445" s="774"/>
      <c r="H445" s="774"/>
      <c r="I445" s="774"/>
      <c r="J445" s="774"/>
      <c r="K445" s="774"/>
      <c r="L445" s="774"/>
      <c r="M445" s="774"/>
      <c r="N445" s="774"/>
      <c r="O445" s="774"/>
      <c r="P445" s="774"/>
      <c r="Q445" s="774"/>
      <c r="R445" s="774"/>
      <c r="S445" s="774"/>
      <c r="T445" s="774"/>
    </row>
    <row r="446" spans="1:20">
      <c r="A446" s="756" t="s">
        <v>1663</v>
      </c>
      <c r="B446" s="756"/>
      <c r="C446" s="756"/>
      <c r="D446" s="756"/>
      <c r="E446" s="774"/>
      <c r="F446" s="774"/>
      <c r="G446" s="774"/>
      <c r="H446" s="774"/>
      <c r="I446" s="774"/>
      <c r="J446" s="774"/>
      <c r="K446" s="774"/>
      <c r="L446" s="774"/>
      <c r="M446" s="774"/>
      <c r="N446" s="774"/>
      <c r="O446" s="774"/>
      <c r="P446" s="774"/>
      <c r="Q446" s="774"/>
      <c r="R446" s="774"/>
      <c r="S446" s="774"/>
      <c r="T446" s="774"/>
    </row>
    <row r="447" spans="1:20">
      <c r="A447" s="756" t="s">
        <v>1664</v>
      </c>
      <c r="B447" s="756"/>
      <c r="C447" s="756"/>
      <c r="D447" s="756"/>
      <c r="E447" s="774"/>
      <c r="F447" s="774"/>
      <c r="G447" s="774"/>
      <c r="H447" s="774"/>
      <c r="I447" s="774"/>
      <c r="J447" s="774"/>
      <c r="K447" s="774"/>
      <c r="L447" s="774"/>
      <c r="M447" s="774"/>
      <c r="N447" s="774"/>
      <c r="O447" s="774"/>
      <c r="P447" s="774"/>
      <c r="Q447" s="774"/>
      <c r="R447" s="774"/>
      <c r="S447" s="774"/>
      <c r="T447" s="774"/>
    </row>
    <row r="448" spans="1:20">
      <c r="A448" s="756" t="s">
        <v>1665</v>
      </c>
      <c r="B448" s="756"/>
      <c r="C448" s="756"/>
      <c r="D448" s="756"/>
      <c r="E448" s="774"/>
      <c r="F448" s="774"/>
      <c r="G448" s="774"/>
      <c r="H448" s="774"/>
      <c r="I448" s="774"/>
      <c r="J448" s="774"/>
      <c r="K448" s="774"/>
      <c r="L448" s="774"/>
      <c r="M448" s="774"/>
      <c r="N448" s="774"/>
      <c r="O448" s="774"/>
      <c r="P448" s="774"/>
      <c r="Q448" s="774"/>
      <c r="R448" s="774"/>
      <c r="S448" s="774"/>
      <c r="T448" s="774"/>
    </row>
    <row r="449" spans="1:20">
      <c r="A449" s="756"/>
      <c r="B449" s="756"/>
      <c r="C449" s="756"/>
      <c r="D449" s="756"/>
      <c r="E449" s="774"/>
      <c r="F449" s="774"/>
      <c r="G449" s="774"/>
      <c r="H449" s="774"/>
      <c r="I449" s="774"/>
      <c r="J449" s="774"/>
      <c r="K449" s="774"/>
      <c r="L449" s="774"/>
      <c r="M449" s="774"/>
      <c r="N449" s="774"/>
      <c r="O449" s="774"/>
      <c r="P449" s="774"/>
      <c r="Q449" s="774"/>
      <c r="R449" s="774"/>
      <c r="S449" s="774"/>
      <c r="T449" s="774"/>
    </row>
    <row r="450" spans="1:20">
      <c r="A450" s="767" t="s">
        <v>1785</v>
      </c>
      <c r="B450" s="765"/>
      <c r="C450" s="765"/>
      <c r="D450" s="765"/>
      <c r="E450" s="774"/>
      <c r="F450" s="774"/>
      <c r="G450" s="774"/>
      <c r="H450" s="774"/>
      <c r="I450" s="774"/>
      <c r="J450" s="774"/>
      <c r="K450" s="774"/>
      <c r="L450" s="774"/>
      <c r="M450" s="774"/>
      <c r="N450" s="774"/>
      <c r="O450" s="774"/>
      <c r="P450" s="774"/>
      <c r="Q450" s="774"/>
      <c r="R450" s="774"/>
      <c r="S450" s="774"/>
      <c r="T450" s="774"/>
    </row>
    <row r="451" spans="1:20">
      <c r="A451" s="756"/>
      <c r="B451" s="756"/>
      <c r="C451" s="756"/>
      <c r="D451" s="756"/>
      <c r="E451" s="774"/>
      <c r="F451" s="774"/>
      <c r="G451" s="774"/>
      <c r="H451" s="774"/>
      <c r="I451" s="774"/>
      <c r="J451" s="774"/>
      <c r="K451" s="774"/>
      <c r="L451" s="774"/>
      <c r="M451" s="774"/>
      <c r="N451" s="774"/>
      <c r="O451" s="774"/>
      <c r="P451" s="774"/>
      <c r="Q451" s="774"/>
      <c r="R451" s="774"/>
      <c r="S451" s="774"/>
      <c r="T451" s="774"/>
    </row>
    <row r="452" spans="1:20">
      <c r="A452" s="756" t="s">
        <v>1663</v>
      </c>
      <c r="B452" s="756"/>
      <c r="C452" s="756"/>
      <c r="D452" s="756"/>
      <c r="E452" s="774"/>
      <c r="F452" s="774"/>
      <c r="G452" s="774"/>
      <c r="H452" s="774"/>
      <c r="I452" s="774"/>
      <c r="J452" s="774"/>
      <c r="K452" s="774"/>
      <c r="L452" s="774"/>
      <c r="M452" s="774"/>
      <c r="N452" s="774"/>
      <c r="O452" s="774"/>
      <c r="P452" s="774"/>
      <c r="Q452" s="774"/>
      <c r="R452" s="774"/>
      <c r="S452" s="774"/>
      <c r="T452" s="774"/>
    </row>
    <row r="453" spans="1:20">
      <c r="A453" s="756" t="s">
        <v>1627</v>
      </c>
      <c r="B453" s="756"/>
      <c r="C453" s="756"/>
      <c r="D453" s="756"/>
      <c r="E453" s="774"/>
      <c r="F453" s="774"/>
      <c r="G453" s="774"/>
      <c r="H453" s="774"/>
      <c r="I453" s="774"/>
      <c r="J453" s="774"/>
      <c r="K453" s="774"/>
      <c r="L453" s="774"/>
      <c r="M453" s="774"/>
      <c r="N453" s="774"/>
      <c r="O453" s="774"/>
      <c r="P453" s="774"/>
      <c r="Q453" s="774"/>
      <c r="R453" s="774"/>
      <c r="S453" s="774"/>
      <c r="T453" s="774"/>
    </row>
    <row r="454" spans="1:20">
      <c r="A454" s="756"/>
      <c r="B454" s="756"/>
      <c r="C454" s="756"/>
      <c r="D454" s="756"/>
      <c r="E454" s="774"/>
      <c r="F454" s="774"/>
      <c r="G454" s="774"/>
      <c r="H454" s="774"/>
      <c r="I454" s="774"/>
      <c r="J454" s="774"/>
      <c r="K454" s="774"/>
      <c r="L454" s="774"/>
      <c r="M454" s="774"/>
      <c r="N454" s="774"/>
      <c r="O454" s="774"/>
      <c r="P454" s="774"/>
      <c r="Q454" s="774"/>
      <c r="R454" s="774"/>
      <c r="S454" s="774"/>
      <c r="T454" s="774"/>
    </row>
    <row r="455" spans="1:20">
      <c r="A455" s="756"/>
      <c r="B455" s="756"/>
      <c r="C455" s="756"/>
      <c r="D455" s="756"/>
      <c r="E455" s="774"/>
      <c r="F455" s="774"/>
      <c r="G455" s="774"/>
      <c r="H455" s="774"/>
      <c r="I455" s="774"/>
      <c r="J455" s="774"/>
      <c r="K455" s="774"/>
      <c r="L455" s="774"/>
      <c r="M455" s="774"/>
      <c r="N455" s="774"/>
      <c r="O455" s="774"/>
      <c r="P455" s="774"/>
      <c r="Q455" s="774"/>
      <c r="R455" s="774"/>
      <c r="S455" s="774"/>
      <c r="T455" s="774"/>
    </row>
    <row r="456" spans="1:20">
      <c r="A456" s="767" t="s">
        <v>1441</v>
      </c>
      <c r="B456" s="765"/>
      <c r="C456" s="765"/>
      <c r="D456" s="765"/>
      <c r="E456" s="760"/>
      <c r="F456" s="760"/>
      <c r="G456" s="760"/>
      <c r="H456" s="760"/>
      <c r="I456" s="774"/>
      <c r="J456" s="774"/>
      <c r="K456" s="774"/>
      <c r="L456" s="774"/>
      <c r="M456" s="774"/>
      <c r="N456" s="774"/>
      <c r="O456" s="774"/>
      <c r="P456" s="774"/>
      <c r="Q456" s="774"/>
      <c r="R456" s="774"/>
      <c r="S456" s="774"/>
      <c r="T456" s="774"/>
    </row>
    <row r="457" spans="1:20">
      <c r="A457" s="762"/>
      <c r="B457" s="756"/>
      <c r="C457" s="756"/>
      <c r="D457" s="756"/>
      <c r="E457" s="760"/>
      <c r="F457" s="760"/>
      <c r="G457" s="760"/>
      <c r="H457" s="760"/>
      <c r="I457" s="774"/>
      <c r="J457" s="774"/>
      <c r="K457" s="774"/>
      <c r="L457" s="774"/>
      <c r="M457" s="774"/>
      <c r="N457" s="774"/>
      <c r="O457" s="774"/>
      <c r="P457" s="774"/>
      <c r="Q457" s="774"/>
      <c r="R457" s="774"/>
      <c r="S457" s="774"/>
      <c r="T457" s="774"/>
    </row>
    <row r="458" spans="1:20">
      <c r="A458" s="1086">
        <v>2</v>
      </c>
      <c r="B458" s="756"/>
      <c r="C458" s="756"/>
      <c r="D458" s="756"/>
      <c r="E458" s="760"/>
      <c r="F458" s="760"/>
      <c r="G458" s="760"/>
      <c r="H458" s="760"/>
      <c r="I458" s="774"/>
      <c r="J458" s="774"/>
      <c r="K458" s="774"/>
      <c r="L458" s="774"/>
      <c r="M458" s="774"/>
      <c r="N458" s="774"/>
      <c r="O458" s="774"/>
      <c r="P458" s="774"/>
      <c r="Q458" s="774"/>
      <c r="R458" s="774"/>
      <c r="S458" s="774"/>
      <c r="T458" s="774"/>
    </row>
    <row r="459" spans="1:20">
      <c r="A459" s="1086">
        <v>1.5</v>
      </c>
      <c r="B459" s="756"/>
      <c r="C459" s="756"/>
      <c r="D459" s="756"/>
      <c r="E459" s="760"/>
      <c r="F459" s="760"/>
      <c r="G459" s="760"/>
      <c r="H459" s="760"/>
      <c r="I459" s="774"/>
      <c r="J459" s="774"/>
      <c r="K459" s="774"/>
      <c r="L459" s="774"/>
      <c r="M459" s="774"/>
      <c r="N459" s="774"/>
      <c r="O459" s="774"/>
      <c r="P459" s="774"/>
      <c r="Q459" s="774"/>
      <c r="R459" s="774"/>
      <c r="S459" s="774"/>
      <c r="T459" s="774"/>
    </row>
    <row r="460" spans="1:20">
      <c r="A460" s="1086">
        <v>1.3</v>
      </c>
      <c r="B460" s="756"/>
      <c r="C460" s="756"/>
      <c r="D460" s="756"/>
      <c r="E460" s="760"/>
      <c r="F460" s="760"/>
      <c r="G460" s="760"/>
      <c r="H460" s="760"/>
      <c r="I460" s="774"/>
      <c r="J460" s="774"/>
      <c r="K460" s="774"/>
      <c r="L460" s="774"/>
      <c r="M460" s="774"/>
      <c r="N460" s="774"/>
      <c r="O460" s="774"/>
      <c r="P460" s="774"/>
      <c r="Q460" s="774"/>
      <c r="R460" s="774"/>
      <c r="S460" s="774"/>
      <c r="T460" s="774"/>
    </row>
    <row r="461" spans="1:20">
      <c r="A461" s="756"/>
      <c r="B461" s="756"/>
      <c r="C461" s="756"/>
      <c r="D461" s="756"/>
      <c r="E461" s="760"/>
      <c r="F461" s="760"/>
      <c r="G461" s="760"/>
      <c r="H461" s="760"/>
      <c r="I461" s="774"/>
      <c r="J461" s="774"/>
      <c r="K461" s="774"/>
      <c r="L461" s="774"/>
      <c r="M461" s="774"/>
      <c r="N461" s="774"/>
      <c r="O461" s="774"/>
      <c r="P461" s="774"/>
      <c r="Q461" s="774"/>
      <c r="R461" s="774"/>
      <c r="S461" s="774"/>
      <c r="T461" s="774"/>
    </row>
    <row r="462" spans="1:20">
      <c r="A462" s="767" t="s">
        <v>762</v>
      </c>
      <c r="B462" s="765"/>
      <c r="C462" s="765"/>
      <c r="D462" s="765"/>
      <c r="E462" s="774"/>
      <c r="F462" s="774"/>
      <c r="G462" s="774"/>
      <c r="H462" s="774"/>
      <c r="I462" s="774"/>
      <c r="J462" s="774"/>
      <c r="K462" s="774"/>
      <c r="L462" s="774"/>
      <c r="M462" s="774"/>
      <c r="N462" s="774"/>
      <c r="O462" s="774"/>
      <c r="P462" s="774"/>
      <c r="Q462" s="774"/>
      <c r="R462" s="774"/>
      <c r="S462" s="774"/>
      <c r="T462" s="774"/>
    </row>
    <row r="463" spans="1:20">
      <c r="A463" s="776"/>
      <c r="B463" s="756"/>
      <c r="C463" s="756"/>
      <c r="D463" s="756"/>
      <c r="E463" s="774"/>
      <c r="F463" s="774"/>
      <c r="G463" s="774"/>
      <c r="H463" s="774"/>
      <c r="I463" s="774"/>
      <c r="J463" s="774"/>
      <c r="K463" s="774"/>
      <c r="L463" s="774"/>
      <c r="M463" s="774"/>
      <c r="N463" s="774"/>
      <c r="O463" s="774"/>
      <c r="P463" s="774"/>
      <c r="Q463" s="774"/>
      <c r="R463" s="774"/>
      <c r="S463" s="774"/>
      <c r="T463" s="774"/>
    </row>
    <row r="464" spans="1:20">
      <c r="A464" s="776" t="s">
        <v>1108</v>
      </c>
      <c r="B464" s="756"/>
      <c r="C464" s="756"/>
      <c r="D464" s="756"/>
      <c r="E464" s="774"/>
      <c r="F464" s="774"/>
      <c r="G464" s="774"/>
      <c r="H464" s="774"/>
      <c r="I464" s="774"/>
      <c r="J464" s="774"/>
      <c r="K464" s="774"/>
      <c r="L464" s="774"/>
      <c r="M464" s="774"/>
      <c r="N464" s="774"/>
      <c r="O464" s="774"/>
      <c r="P464" s="774"/>
      <c r="Q464" s="774"/>
      <c r="R464" s="774"/>
      <c r="S464" s="774"/>
      <c r="T464" s="774"/>
    </row>
    <row r="465" spans="1:20">
      <c r="A465" s="776" t="s">
        <v>1109</v>
      </c>
      <c r="B465" s="756"/>
      <c r="C465" s="756"/>
      <c r="D465" s="756"/>
      <c r="E465" s="774"/>
      <c r="F465" s="774"/>
      <c r="G465" s="774"/>
      <c r="H465" s="774"/>
      <c r="I465" s="774"/>
      <c r="J465" s="774"/>
      <c r="K465" s="774"/>
      <c r="L465" s="774"/>
      <c r="M465" s="774"/>
      <c r="N465" s="774"/>
      <c r="O465" s="774"/>
      <c r="P465" s="774"/>
      <c r="Q465" s="774"/>
      <c r="R465" s="774"/>
      <c r="S465" s="774"/>
      <c r="T465" s="774"/>
    </row>
    <row r="466" spans="1:20">
      <c r="A466" s="776" t="s">
        <v>1110</v>
      </c>
      <c r="B466" s="756"/>
      <c r="C466" s="756"/>
      <c r="D466" s="756"/>
      <c r="E466" s="774"/>
      <c r="F466" s="774"/>
      <c r="G466" s="774"/>
      <c r="H466" s="774"/>
      <c r="I466" s="774"/>
      <c r="J466" s="774"/>
      <c r="K466" s="774"/>
      <c r="L466" s="774"/>
      <c r="M466" s="774"/>
      <c r="N466" s="774"/>
      <c r="O466" s="774"/>
      <c r="P466" s="774"/>
      <c r="Q466" s="774"/>
      <c r="R466" s="774"/>
      <c r="S466" s="774"/>
      <c r="T466" s="774"/>
    </row>
    <row r="467" spans="1:20">
      <c r="A467" s="776" t="s">
        <v>1111</v>
      </c>
      <c r="B467" s="756"/>
      <c r="C467" s="756"/>
      <c r="D467" s="756"/>
      <c r="E467" s="771"/>
      <c r="F467" s="771"/>
      <c r="G467" s="774"/>
      <c r="H467" s="774"/>
      <c r="I467" s="774"/>
      <c r="J467" s="774"/>
      <c r="K467" s="774"/>
      <c r="L467" s="774"/>
      <c r="M467" s="774"/>
      <c r="N467" s="774"/>
      <c r="O467" s="774"/>
      <c r="P467" s="774"/>
      <c r="Q467" s="774"/>
      <c r="R467" s="774"/>
      <c r="S467" s="774"/>
      <c r="T467" s="774"/>
    </row>
    <row r="468" spans="1:20">
      <c r="A468" s="776" t="s">
        <v>1112</v>
      </c>
      <c r="B468" s="756"/>
      <c r="C468" s="756"/>
      <c r="D468" s="756"/>
      <c r="E468" s="771"/>
      <c r="F468" s="771"/>
      <c r="G468" s="774"/>
      <c r="H468" s="774"/>
      <c r="I468" s="774"/>
      <c r="J468" s="774"/>
      <c r="K468" s="774"/>
      <c r="L468" s="774"/>
      <c r="M468" s="774"/>
      <c r="N468" s="774"/>
      <c r="O468" s="774"/>
      <c r="P468" s="774"/>
      <c r="Q468" s="774"/>
      <c r="R468" s="774"/>
      <c r="S468" s="774"/>
      <c r="T468" s="774"/>
    </row>
    <row r="469" spans="1:20">
      <c r="A469" s="776" t="s">
        <v>1113</v>
      </c>
      <c r="B469" s="756"/>
      <c r="C469" s="756"/>
      <c r="D469" s="756"/>
      <c r="E469" s="771"/>
      <c r="F469" s="771"/>
      <c r="G469" s="774"/>
      <c r="H469" s="774"/>
      <c r="I469" s="774"/>
      <c r="J469" s="774"/>
      <c r="K469" s="774"/>
      <c r="L469" s="774"/>
      <c r="M469" s="774"/>
      <c r="N469" s="774"/>
      <c r="O469" s="774"/>
      <c r="P469" s="774"/>
      <c r="Q469" s="774"/>
      <c r="R469" s="774"/>
      <c r="S469" s="774"/>
      <c r="T469" s="774"/>
    </row>
    <row r="470" spans="1:20">
      <c r="A470" s="776" t="s">
        <v>1114</v>
      </c>
      <c r="B470" s="756"/>
      <c r="C470" s="756"/>
      <c r="D470" s="756"/>
      <c r="E470" s="771"/>
      <c r="F470" s="771"/>
      <c r="G470" s="774"/>
      <c r="H470" s="774"/>
      <c r="I470" s="774"/>
      <c r="J470" s="774"/>
      <c r="K470" s="774"/>
      <c r="L470" s="774"/>
      <c r="M470" s="774"/>
      <c r="N470" s="774"/>
      <c r="O470" s="774"/>
      <c r="P470" s="774"/>
      <c r="Q470" s="774"/>
      <c r="R470" s="774"/>
      <c r="S470" s="774"/>
      <c r="T470" s="774"/>
    </row>
    <row r="471" spans="1:20">
      <c r="A471" s="756"/>
      <c r="B471" s="756"/>
      <c r="C471" s="756"/>
      <c r="D471" s="756"/>
      <c r="E471" s="771"/>
      <c r="F471" s="771"/>
      <c r="G471" s="774"/>
      <c r="H471" s="774"/>
      <c r="I471" s="774"/>
      <c r="J471" s="774"/>
      <c r="K471" s="774"/>
      <c r="L471" s="774"/>
      <c r="M471" s="774"/>
      <c r="N471" s="774"/>
      <c r="O471" s="774"/>
      <c r="P471" s="774"/>
      <c r="Q471" s="774"/>
      <c r="R471" s="774"/>
      <c r="S471" s="774"/>
      <c r="T471" s="774"/>
    </row>
    <row r="472" spans="1:20">
      <c r="A472" s="767" t="s">
        <v>1508</v>
      </c>
      <c r="B472" s="765"/>
      <c r="C472" s="765"/>
      <c r="D472" s="765"/>
      <c r="E472" s="1232"/>
      <c r="F472" s="1232"/>
      <c r="G472" s="774"/>
      <c r="H472" s="774"/>
      <c r="I472" s="774"/>
      <c r="J472" s="774"/>
      <c r="K472" s="774"/>
      <c r="L472" s="774"/>
      <c r="M472" s="774"/>
      <c r="N472" s="774"/>
      <c r="O472" s="774"/>
      <c r="P472" s="774"/>
      <c r="Q472" s="774"/>
      <c r="R472" s="774"/>
      <c r="S472" s="774"/>
      <c r="T472" s="774"/>
    </row>
    <row r="473" spans="1:20">
      <c r="A473" s="921"/>
      <c r="B473" s="756"/>
      <c r="C473" s="1233"/>
      <c r="D473" s="1233"/>
      <c r="E473" s="1232"/>
      <c r="F473" s="1232"/>
      <c r="G473" s="774"/>
      <c r="H473" s="774"/>
      <c r="I473" s="774"/>
      <c r="J473" s="774"/>
      <c r="K473" s="774"/>
      <c r="L473" s="774"/>
      <c r="M473" s="774"/>
      <c r="N473" s="774"/>
      <c r="O473" s="774"/>
      <c r="P473" s="774"/>
      <c r="Q473" s="774"/>
      <c r="R473" s="774"/>
      <c r="S473" s="774"/>
      <c r="T473" s="774"/>
    </row>
    <row r="474" spans="1:20">
      <c r="A474" s="1570" t="s">
        <v>262</v>
      </c>
      <c r="B474" s="756"/>
      <c r="C474" s="1233"/>
      <c r="D474" s="1233"/>
      <c r="E474" s="1232"/>
      <c r="F474" s="1232"/>
      <c r="G474" s="774"/>
      <c r="H474" s="774"/>
      <c r="I474" s="774"/>
      <c r="J474" s="774"/>
      <c r="K474" s="774"/>
      <c r="L474" s="774"/>
      <c r="M474" s="774"/>
      <c r="N474" s="774"/>
      <c r="O474" s="774"/>
      <c r="P474" s="774"/>
      <c r="Q474" s="774"/>
      <c r="R474" s="774"/>
      <c r="S474" s="774"/>
      <c r="T474" s="774"/>
    </row>
    <row r="475" spans="1:20">
      <c r="A475" s="1570" t="s">
        <v>2034</v>
      </c>
      <c r="B475" s="756"/>
      <c r="C475" s="1233"/>
      <c r="D475" s="1233"/>
      <c r="E475" s="1232"/>
      <c r="F475" s="1232"/>
      <c r="G475" s="774"/>
      <c r="H475" s="774"/>
      <c r="I475" s="774"/>
      <c r="J475" s="774"/>
      <c r="K475" s="774"/>
      <c r="L475" s="774"/>
      <c r="M475" s="774"/>
      <c r="N475" s="774"/>
      <c r="O475" s="774"/>
      <c r="P475" s="774"/>
      <c r="Q475" s="774"/>
      <c r="R475" s="774"/>
      <c r="S475" s="774"/>
      <c r="T475" s="774"/>
    </row>
    <row r="476" spans="1:20">
      <c r="A476" s="776"/>
      <c r="B476" s="756"/>
      <c r="C476" s="1233"/>
      <c r="D476" s="1233"/>
      <c r="E476" s="1232"/>
      <c r="F476" s="1232"/>
      <c r="G476" s="774"/>
      <c r="H476" s="774"/>
      <c r="I476" s="774"/>
      <c r="J476" s="774"/>
      <c r="K476" s="774"/>
      <c r="L476" s="774"/>
      <c r="M476" s="774"/>
      <c r="N476" s="774"/>
      <c r="O476" s="774"/>
      <c r="P476" s="774"/>
      <c r="Q476" s="774"/>
      <c r="R476" s="774"/>
      <c r="S476" s="774"/>
      <c r="T476" s="774"/>
    </row>
    <row r="477" spans="1:20">
      <c r="A477" s="767" t="s">
        <v>1780</v>
      </c>
      <c r="B477" s="765"/>
      <c r="C477" s="765"/>
      <c r="D477" s="765"/>
      <c r="E477" s="1232"/>
      <c r="F477" s="1232"/>
      <c r="G477" s="774"/>
      <c r="H477" s="774"/>
      <c r="I477" s="774"/>
      <c r="J477" s="774"/>
      <c r="K477" s="774"/>
      <c r="L477" s="774"/>
      <c r="M477" s="774"/>
      <c r="N477" s="774"/>
      <c r="O477" s="774"/>
      <c r="P477" s="774"/>
      <c r="Q477" s="774"/>
      <c r="R477" s="774"/>
      <c r="S477" s="774"/>
      <c r="T477" s="774"/>
    </row>
    <row r="478" spans="1:20">
      <c r="A478" s="921"/>
      <c r="B478" s="756"/>
      <c r="C478" s="1233"/>
      <c r="D478" s="1233"/>
      <c r="E478" s="1232"/>
      <c r="F478" s="1232"/>
      <c r="G478" s="774"/>
      <c r="H478" s="774"/>
      <c r="I478" s="774"/>
      <c r="J478" s="774"/>
      <c r="K478" s="774"/>
      <c r="L478" s="774"/>
      <c r="M478" s="774"/>
      <c r="N478" s="774"/>
      <c r="O478" s="774"/>
      <c r="P478" s="774"/>
      <c r="Q478" s="774"/>
      <c r="R478" s="774"/>
      <c r="S478" s="774"/>
      <c r="T478" s="774"/>
    </row>
    <row r="479" spans="1:20">
      <c r="A479" s="776" t="s">
        <v>1781</v>
      </c>
      <c r="B479" s="756"/>
      <c r="C479" s="1233"/>
      <c r="D479" s="1233"/>
      <c r="E479" s="1232"/>
      <c r="F479" s="1232"/>
      <c r="G479" s="774"/>
      <c r="H479" s="774"/>
      <c r="I479" s="774"/>
      <c r="J479" s="774"/>
      <c r="K479" s="774"/>
      <c r="L479" s="774"/>
      <c r="M479" s="774"/>
      <c r="N479" s="774"/>
      <c r="O479" s="774"/>
      <c r="P479" s="774"/>
      <c r="Q479" s="774"/>
      <c r="R479" s="774"/>
      <c r="S479" s="774"/>
      <c r="T479" s="774"/>
    </row>
    <row r="480" spans="1:20">
      <c r="A480" s="776" t="s">
        <v>1782</v>
      </c>
      <c r="B480" s="756"/>
      <c r="C480" s="1233"/>
      <c r="D480" s="1233"/>
      <c r="E480" s="1232"/>
      <c r="F480" s="1232"/>
      <c r="G480" s="774"/>
      <c r="H480" s="774"/>
      <c r="I480" s="774"/>
      <c r="J480" s="774"/>
      <c r="K480" s="774"/>
      <c r="L480" s="774"/>
      <c r="M480" s="774"/>
      <c r="N480" s="774"/>
      <c r="O480" s="774"/>
      <c r="P480" s="774"/>
      <c r="Q480" s="774"/>
      <c r="R480" s="774"/>
      <c r="S480" s="774"/>
      <c r="T480" s="774"/>
    </row>
    <row r="481" spans="1:20">
      <c r="A481" s="776"/>
      <c r="B481" s="756"/>
      <c r="C481" s="1233"/>
      <c r="D481" s="1233"/>
      <c r="E481" s="1232"/>
      <c r="F481" s="1232"/>
      <c r="G481" s="774"/>
      <c r="H481" s="774"/>
      <c r="I481" s="774"/>
      <c r="J481" s="774"/>
      <c r="K481" s="774"/>
      <c r="L481" s="774"/>
      <c r="M481" s="774"/>
      <c r="N481" s="774"/>
      <c r="O481" s="774"/>
      <c r="P481" s="774"/>
      <c r="Q481" s="774"/>
      <c r="R481" s="774"/>
      <c r="S481" s="774"/>
      <c r="T481" s="774"/>
    </row>
    <row r="482" spans="1:20">
      <c r="A482" s="776"/>
      <c r="B482" s="756"/>
      <c r="C482" s="1233"/>
      <c r="D482" s="1233"/>
      <c r="E482" s="1232"/>
      <c r="F482" s="1232"/>
      <c r="G482" s="774"/>
      <c r="H482" s="774"/>
      <c r="I482" s="774"/>
      <c r="J482" s="774"/>
      <c r="K482" s="774"/>
      <c r="L482" s="774"/>
      <c r="M482" s="774"/>
      <c r="N482" s="774"/>
      <c r="O482" s="774"/>
      <c r="P482" s="774"/>
      <c r="Q482" s="774"/>
      <c r="R482" s="774"/>
      <c r="S482" s="774"/>
      <c r="T482" s="774"/>
    </row>
    <row r="483" spans="1:20">
      <c r="A483" s="970"/>
      <c r="B483" s="756"/>
      <c r="C483" s="1233"/>
      <c r="D483" s="1233"/>
      <c r="E483" s="1232"/>
      <c r="F483" s="1232"/>
      <c r="G483" s="774"/>
      <c r="H483" s="774"/>
      <c r="I483" s="774"/>
      <c r="J483" s="774"/>
      <c r="K483" s="774"/>
      <c r="L483" s="774"/>
      <c r="M483" s="774"/>
      <c r="N483" s="774"/>
      <c r="O483" s="774"/>
      <c r="P483" s="774"/>
      <c r="Q483" s="774"/>
      <c r="R483" s="774"/>
      <c r="S483" s="774"/>
      <c r="T483" s="774"/>
    </row>
    <row r="484" spans="1:20">
      <c r="A484" s="767" t="s">
        <v>777</v>
      </c>
      <c r="B484" s="765"/>
      <c r="C484" s="765"/>
      <c r="D484" s="765"/>
      <c r="E484" s="771"/>
      <c r="F484" s="771"/>
      <c r="G484" s="774"/>
      <c r="H484" s="774"/>
      <c r="I484" s="774"/>
      <c r="J484" s="774"/>
      <c r="K484" s="774"/>
      <c r="L484" s="774"/>
      <c r="M484" s="774"/>
      <c r="N484" s="774"/>
      <c r="O484" s="774"/>
      <c r="P484" s="774"/>
      <c r="Q484" s="774"/>
      <c r="R484" s="774"/>
      <c r="S484" s="774"/>
      <c r="T484" s="774"/>
    </row>
    <row r="485" spans="1:20">
      <c r="A485" s="756"/>
      <c r="B485" s="756"/>
      <c r="C485" s="756"/>
      <c r="D485" s="756"/>
      <c r="E485" s="771"/>
      <c r="F485" s="771"/>
      <c r="G485" s="774"/>
      <c r="H485" s="774"/>
      <c r="I485" s="774"/>
      <c r="J485" s="774"/>
      <c r="K485" s="774"/>
      <c r="L485" s="774"/>
      <c r="M485" s="774"/>
      <c r="N485" s="774"/>
      <c r="O485" s="774"/>
      <c r="P485" s="774"/>
      <c r="Q485" s="774"/>
      <c r="R485" s="774"/>
      <c r="S485" s="774"/>
      <c r="T485" s="774"/>
    </row>
    <row r="486" spans="1:20">
      <c r="A486" s="756" t="s">
        <v>241</v>
      </c>
      <c r="B486" s="756"/>
      <c r="C486" s="756"/>
      <c r="D486" s="756"/>
      <c r="E486" s="774"/>
      <c r="F486" s="774"/>
      <c r="G486" s="774"/>
      <c r="H486" s="774"/>
      <c r="I486" s="774"/>
      <c r="J486" s="774"/>
      <c r="K486" s="774"/>
      <c r="L486" s="774"/>
      <c r="M486" s="774"/>
      <c r="N486" s="774"/>
      <c r="O486" s="774"/>
      <c r="P486" s="774"/>
      <c r="Q486" s="774"/>
      <c r="R486" s="774"/>
      <c r="S486" s="774"/>
      <c r="T486" s="774"/>
    </row>
    <row r="487" spans="1:20">
      <c r="A487" s="756"/>
      <c r="B487" s="756"/>
      <c r="C487" s="756"/>
      <c r="D487" s="756"/>
      <c r="E487" s="774"/>
      <c r="F487" s="774"/>
      <c r="G487" s="774"/>
      <c r="H487" s="774"/>
      <c r="I487" s="774"/>
      <c r="J487" s="774"/>
      <c r="K487" s="774"/>
      <c r="L487" s="774"/>
      <c r="M487" s="774"/>
      <c r="N487" s="774"/>
      <c r="O487" s="774"/>
      <c r="P487" s="774"/>
      <c r="Q487" s="774"/>
      <c r="R487" s="774"/>
      <c r="S487" s="774"/>
      <c r="T487" s="774"/>
    </row>
    <row r="488" spans="1:20">
      <c r="A488" s="756"/>
      <c r="B488" s="756"/>
      <c r="C488" s="756"/>
      <c r="D488" s="756"/>
      <c r="E488" s="774"/>
      <c r="F488" s="774"/>
      <c r="G488" s="774"/>
      <c r="H488" s="774"/>
      <c r="I488" s="774"/>
      <c r="J488" s="774"/>
      <c r="K488" s="774"/>
      <c r="L488" s="774"/>
      <c r="M488" s="774"/>
      <c r="N488" s="774"/>
      <c r="O488" s="774"/>
      <c r="P488" s="774"/>
      <c r="Q488" s="774"/>
      <c r="R488" s="774"/>
      <c r="S488" s="774"/>
      <c r="T488" s="774"/>
    </row>
    <row r="489" spans="1:20" ht="14.25">
      <c r="A489" s="755" t="s">
        <v>816</v>
      </c>
      <c r="B489" s="766"/>
      <c r="C489" s="766"/>
      <c r="D489" s="766"/>
      <c r="E489" s="774"/>
      <c r="F489" s="774"/>
      <c r="G489" s="774"/>
      <c r="H489" s="774"/>
      <c r="I489" s="774"/>
      <c r="J489" s="774"/>
      <c r="K489" s="774"/>
      <c r="L489" s="774"/>
      <c r="M489" s="774"/>
      <c r="N489" s="774"/>
      <c r="O489" s="774"/>
      <c r="P489" s="774"/>
      <c r="Q489" s="774"/>
      <c r="R489" s="774"/>
      <c r="S489" s="774"/>
      <c r="T489" s="774"/>
    </row>
    <row r="490" spans="1:20">
      <c r="A490" s="756"/>
      <c r="B490" s="756"/>
      <c r="C490" s="756"/>
      <c r="D490" s="756"/>
      <c r="E490" s="774"/>
      <c r="F490" s="774"/>
      <c r="G490" s="774"/>
      <c r="H490" s="774"/>
      <c r="I490" s="774"/>
      <c r="J490" s="774"/>
      <c r="K490" s="774"/>
      <c r="L490" s="774"/>
      <c r="M490" s="774"/>
      <c r="N490" s="774"/>
      <c r="O490" s="774"/>
      <c r="P490" s="774"/>
      <c r="Q490" s="774"/>
      <c r="R490" s="774"/>
      <c r="S490" s="774"/>
      <c r="T490" s="774"/>
    </row>
    <row r="491" spans="1:20">
      <c r="A491" s="767" t="s">
        <v>817</v>
      </c>
      <c r="B491" s="765"/>
      <c r="C491" s="765"/>
      <c r="D491" s="765"/>
      <c r="E491" s="774"/>
      <c r="F491" s="774"/>
      <c r="G491" s="774"/>
      <c r="H491" s="774"/>
      <c r="I491" s="774"/>
      <c r="J491" s="774"/>
      <c r="K491" s="774"/>
      <c r="L491" s="774"/>
      <c r="M491" s="774"/>
      <c r="N491" s="774"/>
      <c r="O491" s="774"/>
      <c r="P491" s="774"/>
      <c r="Q491" s="774"/>
      <c r="R491" s="774"/>
      <c r="S491" s="774"/>
      <c r="T491" s="774"/>
    </row>
    <row r="492" spans="1:20">
      <c r="A492" s="756"/>
      <c r="B492" s="756"/>
      <c r="C492" s="756"/>
      <c r="D492" s="756"/>
      <c r="E492" s="774"/>
      <c r="F492" s="774"/>
      <c r="G492" s="774"/>
      <c r="H492" s="774"/>
      <c r="I492" s="774"/>
      <c r="J492" s="774"/>
      <c r="K492" s="774"/>
      <c r="L492" s="774"/>
      <c r="M492" s="774"/>
      <c r="N492" s="774"/>
      <c r="O492" s="774"/>
      <c r="P492" s="774"/>
      <c r="Q492" s="774"/>
      <c r="R492" s="774"/>
      <c r="S492" s="774"/>
      <c r="T492" s="774"/>
    </row>
    <row r="493" spans="1:20">
      <c r="A493" s="756" t="s">
        <v>39</v>
      </c>
      <c r="B493" s="756"/>
      <c r="C493" s="756"/>
      <c r="D493" s="756"/>
      <c r="E493" s="774"/>
      <c r="F493" s="774"/>
      <c r="G493" s="774"/>
      <c r="H493" s="774"/>
      <c r="I493" s="774"/>
      <c r="J493" s="774"/>
      <c r="K493" s="774"/>
      <c r="L493" s="774"/>
      <c r="M493" s="774"/>
      <c r="N493" s="774"/>
      <c r="O493" s="774"/>
      <c r="P493" s="774"/>
      <c r="Q493" s="774"/>
      <c r="R493" s="774"/>
      <c r="S493" s="774"/>
      <c r="T493" s="774"/>
    </row>
    <row r="494" spans="1:20">
      <c r="A494" s="756" t="s">
        <v>40</v>
      </c>
      <c r="B494" s="756"/>
      <c r="C494" s="756"/>
      <c r="D494" s="756"/>
      <c r="E494" s="774"/>
      <c r="F494" s="774"/>
      <c r="G494" s="774"/>
      <c r="H494" s="774"/>
      <c r="I494" s="774"/>
      <c r="J494" s="774"/>
      <c r="K494" s="774"/>
      <c r="L494" s="774"/>
      <c r="M494" s="774"/>
      <c r="N494" s="774"/>
      <c r="O494" s="774"/>
      <c r="P494" s="774"/>
      <c r="Q494" s="774"/>
      <c r="R494" s="774"/>
      <c r="S494" s="774"/>
      <c r="T494" s="774"/>
    </row>
    <row r="495" spans="1:20">
      <c r="A495" s="756" t="s">
        <v>839</v>
      </c>
      <c r="B495" s="756"/>
      <c r="C495" s="756"/>
      <c r="D495" s="756"/>
      <c r="E495" s="774"/>
      <c r="F495" s="774"/>
      <c r="G495" s="774"/>
      <c r="H495" s="774"/>
      <c r="I495" s="774"/>
      <c r="J495" s="774"/>
      <c r="K495" s="774"/>
      <c r="L495" s="774"/>
      <c r="M495" s="774"/>
      <c r="N495" s="774"/>
      <c r="O495" s="774"/>
      <c r="P495" s="774"/>
      <c r="Q495" s="774"/>
      <c r="R495" s="774"/>
      <c r="S495" s="774"/>
      <c r="T495" s="774"/>
    </row>
    <row r="496" spans="1:20">
      <c r="A496" s="756" t="s">
        <v>793</v>
      </c>
      <c r="B496" s="756"/>
      <c r="C496" s="756"/>
      <c r="D496" s="756"/>
      <c r="E496" s="774"/>
      <c r="F496" s="774"/>
      <c r="G496" s="774"/>
      <c r="H496" s="774"/>
      <c r="I496" s="774"/>
      <c r="J496" s="774"/>
      <c r="K496" s="774"/>
      <c r="L496" s="774"/>
      <c r="M496" s="774"/>
      <c r="N496" s="774"/>
      <c r="O496" s="774"/>
      <c r="P496" s="774"/>
      <c r="Q496" s="774"/>
      <c r="R496" s="774"/>
      <c r="S496" s="774"/>
      <c r="T496" s="774"/>
    </row>
    <row r="497" spans="1:20">
      <c r="A497" s="756" t="s">
        <v>791</v>
      </c>
      <c r="B497" s="756"/>
      <c r="C497" s="756"/>
      <c r="D497" s="756"/>
      <c r="E497" s="774"/>
      <c r="F497" s="774"/>
      <c r="G497" s="774"/>
      <c r="H497" s="774"/>
      <c r="I497" s="774"/>
      <c r="J497" s="774"/>
      <c r="K497" s="774"/>
      <c r="L497" s="774"/>
      <c r="M497" s="774"/>
      <c r="N497" s="774"/>
      <c r="O497" s="774"/>
      <c r="P497" s="774"/>
      <c r="Q497" s="774"/>
      <c r="R497" s="774"/>
      <c r="S497" s="774"/>
      <c r="T497" s="774"/>
    </row>
    <row r="498" spans="1:20">
      <c r="A498" s="756"/>
      <c r="B498" s="756"/>
      <c r="C498" s="756"/>
      <c r="D498" s="756"/>
      <c r="E498" s="774"/>
      <c r="F498" s="774"/>
      <c r="G498" s="774"/>
      <c r="H498" s="774"/>
      <c r="I498" s="774"/>
      <c r="J498" s="774"/>
      <c r="K498" s="774"/>
      <c r="L498" s="774"/>
      <c r="M498" s="774"/>
      <c r="N498" s="774"/>
      <c r="O498" s="774"/>
      <c r="P498" s="774"/>
      <c r="Q498" s="774"/>
      <c r="R498" s="774"/>
      <c r="S498" s="774"/>
      <c r="T498" s="774"/>
    </row>
    <row r="499" spans="1:20">
      <c r="A499" s="767" t="s">
        <v>818</v>
      </c>
      <c r="B499" s="765"/>
      <c r="C499" s="765"/>
      <c r="D499" s="765"/>
      <c r="E499" s="774"/>
      <c r="F499" s="774"/>
      <c r="G499" s="774"/>
      <c r="H499" s="774"/>
      <c r="I499" s="774"/>
      <c r="J499" s="774"/>
      <c r="K499" s="774"/>
      <c r="L499" s="774"/>
      <c r="M499" s="774"/>
      <c r="N499" s="774"/>
      <c r="O499" s="774"/>
      <c r="P499" s="774"/>
      <c r="Q499" s="774"/>
      <c r="R499" s="774"/>
      <c r="S499" s="774"/>
      <c r="T499" s="774"/>
    </row>
    <row r="500" spans="1:20">
      <c r="A500" s="756"/>
      <c r="B500" s="756"/>
      <c r="C500" s="756"/>
      <c r="D500" s="756"/>
      <c r="E500" s="774"/>
      <c r="F500" s="774"/>
      <c r="G500" s="774"/>
      <c r="H500" s="774"/>
      <c r="I500" s="774"/>
      <c r="J500" s="774"/>
      <c r="K500" s="774"/>
      <c r="L500" s="774"/>
      <c r="M500" s="774"/>
      <c r="N500" s="774"/>
      <c r="O500" s="774"/>
      <c r="P500" s="774"/>
      <c r="Q500" s="774"/>
      <c r="R500" s="774"/>
      <c r="S500" s="774"/>
      <c r="T500" s="774"/>
    </row>
    <row r="501" spans="1:20">
      <c r="A501" s="756">
        <v>1</v>
      </c>
      <c r="B501" s="756"/>
      <c r="C501" s="756"/>
      <c r="D501" s="756"/>
      <c r="E501" s="774"/>
      <c r="F501" s="774"/>
      <c r="G501" s="774"/>
      <c r="H501" s="774"/>
      <c r="I501" s="774"/>
      <c r="J501" s="774"/>
      <c r="K501" s="774"/>
      <c r="L501" s="774"/>
      <c r="M501" s="774"/>
      <c r="N501" s="774"/>
      <c r="O501" s="774"/>
      <c r="P501" s="774"/>
      <c r="Q501" s="774"/>
      <c r="R501" s="774"/>
      <c r="S501" s="774"/>
      <c r="T501" s="774"/>
    </row>
    <row r="502" spans="1:20">
      <c r="A502" s="756">
        <v>2</v>
      </c>
      <c r="B502" s="756"/>
      <c r="C502" s="756"/>
      <c r="D502" s="756"/>
      <c r="E502" s="774"/>
      <c r="F502" s="774"/>
      <c r="G502" s="774"/>
      <c r="H502" s="774"/>
      <c r="I502" s="774"/>
      <c r="J502" s="774"/>
      <c r="K502" s="774"/>
      <c r="L502" s="774"/>
      <c r="M502" s="774"/>
      <c r="N502" s="774"/>
      <c r="O502" s="774"/>
      <c r="P502" s="774"/>
      <c r="Q502" s="774"/>
      <c r="R502" s="774"/>
      <c r="S502" s="774"/>
      <c r="T502" s="774"/>
    </row>
    <row r="503" spans="1:20">
      <c r="A503" s="756">
        <v>5</v>
      </c>
      <c r="B503" s="756"/>
      <c r="C503" s="756"/>
      <c r="D503" s="756"/>
      <c r="E503" s="774"/>
      <c r="F503" s="774"/>
      <c r="G503" s="774"/>
      <c r="H503" s="774"/>
      <c r="I503" s="774"/>
      <c r="J503" s="774"/>
      <c r="K503" s="774"/>
      <c r="L503" s="774"/>
      <c r="M503" s="774"/>
      <c r="N503" s="774"/>
      <c r="O503" s="774"/>
      <c r="P503" s="774"/>
      <c r="Q503" s="774"/>
      <c r="R503" s="774"/>
      <c r="S503" s="774"/>
      <c r="T503" s="774"/>
    </row>
    <row r="504" spans="1:20">
      <c r="A504" s="756">
        <v>7</v>
      </c>
      <c r="B504" s="756"/>
      <c r="C504" s="756"/>
      <c r="D504" s="756"/>
      <c r="E504" s="774"/>
      <c r="F504" s="774"/>
      <c r="G504" s="774"/>
      <c r="H504" s="774"/>
      <c r="I504" s="774"/>
      <c r="J504" s="774"/>
      <c r="K504" s="774"/>
      <c r="L504" s="774"/>
      <c r="M504" s="774"/>
      <c r="N504" s="774"/>
      <c r="O504" s="774"/>
      <c r="P504" s="774"/>
      <c r="Q504" s="774"/>
      <c r="R504" s="774"/>
      <c r="S504" s="774"/>
      <c r="T504" s="774"/>
    </row>
    <row r="505" spans="1:20">
      <c r="A505" s="756">
        <v>8</v>
      </c>
      <c r="B505" s="756"/>
      <c r="C505" s="756"/>
      <c r="D505" s="756"/>
      <c r="E505" s="774"/>
      <c r="F505" s="774"/>
      <c r="G505" s="774"/>
      <c r="H505" s="774"/>
      <c r="I505" s="774"/>
      <c r="J505" s="774"/>
      <c r="K505" s="774"/>
      <c r="L505" s="774"/>
      <c r="M505" s="774"/>
      <c r="N505" s="774"/>
      <c r="O505" s="774"/>
      <c r="P505" s="774"/>
      <c r="Q505" s="774"/>
      <c r="R505" s="774"/>
      <c r="S505" s="774"/>
      <c r="T505" s="774"/>
    </row>
    <row r="506" spans="1:20">
      <c r="A506" s="756">
        <v>9</v>
      </c>
      <c r="B506" s="756"/>
      <c r="C506" s="756"/>
      <c r="D506" s="756"/>
      <c r="E506" s="774"/>
      <c r="F506" s="774"/>
      <c r="G506" s="774"/>
      <c r="H506" s="774"/>
      <c r="I506" s="774"/>
      <c r="J506" s="774"/>
      <c r="K506" s="774"/>
      <c r="L506" s="774"/>
      <c r="M506" s="774"/>
      <c r="N506" s="774"/>
      <c r="O506" s="774"/>
      <c r="P506" s="774"/>
      <c r="Q506" s="774"/>
      <c r="R506" s="774"/>
      <c r="S506" s="774"/>
      <c r="T506" s="774"/>
    </row>
    <row r="507" spans="1:20">
      <c r="A507" s="756" t="s">
        <v>177</v>
      </c>
      <c r="B507" s="756"/>
      <c r="C507" s="756"/>
      <c r="D507" s="756"/>
      <c r="E507" s="774"/>
      <c r="F507" s="774"/>
      <c r="G507" s="774"/>
      <c r="H507" s="774"/>
      <c r="I507" s="774"/>
      <c r="J507" s="774"/>
      <c r="K507" s="774"/>
      <c r="L507" s="774"/>
      <c r="M507" s="774"/>
      <c r="N507" s="774"/>
      <c r="O507" s="774"/>
      <c r="P507" s="774"/>
      <c r="Q507" s="774"/>
      <c r="R507" s="774"/>
      <c r="S507" s="774"/>
      <c r="T507" s="774"/>
    </row>
    <row r="508" spans="1:20">
      <c r="A508" s="756"/>
      <c r="B508" s="756"/>
      <c r="C508" s="756"/>
      <c r="D508" s="756"/>
      <c r="E508" s="774"/>
      <c r="F508" s="774"/>
      <c r="G508" s="774"/>
      <c r="H508" s="774"/>
      <c r="I508" s="774"/>
      <c r="J508" s="774"/>
      <c r="K508" s="774"/>
      <c r="L508" s="774"/>
      <c r="M508" s="774"/>
      <c r="N508" s="774"/>
      <c r="O508" s="774"/>
      <c r="P508" s="774"/>
      <c r="Q508" s="774"/>
      <c r="R508" s="774"/>
      <c r="S508" s="774"/>
      <c r="T508" s="774"/>
    </row>
    <row r="509" spans="1:20">
      <c r="A509" s="767" t="s">
        <v>666</v>
      </c>
      <c r="B509" s="765"/>
      <c r="C509" s="765"/>
      <c r="D509" s="765"/>
      <c r="E509" s="774"/>
      <c r="F509" s="774"/>
      <c r="G509" s="774"/>
      <c r="H509" s="774"/>
      <c r="I509" s="774"/>
      <c r="J509" s="774"/>
      <c r="K509" s="774"/>
      <c r="L509" s="774"/>
      <c r="M509" s="774"/>
      <c r="N509" s="774"/>
      <c r="O509" s="774"/>
      <c r="P509" s="774"/>
      <c r="Q509" s="774"/>
      <c r="R509" s="774"/>
      <c r="S509" s="774"/>
      <c r="T509" s="774"/>
    </row>
    <row r="510" spans="1:20">
      <c r="A510" s="756"/>
      <c r="B510" s="756"/>
      <c r="C510" s="756"/>
      <c r="D510" s="756"/>
      <c r="E510" s="774"/>
      <c r="F510" s="774"/>
      <c r="G510" s="774"/>
      <c r="H510" s="774"/>
      <c r="I510" s="774"/>
      <c r="J510" s="774"/>
      <c r="K510" s="774"/>
      <c r="L510" s="774"/>
      <c r="M510" s="774"/>
      <c r="N510" s="774"/>
      <c r="O510" s="774"/>
      <c r="P510" s="774"/>
      <c r="Q510" s="774"/>
      <c r="R510" s="774"/>
      <c r="S510" s="774"/>
      <c r="T510" s="774"/>
    </row>
    <row r="511" spans="1:20">
      <c r="A511" s="756" t="s">
        <v>278</v>
      </c>
      <c r="B511" s="756"/>
      <c r="C511" s="756"/>
      <c r="D511" s="756"/>
      <c r="E511" s="774"/>
      <c r="F511" s="774"/>
      <c r="G511" s="774"/>
      <c r="H511" s="774"/>
      <c r="I511" s="774"/>
      <c r="J511" s="774"/>
      <c r="K511" s="774"/>
      <c r="L511" s="774"/>
      <c r="M511" s="774"/>
      <c r="N511" s="774"/>
      <c r="O511" s="774"/>
      <c r="P511" s="774"/>
      <c r="Q511" s="774"/>
      <c r="R511" s="774"/>
      <c r="S511" s="774"/>
      <c r="T511" s="774"/>
    </row>
    <row r="512" spans="1:20">
      <c r="A512" s="756" t="s">
        <v>279</v>
      </c>
      <c r="B512" s="756"/>
      <c r="C512" s="756"/>
      <c r="D512" s="756"/>
      <c r="E512" s="774"/>
      <c r="F512" s="774"/>
      <c r="G512" s="774"/>
      <c r="H512" s="774"/>
      <c r="I512" s="774"/>
      <c r="J512" s="774"/>
      <c r="K512" s="774"/>
      <c r="L512" s="774"/>
      <c r="M512" s="774"/>
      <c r="N512" s="774"/>
      <c r="O512" s="774"/>
      <c r="P512" s="774"/>
      <c r="Q512" s="774"/>
      <c r="R512" s="774"/>
      <c r="S512" s="774"/>
      <c r="T512" s="774"/>
    </row>
    <row r="513" spans="1:20">
      <c r="A513" s="756"/>
      <c r="B513" s="756"/>
      <c r="C513" s="756"/>
      <c r="D513" s="756"/>
      <c r="E513" s="774"/>
      <c r="F513" s="774"/>
      <c r="G513" s="774"/>
      <c r="H513" s="774"/>
      <c r="I513" s="774"/>
      <c r="J513" s="774"/>
      <c r="K513" s="774"/>
      <c r="L513" s="774"/>
      <c r="M513" s="774"/>
      <c r="N513" s="774"/>
      <c r="O513" s="774"/>
      <c r="P513" s="774"/>
      <c r="Q513" s="774"/>
      <c r="R513" s="774"/>
      <c r="S513" s="774"/>
      <c r="T513" s="774"/>
    </row>
    <row r="514" spans="1:20" ht="14.25">
      <c r="A514" s="755" t="s">
        <v>819</v>
      </c>
      <c r="B514" s="766"/>
      <c r="C514" s="766"/>
      <c r="D514" s="766"/>
      <c r="E514" s="774"/>
      <c r="F514" s="774"/>
      <c r="G514" s="774"/>
      <c r="H514" s="774"/>
      <c r="I514" s="774"/>
      <c r="J514" s="774"/>
      <c r="K514" s="774"/>
      <c r="L514" s="774"/>
      <c r="M514" s="774"/>
      <c r="N514" s="774"/>
      <c r="O514" s="774"/>
      <c r="P514" s="774"/>
      <c r="Q514" s="774"/>
      <c r="R514" s="774"/>
      <c r="S514" s="774"/>
      <c r="T514" s="774"/>
    </row>
    <row r="515" spans="1:20">
      <c r="A515" s="756"/>
      <c r="B515" s="756"/>
      <c r="C515" s="756"/>
      <c r="D515" s="756"/>
      <c r="E515" s="774"/>
      <c r="F515" s="774"/>
      <c r="G515" s="774"/>
      <c r="H515" s="774"/>
      <c r="I515" s="774"/>
      <c r="J515" s="774"/>
      <c r="K515" s="774"/>
      <c r="L515" s="774"/>
      <c r="M515" s="774"/>
      <c r="N515" s="774"/>
      <c r="O515" s="774"/>
      <c r="P515" s="774"/>
      <c r="Q515" s="774"/>
      <c r="R515" s="774"/>
      <c r="S515" s="774"/>
      <c r="T515" s="774"/>
    </row>
    <row r="516" spans="1:20">
      <c r="A516" s="767" t="s">
        <v>1513</v>
      </c>
      <c r="B516" s="765"/>
      <c r="C516" s="765"/>
      <c r="D516" s="765"/>
      <c r="E516" s="774"/>
      <c r="F516" s="774"/>
      <c r="G516" s="774"/>
      <c r="H516" s="774"/>
      <c r="I516" s="774"/>
      <c r="J516" s="774"/>
      <c r="K516" s="774"/>
      <c r="L516" s="774"/>
      <c r="M516" s="774"/>
      <c r="N516" s="774"/>
      <c r="O516" s="774"/>
      <c r="P516" s="774"/>
      <c r="Q516" s="774"/>
      <c r="R516" s="774"/>
      <c r="S516" s="774"/>
      <c r="T516" s="774"/>
    </row>
    <row r="517" spans="1:20">
      <c r="A517" s="756"/>
      <c r="B517" s="756"/>
      <c r="C517" s="756"/>
      <c r="D517" s="756"/>
      <c r="E517" s="774"/>
      <c r="F517" s="774"/>
      <c r="G517" s="774"/>
      <c r="H517" s="774"/>
      <c r="I517" s="774"/>
      <c r="J517" s="774"/>
      <c r="K517" s="774"/>
      <c r="L517" s="774"/>
      <c r="M517" s="774"/>
      <c r="N517" s="774"/>
      <c r="O517" s="774"/>
      <c r="P517" s="774"/>
      <c r="Q517" s="774"/>
      <c r="R517" s="774"/>
      <c r="S517" s="774"/>
      <c r="T517" s="774"/>
    </row>
    <row r="518" spans="1:20">
      <c r="A518" s="756" t="s">
        <v>1514</v>
      </c>
      <c r="B518" s="756"/>
      <c r="C518" s="756"/>
      <c r="D518" s="756"/>
      <c r="E518" s="774"/>
      <c r="F518" s="774"/>
      <c r="G518" s="774"/>
      <c r="H518" s="774"/>
      <c r="I518" s="774"/>
      <c r="J518" s="774"/>
      <c r="K518" s="774"/>
      <c r="L518" s="774"/>
      <c r="M518" s="774"/>
      <c r="N518" s="774"/>
      <c r="O518" s="774"/>
      <c r="P518" s="774"/>
      <c r="Q518" s="774"/>
      <c r="R518" s="774"/>
      <c r="S518" s="774"/>
      <c r="T518" s="774"/>
    </row>
    <row r="519" spans="1:20">
      <c r="A519" s="756" t="s">
        <v>1515</v>
      </c>
      <c r="B519" s="756"/>
      <c r="C519" s="756"/>
      <c r="D519" s="756"/>
      <c r="E519" s="774"/>
      <c r="F519" s="774"/>
      <c r="G519" s="774"/>
      <c r="H519" s="774"/>
      <c r="I519" s="774"/>
      <c r="J519" s="774"/>
      <c r="K519" s="774"/>
      <c r="L519" s="774"/>
      <c r="M519" s="774"/>
      <c r="N519" s="774"/>
      <c r="O519" s="774"/>
      <c r="P519" s="774"/>
      <c r="Q519" s="774"/>
      <c r="R519" s="774"/>
      <c r="S519" s="774"/>
      <c r="T519" s="774"/>
    </row>
    <row r="520" spans="1:20">
      <c r="A520" s="756"/>
      <c r="B520" s="756"/>
      <c r="C520" s="756"/>
      <c r="D520" s="756"/>
      <c r="E520" s="774"/>
      <c r="F520" s="774"/>
      <c r="G520" s="774"/>
      <c r="H520" s="774"/>
      <c r="I520" s="774"/>
      <c r="J520" s="774"/>
      <c r="K520" s="774"/>
      <c r="L520" s="774"/>
      <c r="M520" s="774"/>
      <c r="N520" s="774"/>
      <c r="O520" s="774"/>
      <c r="P520" s="774"/>
      <c r="Q520" s="774"/>
      <c r="R520" s="774"/>
      <c r="S520" s="774"/>
      <c r="T520" s="774"/>
    </row>
    <row r="521" spans="1:20">
      <c r="A521" s="767" t="s">
        <v>1516</v>
      </c>
      <c r="B521" s="765"/>
      <c r="C521" s="765"/>
      <c r="D521" s="765"/>
      <c r="E521" s="774"/>
      <c r="F521" s="774"/>
      <c r="G521" s="774"/>
      <c r="H521" s="774"/>
      <c r="I521" s="774"/>
      <c r="J521" s="774"/>
      <c r="K521" s="774"/>
      <c r="L521" s="774"/>
      <c r="M521" s="774"/>
      <c r="N521" s="774"/>
      <c r="O521" s="774"/>
      <c r="P521" s="774"/>
      <c r="Q521" s="774"/>
      <c r="R521" s="774"/>
      <c r="S521" s="774"/>
      <c r="T521" s="774"/>
    </row>
    <row r="522" spans="1:20">
      <c r="A522" s="756"/>
      <c r="B522" s="756"/>
      <c r="C522" s="756"/>
      <c r="D522" s="756"/>
      <c r="E522" s="774"/>
      <c r="F522" s="774"/>
      <c r="G522" s="774"/>
      <c r="H522" s="774"/>
      <c r="I522" s="774"/>
      <c r="J522" s="774"/>
      <c r="K522" s="774"/>
      <c r="L522" s="774"/>
      <c r="M522" s="774"/>
      <c r="N522" s="774"/>
      <c r="O522" s="774"/>
      <c r="P522" s="774"/>
      <c r="Q522" s="774"/>
      <c r="R522" s="774"/>
      <c r="S522" s="774"/>
      <c r="T522" s="774"/>
    </row>
    <row r="523" spans="1:20">
      <c r="A523" s="756" t="s">
        <v>1512</v>
      </c>
      <c r="B523" s="756"/>
      <c r="C523" s="756"/>
      <c r="D523" s="756"/>
      <c r="E523" s="774"/>
      <c r="F523" s="774"/>
      <c r="G523" s="774"/>
      <c r="H523" s="774"/>
      <c r="I523" s="774"/>
      <c r="J523" s="774"/>
      <c r="K523" s="774"/>
      <c r="L523" s="774"/>
      <c r="M523" s="774"/>
      <c r="N523" s="774"/>
      <c r="O523" s="774"/>
      <c r="P523" s="774"/>
      <c r="Q523" s="774"/>
      <c r="R523" s="774"/>
      <c r="S523" s="774"/>
      <c r="T523" s="774"/>
    </row>
    <row r="524" spans="1:20">
      <c r="A524" s="756" t="s">
        <v>1517</v>
      </c>
      <c r="B524" s="756"/>
      <c r="C524" s="756"/>
      <c r="D524" s="756"/>
      <c r="E524" s="774"/>
      <c r="F524" s="774"/>
      <c r="G524" s="774"/>
      <c r="H524" s="774"/>
      <c r="I524" s="774"/>
      <c r="J524" s="774"/>
      <c r="K524" s="774"/>
      <c r="L524" s="774"/>
      <c r="M524" s="774"/>
      <c r="N524" s="774"/>
      <c r="O524" s="774"/>
      <c r="P524" s="774"/>
      <c r="Q524" s="774"/>
      <c r="R524" s="774"/>
      <c r="S524" s="774"/>
      <c r="T524" s="774"/>
    </row>
    <row r="525" spans="1:20">
      <c r="A525" s="756" t="s">
        <v>1518</v>
      </c>
      <c r="B525" s="756"/>
      <c r="C525" s="756"/>
      <c r="D525" s="756"/>
      <c r="E525" s="774"/>
      <c r="F525" s="774"/>
      <c r="G525" s="774"/>
      <c r="H525" s="774"/>
      <c r="I525" s="774"/>
      <c r="J525" s="774"/>
      <c r="K525" s="774"/>
      <c r="L525" s="774"/>
      <c r="M525" s="774"/>
      <c r="N525" s="774"/>
      <c r="O525" s="774"/>
      <c r="P525" s="774"/>
      <c r="Q525" s="774"/>
      <c r="R525" s="774"/>
      <c r="S525" s="774"/>
      <c r="T525" s="774"/>
    </row>
    <row r="526" spans="1:20">
      <c r="A526" s="756"/>
      <c r="B526" s="756"/>
      <c r="C526" s="756"/>
      <c r="D526" s="756"/>
      <c r="E526" s="774"/>
      <c r="F526" s="774"/>
      <c r="G526" s="774"/>
      <c r="H526" s="774"/>
      <c r="I526" s="774"/>
      <c r="J526" s="774"/>
      <c r="K526" s="774"/>
      <c r="L526" s="774"/>
      <c r="M526" s="774"/>
      <c r="N526" s="774"/>
      <c r="O526" s="774"/>
      <c r="P526" s="774"/>
      <c r="Q526" s="774"/>
      <c r="R526" s="774"/>
      <c r="S526" s="774"/>
      <c r="T526" s="774"/>
    </row>
    <row r="527" spans="1:20">
      <c r="A527" s="767" t="s">
        <v>820</v>
      </c>
      <c r="B527" s="765"/>
      <c r="C527" s="765"/>
      <c r="D527" s="765"/>
      <c r="E527" s="774"/>
      <c r="F527" s="774"/>
      <c r="G527" s="774"/>
      <c r="H527" s="774"/>
      <c r="I527" s="774"/>
      <c r="J527" s="774"/>
      <c r="K527" s="774"/>
      <c r="L527" s="774"/>
      <c r="M527" s="774"/>
      <c r="N527" s="774"/>
      <c r="O527" s="774"/>
      <c r="P527" s="774"/>
      <c r="Q527" s="774"/>
      <c r="R527" s="774"/>
      <c r="S527" s="774"/>
      <c r="T527" s="774"/>
    </row>
    <row r="528" spans="1:20">
      <c r="A528" s="756"/>
      <c r="B528" s="756"/>
      <c r="C528" s="756"/>
      <c r="D528" s="756"/>
      <c r="E528" s="774"/>
      <c r="F528" s="774"/>
      <c r="G528" s="774"/>
      <c r="H528" s="774"/>
      <c r="I528" s="774"/>
      <c r="J528" s="774"/>
      <c r="K528" s="774"/>
      <c r="L528" s="774"/>
      <c r="M528" s="774"/>
      <c r="N528" s="774"/>
      <c r="O528" s="774"/>
      <c r="P528" s="774"/>
      <c r="Q528" s="774"/>
      <c r="R528" s="774"/>
      <c r="S528" s="774"/>
      <c r="T528" s="774"/>
    </row>
    <row r="529" spans="1:20">
      <c r="A529" s="756" t="s">
        <v>326</v>
      </c>
      <c r="B529" s="756"/>
      <c r="C529" s="756"/>
      <c r="D529" s="756"/>
      <c r="E529" s="774"/>
      <c r="F529" s="774"/>
      <c r="G529" s="774"/>
      <c r="H529" s="774"/>
      <c r="I529" s="774"/>
      <c r="J529" s="774"/>
      <c r="K529" s="774"/>
      <c r="L529" s="774"/>
      <c r="M529" s="774"/>
      <c r="N529" s="774"/>
      <c r="O529" s="774"/>
      <c r="P529" s="774"/>
      <c r="Q529" s="774"/>
      <c r="R529" s="774"/>
      <c r="S529" s="774"/>
      <c r="T529" s="774"/>
    </row>
    <row r="530" spans="1:20">
      <c r="A530" s="756" t="s">
        <v>327</v>
      </c>
      <c r="B530" s="756"/>
      <c r="C530" s="756"/>
      <c r="D530" s="756"/>
      <c r="E530" s="774"/>
      <c r="F530" s="774"/>
      <c r="G530" s="774"/>
      <c r="H530" s="774"/>
      <c r="I530" s="774"/>
      <c r="J530" s="774"/>
      <c r="K530" s="774"/>
      <c r="L530" s="774"/>
      <c r="M530" s="774"/>
      <c r="N530" s="774"/>
      <c r="O530" s="774"/>
      <c r="P530" s="774"/>
      <c r="Q530" s="774"/>
      <c r="R530" s="774"/>
      <c r="S530" s="774"/>
      <c r="T530" s="774"/>
    </row>
    <row r="531" spans="1:20">
      <c r="A531" s="756" t="s">
        <v>290</v>
      </c>
      <c r="B531" s="756"/>
      <c r="C531" s="756"/>
      <c r="D531" s="756"/>
      <c r="E531" s="774"/>
      <c r="F531" s="774"/>
      <c r="G531" s="774"/>
      <c r="H531" s="774"/>
      <c r="I531" s="774"/>
      <c r="J531" s="774"/>
      <c r="K531" s="774"/>
      <c r="L531" s="774"/>
      <c r="M531" s="774"/>
      <c r="N531" s="774"/>
      <c r="O531" s="774"/>
      <c r="P531" s="774"/>
      <c r="Q531" s="774"/>
      <c r="R531" s="774"/>
      <c r="S531" s="774"/>
      <c r="T531" s="774"/>
    </row>
    <row r="532" spans="1:20">
      <c r="A532" s="756" t="s">
        <v>291</v>
      </c>
      <c r="B532" s="756"/>
      <c r="C532" s="756"/>
      <c r="D532" s="756"/>
      <c r="E532" s="774"/>
      <c r="F532" s="774"/>
      <c r="G532" s="774"/>
      <c r="H532" s="774"/>
      <c r="I532" s="774"/>
      <c r="J532" s="774"/>
      <c r="K532" s="774"/>
      <c r="L532" s="774"/>
      <c r="M532" s="774"/>
      <c r="N532" s="774"/>
      <c r="O532" s="774"/>
      <c r="P532" s="774"/>
      <c r="Q532" s="774"/>
      <c r="R532" s="774"/>
      <c r="S532" s="774"/>
      <c r="T532" s="774"/>
    </row>
    <row r="533" spans="1:20">
      <c r="A533" s="756" t="s">
        <v>292</v>
      </c>
      <c r="B533" s="756"/>
      <c r="C533" s="756"/>
      <c r="D533" s="756"/>
      <c r="E533" s="774"/>
      <c r="F533" s="774"/>
      <c r="G533" s="774"/>
      <c r="H533" s="774"/>
      <c r="I533" s="774"/>
      <c r="J533" s="774"/>
      <c r="K533" s="774"/>
      <c r="L533" s="774"/>
      <c r="M533" s="774"/>
      <c r="N533" s="774"/>
      <c r="O533" s="774"/>
      <c r="P533" s="774"/>
      <c r="Q533" s="774"/>
      <c r="R533" s="774"/>
      <c r="S533" s="774"/>
      <c r="T533" s="774"/>
    </row>
    <row r="534" spans="1:20">
      <c r="A534" s="756"/>
      <c r="B534" s="756"/>
      <c r="C534" s="756"/>
      <c r="D534" s="756"/>
      <c r="E534" s="774"/>
      <c r="F534" s="774"/>
      <c r="G534" s="774"/>
      <c r="H534" s="774"/>
      <c r="I534" s="774"/>
      <c r="J534" s="774"/>
      <c r="K534" s="774"/>
      <c r="L534" s="774"/>
      <c r="M534" s="774"/>
      <c r="N534" s="774"/>
      <c r="O534" s="774"/>
      <c r="P534" s="774"/>
      <c r="Q534" s="774"/>
      <c r="R534" s="774"/>
      <c r="S534" s="774"/>
      <c r="T534" s="774"/>
    </row>
    <row r="535" spans="1:20" ht="14.25">
      <c r="A535" s="755" t="s">
        <v>821</v>
      </c>
      <c r="B535" s="766"/>
      <c r="C535" s="766"/>
      <c r="D535" s="766"/>
      <c r="E535" s="774"/>
      <c r="F535" s="774"/>
      <c r="G535" s="774"/>
      <c r="H535" s="774"/>
      <c r="I535" s="774"/>
      <c r="J535" s="774"/>
      <c r="K535" s="774"/>
      <c r="L535" s="774"/>
      <c r="M535" s="774"/>
      <c r="N535" s="774"/>
      <c r="O535" s="774"/>
      <c r="P535" s="774"/>
      <c r="Q535" s="774"/>
      <c r="R535" s="774"/>
      <c r="S535" s="774"/>
      <c r="T535" s="774"/>
    </row>
    <row r="536" spans="1:20">
      <c r="A536" s="756"/>
      <c r="B536" s="756"/>
      <c r="C536" s="756"/>
      <c r="D536" s="756"/>
      <c r="E536" s="774"/>
      <c r="F536" s="774"/>
      <c r="G536" s="774"/>
      <c r="H536" s="774"/>
      <c r="I536" s="774"/>
      <c r="J536" s="774"/>
      <c r="K536" s="774"/>
      <c r="L536" s="774"/>
      <c r="M536" s="774"/>
      <c r="N536" s="774"/>
      <c r="O536" s="774"/>
      <c r="P536" s="774"/>
      <c r="Q536" s="774"/>
      <c r="R536" s="774"/>
      <c r="S536" s="774"/>
      <c r="T536" s="774"/>
    </row>
    <row r="537" spans="1:20">
      <c r="A537" s="767" t="s">
        <v>438</v>
      </c>
      <c r="B537" s="765"/>
      <c r="C537" s="765"/>
      <c r="D537" s="765"/>
      <c r="E537" s="774"/>
      <c r="F537" s="774"/>
      <c r="G537" s="774"/>
      <c r="H537" s="774"/>
      <c r="I537" s="774"/>
      <c r="J537" s="774"/>
      <c r="K537" s="774"/>
      <c r="L537" s="774"/>
      <c r="M537" s="774"/>
      <c r="N537" s="774"/>
      <c r="O537" s="774"/>
      <c r="P537" s="774"/>
      <c r="Q537" s="774"/>
      <c r="R537" s="774"/>
      <c r="S537" s="774"/>
      <c r="T537" s="774"/>
    </row>
    <row r="538" spans="1:20">
      <c r="A538" s="762"/>
      <c r="B538" s="756"/>
      <c r="C538" s="756"/>
      <c r="D538" s="756"/>
      <c r="E538" s="774"/>
      <c r="F538" s="774"/>
      <c r="G538" s="774"/>
      <c r="H538" s="774"/>
      <c r="I538" s="774"/>
      <c r="J538" s="774"/>
      <c r="K538" s="774"/>
      <c r="L538" s="774"/>
      <c r="M538" s="774"/>
      <c r="N538" s="774"/>
      <c r="O538" s="774"/>
      <c r="P538" s="774"/>
      <c r="Q538" s="774"/>
      <c r="R538" s="774"/>
      <c r="S538" s="774"/>
      <c r="T538" s="774"/>
    </row>
    <row r="539" spans="1:20">
      <c r="A539" s="762" t="s">
        <v>444</v>
      </c>
      <c r="B539" s="756"/>
      <c r="C539" s="756"/>
      <c r="D539" s="756"/>
      <c r="E539" s="774"/>
      <c r="F539" s="774"/>
      <c r="G539" s="774"/>
      <c r="H539" s="774"/>
      <c r="I539" s="774"/>
      <c r="J539" s="774"/>
      <c r="K539" s="774"/>
      <c r="L539" s="774"/>
      <c r="M539" s="774"/>
      <c r="N539" s="774"/>
      <c r="O539" s="774"/>
      <c r="P539" s="774"/>
      <c r="Q539" s="774"/>
      <c r="R539" s="774"/>
      <c r="S539" s="774"/>
      <c r="T539" s="774"/>
    </row>
    <row r="540" spans="1:20">
      <c r="A540" s="762" t="s">
        <v>450</v>
      </c>
      <c r="B540" s="756"/>
      <c r="C540" s="756"/>
      <c r="D540" s="756"/>
      <c r="E540" s="774"/>
      <c r="F540" s="774"/>
      <c r="G540" s="774"/>
      <c r="H540" s="774"/>
      <c r="I540" s="774"/>
      <c r="J540" s="774"/>
      <c r="K540" s="774"/>
      <c r="L540" s="774"/>
      <c r="M540" s="774"/>
      <c r="N540" s="774"/>
      <c r="O540" s="774"/>
      <c r="P540" s="774"/>
      <c r="Q540" s="774"/>
      <c r="R540" s="774"/>
      <c r="S540" s="774"/>
      <c r="T540" s="774"/>
    </row>
    <row r="541" spans="1:20">
      <c r="A541" s="762"/>
      <c r="B541" s="756"/>
      <c r="C541" s="756"/>
      <c r="D541" s="756"/>
      <c r="E541" s="774"/>
      <c r="F541" s="774"/>
      <c r="G541" s="774"/>
      <c r="H541" s="774"/>
      <c r="I541" s="774"/>
      <c r="J541" s="774"/>
      <c r="K541" s="774"/>
      <c r="L541" s="774"/>
      <c r="M541" s="774"/>
      <c r="N541" s="774"/>
      <c r="O541" s="774"/>
      <c r="P541" s="774"/>
      <c r="Q541" s="774"/>
      <c r="R541" s="774"/>
      <c r="S541" s="774"/>
      <c r="T541" s="774"/>
    </row>
    <row r="542" spans="1:20">
      <c r="A542" s="775" t="s">
        <v>439</v>
      </c>
      <c r="B542" s="765"/>
      <c r="C542" s="765"/>
      <c r="D542" s="765"/>
      <c r="E542" s="774"/>
      <c r="F542" s="774"/>
      <c r="G542" s="774"/>
      <c r="H542" s="774"/>
      <c r="I542" s="774"/>
      <c r="J542" s="774"/>
      <c r="K542" s="774"/>
      <c r="L542" s="774"/>
      <c r="M542" s="774"/>
      <c r="N542" s="774"/>
      <c r="O542" s="774"/>
      <c r="P542" s="774"/>
      <c r="Q542" s="774"/>
      <c r="R542" s="774"/>
      <c r="S542" s="774"/>
      <c r="T542" s="774"/>
    </row>
    <row r="543" spans="1:20">
      <c r="A543" s="762"/>
      <c r="B543" s="756"/>
      <c r="C543" s="756"/>
      <c r="D543" s="756"/>
      <c r="E543" s="774"/>
      <c r="F543" s="774"/>
      <c r="G543" s="774"/>
      <c r="H543" s="774"/>
      <c r="I543" s="774"/>
      <c r="J543" s="774"/>
      <c r="K543" s="774"/>
      <c r="L543" s="774"/>
      <c r="M543" s="774"/>
      <c r="N543" s="774"/>
      <c r="O543" s="774"/>
      <c r="P543" s="774"/>
      <c r="Q543" s="774"/>
      <c r="R543" s="774"/>
      <c r="S543" s="774"/>
      <c r="T543" s="774"/>
    </row>
    <row r="544" spans="1:20">
      <c r="A544" s="762" t="s">
        <v>445</v>
      </c>
      <c r="B544" s="756"/>
      <c r="C544" s="756"/>
      <c r="D544" s="756"/>
      <c r="E544" s="774"/>
      <c r="F544" s="774"/>
      <c r="G544" s="774"/>
      <c r="H544" s="774"/>
      <c r="I544" s="774"/>
      <c r="J544" s="774"/>
      <c r="K544" s="774"/>
      <c r="L544" s="774"/>
      <c r="M544" s="774"/>
      <c r="N544" s="774"/>
      <c r="O544" s="774"/>
      <c r="P544" s="774"/>
      <c r="Q544" s="774"/>
      <c r="R544" s="774"/>
      <c r="S544" s="774"/>
      <c r="T544" s="774"/>
    </row>
    <row r="545" spans="1:20">
      <c r="A545" s="762" t="s">
        <v>451</v>
      </c>
      <c r="B545" s="756"/>
      <c r="C545" s="756"/>
      <c r="D545" s="756"/>
      <c r="E545" s="774"/>
      <c r="F545" s="774"/>
      <c r="G545" s="774"/>
      <c r="H545" s="774"/>
      <c r="I545" s="774"/>
      <c r="J545" s="774"/>
      <c r="K545" s="774"/>
      <c r="L545" s="774"/>
      <c r="M545" s="774"/>
      <c r="N545" s="774"/>
      <c r="O545" s="774"/>
      <c r="P545" s="774"/>
      <c r="Q545" s="774"/>
      <c r="R545" s="774"/>
      <c r="S545" s="774"/>
      <c r="T545" s="774"/>
    </row>
    <row r="546" spans="1:20">
      <c r="A546" s="762" t="s">
        <v>985</v>
      </c>
      <c r="B546" s="756"/>
      <c r="C546" s="756"/>
      <c r="D546" s="756"/>
      <c r="E546" s="774"/>
      <c r="F546" s="774"/>
      <c r="G546" s="774"/>
      <c r="H546" s="774"/>
      <c r="I546" s="774"/>
      <c r="J546" s="774"/>
      <c r="K546" s="774"/>
      <c r="L546" s="774"/>
      <c r="M546" s="774"/>
      <c r="N546" s="774"/>
      <c r="O546" s="774"/>
      <c r="P546" s="774"/>
      <c r="Q546" s="774"/>
      <c r="R546" s="774"/>
      <c r="S546" s="774"/>
      <c r="T546" s="774"/>
    </row>
    <row r="547" spans="1:20">
      <c r="A547" s="762"/>
      <c r="B547" s="756"/>
      <c r="C547" s="756"/>
      <c r="D547" s="756"/>
      <c r="E547" s="774"/>
      <c r="F547" s="774"/>
      <c r="G547" s="774"/>
      <c r="H547" s="774"/>
      <c r="I547" s="774"/>
      <c r="J547" s="774"/>
      <c r="K547" s="774"/>
      <c r="L547" s="774"/>
      <c r="M547" s="774"/>
      <c r="N547" s="774"/>
      <c r="O547" s="774"/>
      <c r="P547" s="774"/>
      <c r="Q547" s="774"/>
      <c r="R547" s="774"/>
      <c r="S547" s="774"/>
      <c r="T547" s="774"/>
    </row>
    <row r="548" spans="1:20">
      <c r="A548" s="775" t="s">
        <v>440</v>
      </c>
      <c r="B548" s="765"/>
      <c r="C548" s="765"/>
      <c r="D548" s="765"/>
      <c r="E548" s="774"/>
      <c r="F548" s="774"/>
      <c r="G548" s="774"/>
      <c r="H548" s="774"/>
      <c r="I548" s="774"/>
      <c r="J548" s="774"/>
      <c r="K548" s="774"/>
      <c r="L548" s="774"/>
      <c r="M548" s="774"/>
      <c r="N548" s="774"/>
      <c r="O548" s="774"/>
      <c r="P548" s="774"/>
      <c r="Q548" s="774"/>
      <c r="R548" s="774"/>
      <c r="S548" s="774"/>
      <c r="T548" s="774"/>
    </row>
    <row r="549" spans="1:20">
      <c r="A549" s="762"/>
      <c r="B549" s="756"/>
      <c r="C549" s="756"/>
      <c r="D549" s="756"/>
      <c r="E549" s="774"/>
      <c r="F549" s="774"/>
      <c r="G549" s="774"/>
      <c r="H549" s="774"/>
      <c r="I549" s="774"/>
      <c r="J549" s="774"/>
      <c r="K549" s="774"/>
      <c r="L549" s="774"/>
      <c r="M549" s="774"/>
      <c r="N549" s="774"/>
      <c r="O549" s="774"/>
      <c r="P549" s="774"/>
      <c r="Q549" s="774"/>
      <c r="R549" s="774"/>
      <c r="S549" s="774"/>
      <c r="T549" s="774"/>
    </row>
    <row r="550" spans="1:20">
      <c r="A550" s="762" t="s">
        <v>446</v>
      </c>
      <c r="B550" s="756"/>
      <c r="C550" s="756"/>
      <c r="D550" s="756"/>
      <c r="E550" s="774"/>
      <c r="F550" s="774"/>
      <c r="G550" s="774"/>
      <c r="H550" s="774"/>
      <c r="I550" s="774"/>
      <c r="J550" s="774"/>
      <c r="K550" s="774"/>
      <c r="L550" s="774"/>
      <c r="M550" s="774"/>
      <c r="N550" s="774"/>
      <c r="O550" s="774"/>
      <c r="P550" s="774"/>
      <c r="Q550" s="774"/>
      <c r="R550" s="774"/>
      <c r="S550" s="774"/>
      <c r="T550" s="774"/>
    </row>
    <row r="551" spans="1:20">
      <c r="A551" s="762" t="s">
        <v>12</v>
      </c>
      <c r="B551" s="756"/>
      <c r="C551" s="756"/>
      <c r="D551" s="756"/>
      <c r="E551" s="774"/>
      <c r="F551" s="774"/>
      <c r="G551" s="774"/>
      <c r="H551" s="774"/>
      <c r="I551" s="774"/>
      <c r="J551" s="774"/>
      <c r="K551" s="774"/>
      <c r="L551" s="774"/>
      <c r="M551" s="774"/>
      <c r="N551" s="774"/>
      <c r="O551" s="774"/>
      <c r="P551" s="774"/>
      <c r="Q551" s="774"/>
      <c r="R551" s="774"/>
      <c r="S551" s="774"/>
      <c r="T551" s="774"/>
    </row>
    <row r="552" spans="1:20">
      <c r="A552" s="762"/>
      <c r="B552" s="756"/>
      <c r="C552" s="756"/>
      <c r="D552" s="756"/>
      <c r="E552" s="774"/>
      <c r="F552" s="774"/>
      <c r="G552" s="774"/>
      <c r="H552" s="774"/>
      <c r="I552" s="774"/>
      <c r="J552" s="774"/>
      <c r="K552" s="774"/>
      <c r="L552" s="774"/>
      <c r="M552" s="774"/>
      <c r="N552" s="774"/>
      <c r="O552" s="774"/>
      <c r="P552" s="774"/>
      <c r="Q552" s="774"/>
      <c r="R552" s="774"/>
      <c r="S552" s="774"/>
      <c r="T552" s="774"/>
    </row>
    <row r="553" spans="1:20">
      <c r="A553" s="775" t="s">
        <v>840</v>
      </c>
      <c r="B553" s="765"/>
      <c r="C553" s="765"/>
      <c r="D553" s="765"/>
      <c r="E553" s="774"/>
      <c r="F553" s="774"/>
      <c r="G553" s="774"/>
      <c r="H553" s="774"/>
      <c r="I553" s="774"/>
      <c r="J553" s="774"/>
      <c r="K553" s="774"/>
      <c r="L553" s="774"/>
      <c r="M553" s="774"/>
      <c r="N553" s="774"/>
      <c r="O553" s="774"/>
      <c r="P553" s="774"/>
      <c r="Q553" s="774"/>
      <c r="R553" s="774"/>
      <c r="S553" s="774"/>
      <c r="T553" s="774"/>
    </row>
    <row r="554" spans="1:20">
      <c r="A554" s="762"/>
      <c r="B554" s="756"/>
      <c r="C554" s="756"/>
      <c r="D554" s="756"/>
      <c r="E554" s="774"/>
      <c r="F554" s="774"/>
      <c r="G554" s="774"/>
      <c r="H554" s="774"/>
      <c r="I554" s="774"/>
      <c r="J554" s="774"/>
      <c r="K554" s="774"/>
      <c r="L554" s="774"/>
      <c r="M554" s="774"/>
      <c r="N554" s="774"/>
      <c r="O554" s="774"/>
      <c r="P554" s="774"/>
      <c r="Q554" s="774"/>
      <c r="R554" s="774"/>
      <c r="S554" s="774"/>
      <c r="T554" s="774"/>
    </row>
    <row r="555" spans="1:20">
      <c r="A555" s="762" t="s">
        <v>447</v>
      </c>
      <c r="B555" s="756"/>
      <c r="C555" s="756"/>
      <c r="D555" s="756"/>
      <c r="E555" s="774"/>
      <c r="F555" s="774"/>
      <c r="G555" s="774"/>
      <c r="H555" s="774"/>
      <c r="I555" s="774"/>
      <c r="J555" s="774"/>
      <c r="K555" s="774"/>
      <c r="L555" s="774"/>
      <c r="M555" s="774"/>
      <c r="N555" s="774"/>
      <c r="O555" s="774"/>
      <c r="P555" s="774"/>
      <c r="Q555" s="774"/>
      <c r="R555" s="774"/>
      <c r="S555" s="774"/>
      <c r="T555" s="774"/>
    </row>
    <row r="556" spans="1:20">
      <c r="A556" s="762" t="s">
        <v>452</v>
      </c>
      <c r="B556" s="756"/>
      <c r="C556" s="756"/>
      <c r="D556" s="756"/>
      <c r="E556" s="774"/>
      <c r="F556" s="774"/>
      <c r="G556" s="774"/>
      <c r="H556" s="774"/>
      <c r="I556" s="774"/>
      <c r="J556" s="774"/>
      <c r="K556" s="774"/>
      <c r="L556" s="774"/>
      <c r="M556" s="774"/>
      <c r="N556" s="774"/>
      <c r="O556" s="774"/>
      <c r="P556" s="774"/>
      <c r="Q556" s="774"/>
      <c r="R556" s="774"/>
      <c r="S556" s="774"/>
      <c r="T556" s="774"/>
    </row>
    <row r="557" spans="1:20">
      <c r="A557" s="762"/>
      <c r="B557" s="756"/>
      <c r="C557" s="756"/>
      <c r="D557" s="756"/>
      <c r="E557" s="774"/>
      <c r="F557" s="774"/>
      <c r="G557" s="774"/>
      <c r="H557" s="774"/>
      <c r="I557" s="774"/>
      <c r="J557" s="774"/>
      <c r="K557" s="774"/>
      <c r="L557" s="774"/>
      <c r="M557" s="774"/>
      <c r="N557" s="774"/>
      <c r="O557" s="774"/>
      <c r="P557" s="774"/>
      <c r="Q557" s="774"/>
      <c r="R557" s="774"/>
      <c r="S557" s="774"/>
      <c r="T557" s="774"/>
    </row>
    <row r="558" spans="1:20">
      <c r="A558" s="775" t="s">
        <v>441</v>
      </c>
      <c r="B558" s="765"/>
      <c r="C558" s="765"/>
      <c r="D558" s="765"/>
      <c r="E558" s="774"/>
      <c r="F558" s="774"/>
      <c r="G558" s="774"/>
      <c r="H558" s="774"/>
      <c r="I558" s="774"/>
      <c r="J558" s="774"/>
      <c r="K558" s="774"/>
      <c r="L558" s="774"/>
      <c r="M558" s="774"/>
      <c r="N558" s="774"/>
      <c r="O558" s="774"/>
      <c r="P558" s="774"/>
      <c r="Q558" s="774"/>
      <c r="R558" s="774"/>
      <c r="S558" s="774"/>
      <c r="T558" s="774"/>
    </row>
    <row r="559" spans="1:20">
      <c r="A559" s="762"/>
      <c r="B559" s="756"/>
      <c r="C559" s="756"/>
      <c r="D559" s="756"/>
      <c r="E559" s="774"/>
      <c r="F559" s="774"/>
      <c r="G559" s="774"/>
      <c r="H559" s="774"/>
      <c r="I559" s="774"/>
      <c r="J559" s="774"/>
      <c r="K559" s="774"/>
      <c r="L559" s="774"/>
      <c r="M559" s="774"/>
      <c r="N559" s="774"/>
      <c r="O559" s="774"/>
      <c r="P559" s="774"/>
      <c r="Q559" s="774"/>
      <c r="R559" s="774"/>
      <c r="S559" s="774"/>
      <c r="T559" s="774"/>
    </row>
    <row r="560" spans="1:20">
      <c r="A560" s="762" t="s">
        <v>448</v>
      </c>
      <c r="B560" s="756"/>
      <c r="C560" s="756"/>
      <c r="D560" s="756"/>
      <c r="E560" s="774"/>
      <c r="F560" s="774"/>
      <c r="G560" s="774"/>
      <c r="H560" s="774"/>
      <c r="I560" s="774"/>
      <c r="J560" s="774"/>
      <c r="K560" s="774"/>
      <c r="L560" s="774"/>
      <c r="M560" s="774"/>
      <c r="N560" s="774"/>
      <c r="O560" s="774"/>
      <c r="P560" s="774"/>
      <c r="Q560" s="774"/>
      <c r="R560" s="774"/>
      <c r="S560" s="774"/>
      <c r="T560" s="774"/>
    </row>
    <row r="561" spans="1:20">
      <c r="A561" s="762" t="s">
        <v>453</v>
      </c>
      <c r="B561" s="756"/>
      <c r="C561" s="756"/>
      <c r="D561" s="756"/>
      <c r="E561" s="774"/>
      <c r="F561" s="774"/>
      <c r="G561" s="774"/>
      <c r="H561" s="774"/>
      <c r="I561" s="774"/>
      <c r="J561" s="774"/>
      <c r="K561" s="774"/>
      <c r="L561" s="774"/>
      <c r="M561" s="774"/>
      <c r="N561" s="774"/>
      <c r="O561" s="774"/>
      <c r="P561" s="774"/>
      <c r="Q561" s="774"/>
      <c r="R561" s="774"/>
      <c r="S561" s="774"/>
      <c r="T561" s="774"/>
    </row>
    <row r="562" spans="1:20">
      <c r="A562" s="762"/>
      <c r="B562" s="756"/>
      <c r="C562" s="756"/>
      <c r="D562" s="756"/>
      <c r="E562" s="774"/>
      <c r="F562" s="774"/>
      <c r="G562" s="774"/>
      <c r="H562" s="774"/>
      <c r="I562" s="774"/>
      <c r="J562" s="774"/>
      <c r="K562" s="774"/>
      <c r="L562" s="774"/>
      <c r="M562" s="774"/>
      <c r="N562" s="774"/>
      <c r="O562" s="774"/>
      <c r="P562" s="774"/>
      <c r="Q562" s="774"/>
      <c r="R562" s="774"/>
      <c r="S562" s="774"/>
      <c r="T562" s="774"/>
    </row>
    <row r="563" spans="1:20">
      <c r="A563" s="775" t="s">
        <v>442</v>
      </c>
      <c r="B563" s="765"/>
      <c r="C563" s="765"/>
      <c r="D563" s="765"/>
      <c r="E563" s="774"/>
      <c r="F563" s="774"/>
      <c r="G563" s="774"/>
      <c r="H563" s="774"/>
      <c r="I563" s="774"/>
      <c r="J563" s="774"/>
      <c r="K563" s="774"/>
      <c r="L563" s="774"/>
      <c r="M563" s="774"/>
      <c r="N563" s="774"/>
      <c r="O563" s="774"/>
      <c r="P563" s="774"/>
      <c r="Q563" s="774"/>
      <c r="R563" s="774"/>
      <c r="S563" s="774"/>
      <c r="T563" s="774"/>
    </row>
    <row r="564" spans="1:20">
      <c r="A564" s="762"/>
      <c r="B564" s="756"/>
      <c r="C564" s="756"/>
      <c r="D564" s="756"/>
      <c r="E564" s="774"/>
      <c r="F564" s="774"/>
      <c r="G564" s="774"/>
      <c r="H564" s="774"/>
      <c r="I564" s="774"/>
      <c r="J564" s="774"/>
      <c r="K564" s="774"/>
      <c r="L564" s="774"/>
      <c r="M564" s="774"/>
      <c r="N564" s="774"/>
      <c r="O564" s="774"/>
      <c r="P564" s="774"/>
      <c r="Q564" s="774"/>
      <c r="R564" s="774"/>
      <c r="S564" s="774"/>
      <c r="T564" s="774"/>
    </row>
    <row r="565" spans="1:20">
      <c r="A565" s="762" t="s">
        <v>449</v>
      </c>
      <c r="B565" s="756"/>
      <c r="C565" s="756"/>
      <c r="D565" s="756"/>
      <c r="E565" s="774"/>
      <c r="F565" s="774"/>
      <c r="G565" s="774"/>
      <c r="H565" s="774"/>
      <c r="I565" s="774"/>
      <c r="J565" s="774"/>
      <c r="K565" s="774"/>
      <c r="L565" s="774"/>
      <c r="M565" s="774"/>
      <c r="N565" s="774"/>
      <c r="O565" s="774"/>
      <c r="P565" s="774"/>
      <c r="Q565" s="774"/>
      <c r="R565" s="774"/>
      <c r="S565" s="774"/>
      <c r="T565" s="774"/>
    </row>
    <row r="566" spans="1:20">
      <c r="A566" s="762" t="s">
        <v>454</v>
      </c>
      <c r="B566" s="756"/>
      <c r="C566" s="756"/>
      <c r="D566" s="756"/>
      <c r="E566" s="774"/>
      <c r="F566" s="774"/>
      <c r="G566" s="774"/>
      <c r="H566" s="774"/>
      <c r="I566" s="774"/>
      <c r="J566" s="774"/>
      <c r="K566" s="774"/>
      <c r="L566" s="774"/>
      <c r="M566" s="774"/>
      <c r="N566" s="774"/>
      <c r="O566" s="774"/>
      <c r="P566" s="774"/>
      <c r="Q566" s="774"/>
      <c r="R566" s="774"/>
      <c r="S566" s="774"/>
      <c r="T566" s="774"/>
    </row>
    <row r="567" spans="1:20">
      <c r="A567" s="762" t="s">
        <v>455</v>
      </c>
      <c r="B567" s="756"/>
      <c r="C567" s="756"/>
      <c r="D567" s="756"/>
      <c r="E567" s="774"/>
      <c r="F567" s="774"/>
      <c r="G567" s="774"/>
      <c r="H567" s="774"/>
      <c r="I567" s="774"/>
      <c r="J567" s="774"/>
      <c r="K567" s="774"/>
      <c r="L567" s="774"/>
      <c r="M567" s="774"/>
      <c r="N567" s="774"/>
      <c r="O567" s="774"/>
      <c r="P567" s="774"/>
      <c r="Q567" s="774"/>
      <c r="R567" s="774"/>
      <c r="S567" s="774"/>
      <c r="T567" s="774"/>
    </row>
    <row r="568" spans="1:20">
      <c r="A568" s="762" t="s">
        <v>457</v>
      </c>
      <c r="B568" s="756"/>
      <c r="C568" s="756"/>
      <c r="D568" s="756"/>
      <c r="E568" s="774"/>
      <c r="F568" s="774"/>
      <c r="G568" s="774"/>
      <c r="H568" s="774"/>
      <c r="I568" s="774"/>
      <c r="J568" s="774"/>
      <c r="K568" s="774"/>
      <c r="L568" s="774"/>
      <c r="M568" s="774"/>
      <c r="N568" s="774"/>
      <c r="O568" s="774"/>
      <c r="P568" s="774"/>
      <c r="Q568" s="774"/>
      <c r="R568" s="774"/>
      <c r="S568" s="774"/>
      <c r="T568" s="774"/>
    </row>
    <row r="569" spans="1:20">
      <c r="A569" s="762" t="s">
        <v>1434</v>
      </c>
      <c r="B569" s="756"/>
      <c r="C569" s="756"/>
      <c r="D569" s="756"/>
      <c r="E569" s="774"/>
      <c r="F569" s="774"/>
      <c r="G569" s="774"/>
      <c r="H569" s="774"/>
      <c r="I569" s="774"/>
      <c r="J569" s="774"/>
      <c r="K569" s="774"/>
      <c r="L569" s="774"/>
      <c r="M569" s="774"/>
      <c r="N569" s="774"/>
      <c r="O569" s="774"/>
      <c r="P569" s="774"/>
      <c r="Q569" s="774"/>
      <c r="R569" s="774"/>
      <c r="S569" s="774"/>
      <c r="T569" s="774"/>
    </row>
    <row r="570" spans="1:20">
      <c r="A570" s="762" t="s">
        <v>1435</v>
      </c>
      <c r="B570" s="756"/>
      <c r="C570" s="756"/>
      <c r="D570" s="756"/>
      <c r="E570" s="774"/>
      <c r="F570" s="774"/>
      <c r="G570" s="774"/>
      <c r="H570" s="774"/>
      <c r="I570" s="774"/>
      <c r="J570" s="774"/>
      <c r="K570" s="774"/>
      <c r="L570" s="774"/>
      <c r="M570" s="774"/>
      <c r="N570" s="774"/>
      <c r="O570" s="774"/>
      <c r="P570" s="774"/>
      <c r="Q570" s="774"/>
      <c r="R570" s="774"/>
      <c r="S570" s="774"/>
      <c r="T570" s="774"/>
    </row>
    <row r="571" spans="1:20">
      <c r="A571" s="756"/>
      <c r="B571" s="756"/>
      <c r="C571" s="756"/>
      <c r="D571" s="756"/>
      <c r="E571" s="774"/>
      <c r="F571" s="774"/>
      <c r="G571" s="774"/>
      <c r="H571" s="774"/>
      <c r="I571" s="774"/>
      <c r="J571" s="774"/>
      <c r="K571" s="774"/>
      <c r="L571" s="774"/>
      <c r="M571" s="774"/>
      <c r="N571" s="774"/>
      <c r="O571" s="774"/>
      <c r="P571" s="774"/>
      <c r="Q571" s="774"/>
      <c r="R571" s="774"/>
      <c r="S571" s="774"/>
      <c r="T571" s="774"/>
    </row>
    <row r="572" spans="1:20" ht="14.25">
      <c r="A572" s="755" t="s">
        <v>118</v>
      </c>
      <c r="B572" s="766"/>
      <c r="C572" s="766"/>
      <c r="D572" s="766"/>
      <c r="E572" s="774"/>
      <c r="F572" s="774"/>
      <c r="G572" s="774"/>
      <c r="H572" s="774"/>
      <c r="I572" s="774"/>
      <c r="J572" s="774"/>
      <c r="K572" s="774"/>
      <c r="L572" s="774"/>
      <c r="M572" s="774"/>
      <c r="N572" s="774"/>
      <c r="O572" s="774"/>
      <c r="P572" s="774"/>
      <c r="Q572" s="774"/>
      <c r="R572" s="774"/>
      <c r="S572" s="774"/>
      <c r="T572" s="774"/>
    </row>
    <row r="573" spans="1:20">
      <c r="A573" s="756"/>
      <c r="B573" s="756"/>
      <c r="C573" s="756"/>
      <c r="D573" s="756"/>
      <c r="E573" s="774"/>
      <c r="F573" s="774"/>
      <c r="G573" s="774"/>
      <c r="H573" s="774"/>
      <c r="I573" s="774"/>
      <c r="J573" s="774"/>
      <c r="K573" s="774"/>
      <c r="L573" s="774"/>
      <c r="M573" s="774"/>
      <c r="N573" s="774"/>
      <c r="O573" s="774"/>
      <c r="P573" s="774"/>
      <c r="Q573" s="774"/>
      <c r="R573" s="774"/>
      <c r="S573" s="774"/>
      <c r="T573" s="774"/>
    </row>
    <row r="574" spans="1:20">
      <c r="A574" s="775" t="s">
        <v>822</v>
      </c>
      <c r="B574" s="765"/>
      <c r="C574" s="765"/>
      <c r="D574" s="765"/>
      <c r="E574" s="774"/>
      <c r="F574" s="774"/>
      <c r="G574" s="774"/>
      <c r="H574" s="774"/>
      <c r="I574" s="774"/>
      <c r="J574" s="774"/>
      <c r="K574" s="774"/>
      <c r="L574" s="774"/>
      <c r="M574" s="774"/>
      <c r="N574" s="774"/>
      <c r="O574" s="774"/>
      <c r="P574" s="774"/>
      <c r="Q574" s="774"/>
      <c r="R574" s="774"/>
      <c r="S574" s="774"/>
      <c r="T574" s="774"/>
    </row>
    <row r="575" spans="1:20">
      <c r="A575" s="764"/>
      <c r="B575" s="756"/>
      <c r="C575" s="756"/>
      <c r="D575" s="756"/>
      <c r="E575" s="774"/>
      <c r="F575" s="774"/>
      <c r="G575" s="774"/>
      <c r="H575" s="774"/>
      <c r="I575" s="774"/>
      <c r="J575" s="774"/>
      <c r="K575" s="774"/>
      <c r="L575" s="774"/>
      <c r="M575" s="774"/>
      <c r="N575" s="774"/>
      <c r="O575" s="774"/>
      <c r="P575" s="774"/>
      <c r="Q575" s="774"/>
      <c r="R575" s="774"/>
      <c r="S575" s="774"/>
      <c r="T575" s="774"/>
    </row>
    <row r="576" spans="1:20">
      <c r="A576" s="764" t="s">
        <v>387</v>
      </c>
      <c r="B576" s="756"/>
      <c r="C576" s="756"/>
      <c r="D576" s="756"/>
      <c r="E576" s="774"/>
      <c r="F576" s="774"/>
      <c r="G576" s="774"/>
      <c r="H576" s="774"/>
      <c r="I576" s="774"/>
      <c r="J576" s="774"/>
      <c r="K576" s="774"/>
      <c r="L576" s="774"/>
      <c r="M576" s="774"/>
      <c r="N576" s="774"/>
      <c r="O576" s="774"/>
      <c r="P576" s="774"/>
      <c r="Q576" s="774"/>
      <c r="R576" s="774"/>
      <c r="S576" s="774"/>
      <c r="T576" s="774"/>
    </row>
    <row r="577" spans="1:20">
      <c r="A577" s="764" t="s">
        <v>243</v>
      </c>
      <c r="B577" s="756"/>
      <c r="C577" s="756"/>
      <c r="D577" s="756"/>
      <c r="E577" s="774"/>
      <c r="F577" s="774"/>
      <c r="G577" s="774"/>
      <c r="H577" s="774"/>
      <c r="I577" s="774"/>
      <c r="J577" s="774"/>
      <c r="K577" s="774"/>
      <c r="L577" s="774"/>
      <c r="M577" s="774"/>
      <c r="N577" s="774"/>
      <c r="O577" s="774"/>
      <c r="P577" s="774"/>
      <c r="Q577" s="774"/>
      <c r="R577" s="774"/>
      <c r="S577" s="774"/>
      <c r="T577" s="774"/>
    </row>
    <row r="578" spans="1:20">
      <c r="A578" s="764"/>
      <c r="B578" s="756"/>
      <c r="C578" s="756"/>
      <c r="D578" s="756"/>
      <c r="E578" s="774"/>
      <c r="F578" s="774"/>
      <c r="G578" s="774"/>
      <c r="H578" s="774"/>
      <c r="I578" s="774"/>
      <c r="J578" s="774"/>
      <c r="K578" s="774"/>
      <c r="L578" s="774"/>
      <c r="M578" s="774"/>
      <c r="N578" s="774"/>
      <c r="O578" s="774"/>
      <c r="P578" s="774"/>
      <c r="Q578" s="774"/>
      <c r="R578" s="774"/>
      <c r="S578" s="774"/>
      <c r="T578" s="774"/>
    </row>
    <row r="579" spans="1:20">
      <c r="A579" s="775" t="s">
        <v>810</v>
      </c>
      <c r="B579" s="765"/>
      <c r="C579" s="765"/>
      <c r="D579" s="765"/>
      <c r="E579" s="774"/>
      <c r="F579" s="774"/>
      <c r="G579" s="774"/>
      <c r="H579" s="774"/>
      <c r="I579" s="774"/>
      <c r="J579" s="774"/>
      <c r="K579" s="774"/>
      <c r="L579" s="774"/>
      <c r="M579" s="774"/>
      <c r="N579" s="774"/>
      <c r="O579" s="774"/>
      <c r="P579" s="774"/>
      <c r="Q579" s="774"/>
      <c r="R579" s="774"/>
      <c r="S579" s="774"/>
      <c r="T579" s="774"/>
    </row>
    <row r="580" spans="1:20">
      <c r="A580" s="764"/>
      <c r="B580" s="756"/>
      <c r="C580" s="756"/>
      <c r="D580" s="756"/>
      <c r="E580" s="774"/>
      <c r="F580" s="774"/>
      <c r="G580" s="774"/>
      <c r="H580" s="774"/>
      <c r="I580" s="774"/>
      <c r="J580" s="774"/>
      <c r="K580" s="774"/>
      <c r="L580" s="774"/>
      <c r="M580" s="774"/>
      <c r="N580" s="774"/>
      <c r="O580" s="774"/>
      <c r="P580" s="774"/>
      <c r="Q580" s="774"/>
      <c r="R580" s="774"/>
      <c r="S580" s="774"/>
      <c r="T580" s="774"/>
    </row>
    <row r="581" spans="1:20">
      <c r="A581" s="764" t="s">
        <v>901</v>
      </c>
      <c r="B581" s="756"/>
      <c r="C581" s="756"/>
      <c r="D581" s="756"/>
      <c r="E581" s="774"/>
      <c r="F581" s="774"/>
      <c r="G581" s="774"/>
      <c r="H581" s="774"/>
      <c r="I581" s="774"/>
      <c r="J581" s="774"/>
      <c r="K581" s="774"/>
      <c r="L581" s="774"/>
      <c r="M581" s="774"/>
      <c r="N581" s="774"/>
      <c r="O581" s="774"/>
      <c r="P581" s="774"/>
      <c r="Q581" s="774"/>
      <c r="R581" s="774"/>
      <c r="S581" s="774"/>
      <c r="T581" s="774"/>
    </row>
    <row r="582" spans="1:20">
      <c r="A582" s="764" t="s">
        <v>902</v>
      </c>
      <c r="B582" s="756"/>
      <c r="C582" s="756"/>
      <c r="D582" s="756"/>
      <c r="E582" s="774"/>
      <c r="F582" s="774"/>
      <c r="G582" s="774"/>
      <c r="H582" s="774"/>
      <c r="I582" s="774"/>
      <c r="J582" s="774"/>
      <c r="K582" s="774"/>
      <c r="L582" s="774"/>
      <c r="M582" s="774"/>
      <c r="N582" s="774"/>
      <c r="O582" s="774"/>
      <c r="P582" s="774"/>
      <c r="Q582" s="774"/>
      <c r="R582" s="774"/>
      <c r="S582" s="774"/>
      <c r="T582" s="774"/>
    </row>
    <row r="583" spans="1:20">
      <c r="A583" s="764" t="s">
        <v>903</v>
      </c>
      <c r="B583" s="756"/>
      <c r="C583" s="756"/>
      <c r="D583" s="756"/>
      <c r="E583" s="774"/>
      <c r="F583" s="774"/>
      <c r="G583" s="774"/>
      <c r="H583" s="774"/>
      <c r="I583" s="774"/>
      <c r="J583" s="774"/>
      <c r="K583" s="774"/>
      <c r="L583" s="774"/>
      <c r="M583" s="774"/>
      <c r="N583" s="774"/>
      <c r="O583" s="774"/>
      <c r="P583" s="774"/>
      <c r="Q583" s="774"/>
      <c r="R583" s="774"/>
      <c r="S583" s="774"/>
      <c r="T583" s="774"/>
    </row>
    <row r="584" spans="1:20">
      <c r="A584" s="764" t="s">
        <v>904</v>
      </c>
      <c r="B584" s="756"/>
      <c r="C584" s="756"/>
      <c r="D584" s="756"/>
      <c r="E584" s="774"/>
      <c r="F584" s="774"/>
      <c r="G584" s="774"/>
      <c r="H584" s="774"/>
      <c r="I584" s="774"/>
      <c r="J584" s="774"/>
      <c r="K584" s="774"/>
      <c r="L584" s="774"/>
      <c r="M584" s="774"/>
      <c r="N584" s="774"/>
      <c r="O584" s="774"/>
      <c r="P584" s="774"/>
      <c r="Q584" s="774"/>
      <c r="R584" s="774"/>
      <c r="S584" s="774"/>
      <c r="T584" s="774"/>
    </row>
    <row r="585" spans="1:20">
      <c r="A585" s="764" t="s">
        <v>823</v>
      </c>
      <c r="B585" s="756"/>
      <c r="C585" s="756"/>
      <c r="D585" s="756"/>
      <c r="E585" s="774"/>
      <c r="F585" s="774"/>
      <c r="G585" s="774"/>
      <c r="H585" s="774"/>
      <c r="I585" s="774"/>
      <c r="J585" s="774"/>
      <c r="K585" s="774"/>
      <c r="L585" s="774"/>
      <c r="M585" s="774"/>
      <c r="N585" s="774"/>
      <c r="O585" s="774"/>
      <c r="P585" s="774"/>
      <c r="Q585" s="774"/>
      <c r="R585" s="774"/>
      <c r="S585" s="774"/>
      <c r="T585" s="774"/>
    </row>
    <row r="586" spans="1:20">
      <c r="A586" s="764" t="s">
        <v>824</v>
      </c>
      <c r="B586" s="756"/>
      <c r="C586" s="756"/>
      <c r="D586" s="756"/>
      <c r="E586" s="774"/>
      <c r="F586" s="774"/>
      <c r="G586" s="774"/>
      <c r="H586" s="774"/>
      <c r="I586" s="774"/>
      <c r="J586" s="774"/>
      <c r="K586" s="774"/>
      <c r="L586" s="774"/>
      <c r="M586" s="774"/>
      <c r="N586" s="774"/>
      <c r="O586" s="774"/>
      <c r="P586" s="774"/>
      <c r="Q586" s="774"/>
      <c r="R586" s="774"/>
      <c r="S586" s="774"/>
      <c r="T586" s="774"/>
    </row>
    <row r="587" spans="1:20">
      <c r="A587" s="764"/>
      <c r="B587" s="756"/>
      <c r="C587" s="756"/>
      <c r="D587" s="756"/>
      <c r="E587" s="774"/>
      <c r="F587" s="774"/>
      <c r="G587" s="774"/>
      <c r="H587" s="774"/>
      <c r="I587" s="774"/>
      <c r="J587" s="774"/>
      <c r="K587" s="774"/>
      <c r="L587" s="774"/>
      <c r="M587" s="774"/>
      <c r="N587" s="774"/>
      <c r="O587" s="774"/>
      <c r="P587" s="774"/>
      <c r="Q587" s="774"/>
      <c r="R587" s="774"/>
      <c r="S587" s="774"/>
      <c r="T587" s="774"/>
    </row>
    <row r="588" spans="1:20">
      <c r="A588" s="775" t="s">
        <v>814</v>
      </c>
      <c r="B588" s="765"/>
      <c r="C588" s="765"/>
      <c r="D588" s="765"/>
      <c r="E588" s="774"/>
      <c r="F588" s="774"/>
      <c r="G588" s="774"/>
      <c r="H588" s="774"/>
      <c r="I588" s="774"/>
      <c r="J588" s="774"/>
      <c r="K588" s="774"/>
      <c r="L588" s="774"/>
      <c r="M588" s="774"/>
      <c r="N588" s="774"/>
      <c r="O588" s="774"/>
      <c r="P588" s="774"/>
      <c r="Q588" s="774"/>
      <c r="R588" s="774"/>
      <c r="S588" s="774"/>
      <c r="T588" s="774"/>
    </row>
    <row r="589" spans="1:20">
      <c r="A589" s="764"/>
      <c r="B589" s="756"/>
      <c r="C589" s="764"/>
      <c r="D589" s="764"/>
      <c r="E589" s="774"/>
      <c r="F589" s="774"/>
      <c r="G589" s="774"/>
      <c r="H589" s="774"/>
      <c r="I589" s="774"/>
      <c r="J589" s="774"/>
      <c r="K589" s="774"/>
      <c r="L589" s="774"/>
      <c r="M589" s="774"/>
      <c r="N589" s="774"/>
      <c r="O589" s="774"/>
      <c r="P589" s="774"/>
      <c r="Q589" s="774"/>
      <c r="R589" s="774"/>
      <c r="S589" s="774"/>
      <c r="T589" s="774"/>
    </row>
    <row r="590" spans="1:20">
      <c r="A590" s="764" t="s">
        <v>669</v>
      </c>
      <c r="B590" s="756"/>
      <c r="C590" s="756"/>
      <c r="D590" s="756"/>
      <c r="E590" s="774"/>
      <c r="F590" s="774"/>
      <c r="G590" s="774"/>
      <c r="H590" s="774"/>
      <c r="I590" s="774"/>
      <c r="J590" s="774"/>
      <c r="K590" s="774"/>
      <c r="L590" s="774"/>
      <c r="M590" s="774"/>
      <c r="N590" s="774"/>
      <c r="O590" s="774"/>
      <c r="P590" s="774"/>
      <c r="Q590" s="774"/>
      <c r="R590" s="774"/>
      <c r="S590" s="774"/>
      <c r="T590" s="774"/>
    </row>
    <row r="591" spans="1:20">
      <c r="A591" s="764" t="s">
        <v>670</v>
      </c>
      <c r="B591" s="756"/>
      <c r="C591" s="756"/>
      <c r="D591" s="756"/>
      <c r="E591" s="774"/>
      <c r="F591" s="774"/>
      <c r="G591" s="774"/>
      <c r="H591" s="774"/>
      <c r="I591" s="774"/>
      <c r="J591" s="774"/>
      <c r="K591" s="774"/>
      <c r="L591" s="774"/>
      <c r="M591" s="774"/>
      <c r="N591" s="774"/>
      <c r="O591" s="774"/>
      <c r="P591" s="774"/>
      <c r="Q591" s="774"/>
      <c r="R591" s="774"/>
      <c r="S591" s="774"/>
      <c r="T591" s="774"/>
    </row>
    <row r="592" spans="1:20">
      <c r="A592" s="764" t="s">
        <v>671</v>
      </c>
      <c r="B592" s="756"/>
      <c r="C592" s="756"/>
      <c r="D592" s="756"/>
      <c r="E592" s="774"/>
      <c r="F592" s="774"/>
      <c r="G592" s="774"/>
      <c r="H592" s="774"/>
      <c r="I592" s="774"/>
      <c r="J592" s="774"/>
      <c r="K592" s="774"/>
      <c r="L592" s="774"/>
      <c r="M592" s="774"/>
      <c r="N592" s="774"/>
      <c r="O592" s="774"/>
      <c r="P592" s="774"/>
      <c r="Q592" s="774"/>
      <c r="R592" s="774"/>
      <c r="S592" s="774"/>
      <c r="T592" s="774"/>
    </row>
    <row r="593" spans="1:20">
      <c r="A593" s="764" t="s">
        <v>12</v>
      </c>
      <c r="B593" s="756"/>
      <c r="C593" s="756"/>
      <c r="D593" s="756"/>
      <c r="E593" s="774"/>
      <c r="F593" s="774"/>
      <c r="G593" s="774"/>
      <c r="H593" s="774"/>
      <c r="I593" s="774"/>
      <c r="J593" s="774"/>
      <c r="K593" s="774"/>
      <c r="L593" s="774"/>
      <c r="M593" s="774"/>
      <c r="N593" s="774"/>
      <c r="O593" s="774"/>
      <c r="P593" s="774"/>
      <c r="Q593" s="774"/>
      <c r="R593" s="774"/>
      <c r="S593" s="774"/>
      <c r="T593" s="774"/>
    </row>
    <row r="594" spans="1:20">
      <c r="A594" s="756"/>
      <c r="B594" s="756"/>
      <c r="C594" s="756"/>
      <c r="D594" s="756"/>
      <c r="E594" s="774"/>
      <c r="F594" s="774"/>
      <c r="G594" s="774"/>
      <c r="H594" s="774"/>
      <c r="I594" s="774"/>
      <c r="J594" s="774"/>
      <c r="K594" s="774"/>
      <c r="L594" s="774"/>
      <c r="M594" s="774"/>
      <c r="N594" s="774"/>
      <c r="O594" s="774"/>
      <c r="P594" s="774"/>
      <c r="Q594" s="774"/>
      <c r="R594" s="774"/>
      <c r="S594" s="774"/>
      <c r="T594" s="774"/>
    </row>
    <row r="595" spans="1:20">
      <c r="A595" s="775" t="s">
        <v>1523</v>
      </c>
      <c r="B595" s="765"/>
      <c r="C595" s="765"/>
      <c r="D595" s="765"/>
      <c r="E595" s="774"/>
      <c r="F595" s="774"/>
      <c r="G595" s="774"/>
      <c r="H595" s="774"/>
      <c r="I595" s="774"/>
      <c r="J595" s="774"/>
      <c r="K595" s="774"/>
      <c r="L595" s="774"/>
      <c r="M595" s="774"/>
      <c r="N595" s="774"/>
      <c r="O595" s="774"/>
      <c r="P595" s="774"/>
      <c r="Q595" s="774"/>
      <c r="R595" s="774"/>
      <c r="S595" s="774"/>
      <c r="T595" s="774"/>
    </row>
    <row r="596" spans="1:20">
      <c r="A596" s="764"/>
      <c r="B596" s="756"/>
      <c r="C596" s="756"/>
      <c r="D596" s="756"/>
      <c r="E596" s="774"/>
      <c r="F596" s="774"/>
      <c r="G596" s="774"/>
      <c r="H596" s="774"/>
      <c r="I596" s="774"/>
      <c r="J596" s="774"/>
      <c r="K596" s="774"/>
      <c r="L596" s="774"/>
      <c r="M596" s="774"/>
      <c r="N596" s="774"/>
      <c r="O596" s="774"/>
      <c r="P596" s="774"/>
      <c r="Q596" s="774"/>
      <c r="R596" s="774"/>
      <c r="S596" s="774"/>
      <c r="T596" s="774"/>
    </row>
    <row r="597" spans="1:20">
      <c r="A597" s="764" t="s">
        <v>1524</v>
      </c>
      <c r="B597" s="756"/>
      <c r="C597" s="756"/>
      <c r="D597" s="756"/>
      <c r="E597" s="774"/>
      <c r="F597" s="774"/>
      <c r="G597" s="774"/>
      <c r="H597" s="774"/>
      <c r="I597" s="774"/>
      <c r="J597" s="774"/>
      <c r="K597" s="774"/>
      <c r="L597" s="774"/>
      <c r="M597" s="774"/>
      <c r="N597" s="774"/>
      <c r="O597" s="774"/>
      <c r="P597" s="774"/>
      <c r="Q597" s="774"/>
      <c r="R597" s="774"/>
      <c r="S597" s="774"/>
      <c r="T597" s="774"/>
    </row>
    <row r="598" spans="1:20">
      <c r="A598" s="764" t="s">
        <v>1525</v>
      </c>
      <c r="B598" s="756"/>
      <c r="C598" s="756"/>
      <c r="D598" s="756"/>
      <c r="E598" s="774"/>
      <c r="F598" s="774"/>
      <c r="G598" s="774"/>
      <c r="H598" s="774"/>
      <c r="I598" s="774"/>
      <c r="J598" s="774"/>
      <c r="K598" s="774"/>
      <c r="L598" s="774"/>
      <c r="M598" s="774"/>
      <c r="N598" s="774"/>
      <c r="O598" s="774"/>
      <c r="P598" s="774"/>
      <c r="Q598" s="774"/>
      <c r="R598" s="774"/>
      <c r="S598" s="774"/>
      <c r="T598" s="774"/>
    </row>
    <row r="599" spans="1:20">
      <c r="A599" s="764" t="s">
        <v>1526</v>
      </c>
      <c r="B599" s="756"/>
      <c r="C599" s="756"/>
      <c r="D599" s="756"/>
      <c r="E599" s="774"/>
      <c r="F599" s="774"/>
      <c r="G599" s="774"/>
      <c r="H599" s="774"/>
      <c r="I599" s="774"/>
      <c r="J599" s="774"/>
      <c r="K599" s="774"/>
      <c r="L599" s="774"/>
      <c r="M599" s="774"/>
      <c r="N599" s="774"/>
      <c r="O599" s="774"/>
      <c r="P599" s="774"/>
      <c r="Q599" s="774"/>
      <c r="R599" s="774"/>
      <c r="S599" s="774"/>
      <c r="T599" s="774"/>
    </row>
    <row r="600" spans="1:20">
      <c r="A600" s="764" t="s">
        <v>1523</v>
      </c>
      <c r="B600" s="756"/>
      <c r="C600" s="756"/>
      <c r="D600" s="756"/>
      <c r="E600" s="774"/>
      <c r="F600" s="774"/>
      <c r="G600" s="774"/>
      <c r="H600" s="774"/>
      <c r="I600" s="774"/>
      <c r="J600" s="774"/>
      <c r="K600" s="774"/>
      <c r="L600" s="774"/>
      <c r="M600" s="774"/>
      <c r="N600" s="774"/>
      <c r="O600" s="774"/>
      <c r="P600" s="774"/>
      <c r="Q600" s="774"/>
      <c r="R600" s="774"/>
      <c r="S600" s="774"/>
      <c r="T600" s="774"/>
    </row>
    <row r="601" spans="1:20">
      <c r="A601" s="764" t="s">
        <v>1527</v>
      </c>
      <c r="B601" s="756"/>
      <c r="C601" s="756"/>
      <c r="D601" s="756"/>
      <c r="E601" s="774"/>
      <c r="F601" s="774"/>
      <c r="G601" s="774"/>
      <c r="H601" s="774"/>
      <c r="I601" s="774"/>
      <c r="J601" s="774"/>
      <c r="K601" s="774"/>
      <c r="L601" s="774"/>
      <c r="M601" s="774"/>
      <c r="N601" s="774"/>
      <c r="O601" s="774"/>
      <c r="P601" s="774"/>
      <c r="Q601" s="774"/>
      <c r="R601" s="774"/>
      <c r="S601" s="774"/>
      <c r="T601" s="774"/>
    </row>
    <row r="602" spans="1:20">
      <c r="A602" s="764" t="s">
        <v>1528</v>
      </c>
      <c r="B602" s="756"/>
      <c r="C602" s="756"/>
      <c r="D602" s="756"/>
      <c r="E602" s="774"/>
      <c r="F602" s="774"/>
      <c r="G602" s="774"/>
      <c r="H602" s="774"/>
      <c r="I602" s="774"/>
      <c r="J602" s="774"/>
      <c r="K602" s="774"/>
      <c r="L602" s="774"/>
      <c r="M602" s="774"/>
      <c r="N602" s="774"/>
      <c r="O602" s="774"/>
      <c r="P602" s="774"/>
      <c r="Q602" s="774"/>
      <c r="R602" s="774"/>
      <c r="S602" s="774"/>
      <c r="T602" s="774"/>
    </row>
    <row r="603" spans="1:20">
      <c r="A603" s="764"/>
      <c r="B603" s="756"/>
      <c r="C603" s="756"/>
      <c r="D603" s="756"/>
      <c r="E603" s="774"/>
      <c r="F603" s="774"/>
      <c r="G603" s="774"/>
      <c r="H603" s="774"/>
      <c r="I603" s="774"/>
      <c r="J603" s="774"/>
      <c r="K603" s="774"/>
      <c r="L603" s="774"/>
      <c r="M603" s="774"/>
      <c r="N603" s="774"/>
      <c r="O603" s="774"/>
      <c r="P603" s="774"/>
      <c r="Q603" s="774"/>
      <c r="R603" s="774"/>
      <c r="S603" s="774"/>
      <c r="T603" s="774"/>
    </row>
    <row r="604" spans="1:20" ht="14.25">
      <c r="A604" s="755" t="s">
        <v>75</v>
      </c>
      <c r="B604" s="766"/>
      <c r="C604" s="766"/>
      <c r="D604" s="766"/>
      <c r="E604" s="774"/>
      <c r="F604" s="774"/>
      <c r="G604" s="774"/>
      <c r="H604" s="774"/>
      <c r="I604" s="774"/>
      <c r="J604" s="774"/>
      <c r="K604" s="774"/>
      <c r="L604" s="774"/>
      <c r="M604" s="774"/>
      <c r="N604" s="774"/>
      <c r="O604" s="774"/>
      <c r="P604" s="774"/>
      <c r="Q604" s="774"/>
      <c r="R604" s="774"/>
      <c r="S604" s="774"/>
      <c r="T604" s="774"/>
    </row>
    <row r="605" spans="1:20">
      <c r="A605" s="756"/>
      <c r="B605" s="756"/>
      <c r="C605" s="756"/>
      <c r="D605" s="756"/>
      <c r="E605" s="774"/>
      <c r="F605" s="774"/>
      <c r="G605" s="774"/>
      <c r="H605" s="774"/>
      <c r="I605" s="774"/>
      <c r="J605" s="774"/>
      <c r="K605" s="774"/>
      <c r="L605" s="774"/>
      <c r="M605" s="774"/>
      <c r="N605" s="774"/>
      <c r="O605" s="774"/>
      <c r="P605" s="774"/>
      <c r="Q605" s="774"/>
      <c r="R605" s="774"/>
      <c r="S605" s="774"/>
      <c r="T605" s="774"/>
    </row>
    <row r="606" spans="1:20">
      <c r="A606" s="775" t="s">
        <v>75</v>
      </c>
      <c r="B606" s="765"/>
      <c r="C606" s="765"/>
      <c r="D606" s="765"/>
      <c r="E606" s="774"/>
      <c r="F606" s="774"/>
      <c r="G606" s="774"/>
      <c r="H606" s="774"/>
      <c r="I606" s="774"/>
      <c r="J606" s="774"/>
      <c r="K606" s="774"/>
      <c r="L606" s="774"/>
      <c r="M606" s="774"/>
      <c r="N606" s="774"/>
      <c r="O606" s="774"/>
      <c r="P606" s="774"/>
      <c r="Q606" s="774"/>
      <c r="R606" s="774"/>
      <c r="S606" s="774"/>
      <c r="T606" s="774"/>
    </row>
    <row r="607" spans="1:20">
      <c r="A607" s="756"/>
      <c r="B607" s="756"/>
      <c r="C607" s="756"/>
      <c r="D607" s="756"/>
      <c r="E607" s="774"/>
      <c r="F607" s="774"/>
      <c r="G607" s="774"/>
      <c r="H607" s="774"/>
      <c r="I607" s="774"/>
      <c r="J607" s="774"/>
      <c r="K607" s="774"/>
      <c r="L607" s="774"/>
      <c r="M607" s="774"/>
      <c r="N607" s="774"/>
      <c r="O607" s="774"/>
      <c r="P607" s="774"/>
      <c r="Q607" s="774"/>
      <c r="R607" s="774"/>
      <c r="S607" s="774"/>
      <c r="T607" s="774"/>
    </row>
    <row r="608" spans="1:20">
      <c r="A608" s="756" t="s">
        <v>807</v>
      </c>
      <c r="B608" s="756"/>
      <c r="C608" s="756"/>
      <c r="D608" s="756"/>
      <c r="E608" s="774"/>
      <c r="F608" s="774"/>
      <c r="G608" s="774"/>
      <c r="H608" s="774"/>
      <c r="I608" s="774"/>
      <c r="J608" s="774"/>
      <c r="K608" s="774"/>
      <c r="L608" s="774"/>
      <c r="M608" s="774"/>
      <c r="N608" s="774"/>
      <c r="O608" s="774"/>
      <c r="P608" s="774"/>
      <c r="Q608" s="774"/>
      <c r="R608" s="774"/>
      <c r="S608" s="774"/>
      <c r="T608" s="774"/>
    </row>
    <row r="609" spans="1:20">
      <c r="A609" s="756" t="s">
        <v>399</v>
      </c>
      <c r="B609" s="756"/>
      <c r="C609" s="756"/>
      <c r="D609" s="756"/>
      <c r="E609" s="777"/>
      <c r="F609" s="774"/>
      <c r="G609" s="774"/>
      <c r="H609" s="774"/>
      <c r="I609" s="774"/>
      <c r="J609" s="774"/>
      <c r="K609" s="774"/>
      <c r="L609" s="774"/>
      <c r="M609" s="774"/>
      <c r="N609" s="774"/>
      <c r="O609" s="774"/>
      <c r="P609" s="774"/>
      <c r="Q609" s="774"/>
      <c r="R609" s="774"/>
      <c r="S609" s="774"/>
      <c r="T609" s="774"/>
    </row>
    <row r="610" spans="1:20">
      <c r="A610" s="778" t="s">
        <v>505</v>
      </c>
      <c r="B610" s="778"/>
      <c r="C610" s="756"/>
      <c r="D610" s="756"/>
      <c r="E610" s="777"/>
      <c r="F610" s="774"/>
      <c r="G610" s="774"/>
      <c r="H610" s="774"/>
      <c r="I610" s="774"/>
      <c r="J610" s="774"/>
      <c r="K610" s="774"/>
      <c r="L610" s="774"/>
      <c r="M610" s="774"/>
      <c r="N610" s="774"/>
      <c r="O610" s="774"/>
      <c r="P610" s="774"/>
      <c r="Q610" s="774"/>
      <c r="R610" s="774"/>
      <c r="S610" s="774"/>
      <c r="T610" s="774"/>
    </row>
    <row r="611" spans="1:20">
      <c r="A611" s="778" t="s">
        <v>841</v>
      </c>
      <c r="B611" s="778"/>
      <c r="C611" s="756"/>
      <c r="D611" s="756"/>
      <c r="E611" s="777"/>
      <c r="F611" s="774"/>
      <c r="G611" s="774"/>
      <c r="H611" s="774"/>
      <c r="I611" s="774"/>
      <c r="J611" s="774"/>
      <c r="K611" s="774"/>
      <c r="L611" s="774"/>
      <c r="M611" s="774"/>
      <c r="N611" s="774"/>
      <c r="O611" s="774"/>
      <c r="P611" s="774"/>
      <c r="Q611" s="774"/>
      <c r="R611" s="774"/>
      <c r="S611" s="774"/>
      <c r="T611" s="774"/>
    </row>
    <row r="612" spans="1:20">
      <c r="A612" s="778" t="s">
        <v>766</v>
      </c>
      <c r="B612" s="778"/>
      <c r="C612" s="756"/>
      <c r="D612" s="756"/>
      <c r="E612" s="777"/>
      <c r="F612" s="774"/>
      <c r="G612" s="774"/>
      <c r="H612" s="774"/>
      <c r="I612" s="774"/>
      <c r="J612" s="774"/>
      <c r="K612" s="774"/>
      <c r="L612" s="774"/>
      <c r="M612" s="774"/>
      <c r="N612" s="774"/>
      <c r="O612" s="774"/>
      <c r="P612" s="774"/>
      <c r="Q612" s="774"/>
      <c r="R612" s="774"/>
      <c r="S612" s="774"/>
      <c r="T612" s="774"/>
    </row>
    <row r="613" spans="1:20">
      <c r="A613" s="778" t="s">
        <v>767</v>
      </c>
      <c r="B613" s="778"/>
      <c r="C613" s="756"/>
      <c r="D613" s="756"/>
      <c r="E613" s="777"/>
      <c r="F613" s="774"/>
      <c r="G613" s="774"/>
      <c r="H613" s="774"/>
      <c r="I613" s="774"/>
      <c r="J613" s="774"/>
      <c r="K613" s="774"/>
      <c r="L613" s="774"/>
      <c r="M613" s="774"/>
      <c r="N613" s="774"/>
      <c r="O613" s="774"/>
      <c r="P613" s="774"/>
      <c r="Q613" s="774"/>
      <c r="R613" s="774"/>
      <c r="S613" s="774"/>
      <c r="T613" s="774"/>
    </row>
    <row r="614" spans="1:20">
      <c r="A614" s="778" t="s">
        <v>400</v>
      </c>
      <c r="B614" s="778"/>
      <c r="C614" s="756"/>
      <c r="D614" s="756"/>
      <c r="E614" s="777"/>
      <c r="F614" s="774"/>
      <c r="G614" s="774"/>
      <c r="H614" s="774"/>
      <c r="I614" s="774"/>
      <c r="J614" s="774"/>
      <c r="K614" s="774"/>
      <c r="L614" s="774"/>
      <c r="M614" s="774"/>
      <c r="N614" s="774"/>
      <c r="O614" s="774"/>
      <c r="P614" s="774"/>
      <c r="Q614" s="774"/>
      <c r="R614" s="774"/>
      <c r="S614" s="774"/>
      <c r="T614" s="774"/>
    </row>
    <row r="615" spans="1:20">
      <c r="A615" s="778" t="s">
        <v>506</v>
      </c>
      <c r="B615" s="778"/>
      <c r="C615" s="756"/>
      <c r="D615" s="756"/>
      <c r="E615" s="777"/>
      <c r="F615" s="774"/>
      <c r="G615" s="774"/>
      <c r="H615" s="774"/>
      <c r="I615" s="774"/>
      <c r="J615" s="774"/>
      <c r="K615" s="774"/>
      <c r="L615" s="774"/>
      <c r="M615" s="774"/>
      <c r="N615" s="774"/>
      <c r="O615" s="774"/>
      <c r="P615" s="774"/>
      <c r="Q615" s="774"/>
      <c r="R615" s="774"/>
      <c r="S615" s="774"/>
      <c r="T615" s="774"/>
    </row>
    <row r="616" spans="1:20">
      <c r="A616" s="778" t="s">
        <v>768</v>
      </c>
      <c r="B616" s="778"/>
      <c r="C616" s="756"/>
      <c r="D616" s="756"/>
      <c r="E616" s="777"/>
      <c r="F616" s="774"/>
      <c r="G616" s="774"/>
      <c r="H616" s="774"/>
      <c r="I616" s="774"/>
      <c r="J616" s="774"/>
      <c r="K616" s="774"/>
      <c r="L616" s="774"/>
      <c r="M616" s="774"/>
      <c r="N616" s="774"/>
      <c r="O616" s="774"/>
      <c r="P616" s="774"/>
      <c r="Q616" s="774"/>
      <c r="R616" s="774"/>
      <c r="S616" s="774"/>
      <c r="T616" s="774"/>
    </row>
    <row r="617" spans="1:20">
      <c r="A617" s="778" t="s">
        <v>507</v>
      </c>
      <c r="B617" s="778"/>
      <c r="C617" s="756"/>
      <c r="D617" s="756"/>
      <c r="E617" s="777"/>
      <c r="F617" s="774"/>
      <c r="G617" s="774"/>
      <c r="H617" s="774"/>
      <c r="I617" s="774"/>
      <c r="J617" s="774"/>
      <c r="K617" s="774"/>
      <c r="L617" s="774"/>
      <c r="M617" s="774"/>
      <c r="N617" s="774"/>
      <c r="O617" s="774"/>
      <c r="P617" s="774"/>
      <c r="Q617" s="774"/>
      <c r="R617" s="774"/>
      <c r="S617" s="774"/>
      <c r="T617" s="774"/>
    </row>
    <row r="618" spans="1:20">
      <c r="A618" s="778" t="s">
        <v>508</v>
      </c>
      <c r="B618" s="778"/>
      <c r="C618" s="756"/>
      <c r="D618" s="756"/>
      <c r="E618" s="777"/>
      <c r="F618" s="774"/>
      <c r="G618" s="774"/>
      <c r="H618" s="774"/>
      <c r="I618" s="774"/>
      <c r="J618" s="774"/>
      <c r="K618" s="774"/>
      <c r="L618" s="774"/>
      <c r="M618" s="774"/>
      <c r="N618" s="774"/>
      <c r="O618" s="774"/>
      <c r="P618" s="774"/>
      <c r="Q618" s="774"/>
      <c r="R618" s="774"/>
      <c r="S618" s="774"/>
      <c r="T618" s="774"/>
    </row>
    <row r="619" spans="1:20">
      <c r="A619" s="778" t="s">
        <v>509</v>
      </c>
      <c r="B619" s="778"/>
      <c r="C619" s="756"/>
      <c r="D619" s="756"/>
      <c r="E619" s="777"/>
      <c r="F619" s="774"/>
      <c r="G619" s="774"/>
      <c r="H619" s="774"/>
      <c r="I619" s="774"/>
      <c r="J619" s="774"/>
      <c r="K619" s="774"/>
      <c r="L619" s="774"/>
      <c r="M619" s="774"/>
      <c r="N619" s="774"/>
      <c r="O619" s="774"/>
      <c r="P619" s="774"/>
      <c r="Q619" s="774"/>
      <c r="R619" s="774"/>
      <c r="S619" s="774"/>
      <c r="T619" s="774"/>
    </row>
    <row r="620" spans="1:20">
      <c r="A620" s="778" t="s">
        <v>510</v>
      </c>
      <c r="B620" s="778"/>
      <c r="C620" s="756"/>
      <c r="D620" s="756"/>
      <c r="E620" s="777"/>
      <c r="F620" s="774"/>
      <c r="G620" s="774"/>
      <c r="H620" s="774"/>
      <c r="I620" s="774"/>
      <c r="J620" s="774"/>
      <c r="K620" s="774"/>
      <c r="L620" s="774"/>
      <c r="M620" s="774"/>
      <c r="N620" s="774"/>
      <c r="O620" s="774"/>
      <c r="P620" s="774"/>
      <c r="Q620" s="774"/>
      <c r="R620" s="774"/>
      <c r="S620" s="774"/>
      <c r="T620" s="774"/>
    </row>
    <row r="621" spans="1:20">
      <c r="A621" s="778" t="s">
        <v>511</v>
      </c>
      <c r="B621" s="778"/>
      <c r="C621" s="756"/>
      <c r="D621" s="756"/>
      <c r="E621" s="777"/>
      <c r="F621" s="774"/>
      <c r="G621" s="774"/>
      <c r="H621" s="774"/>
      <c r="I621" s="774"/>
      <c r="J621" s="774"/>
      <c r="K621" s="774"/>
      <c r="L621" s="774"/>
      <c r="M621" s="774"/>
      <c r="N621" s="774"/>
      <c r="O621" s="774"/>
      <c r="P621" s="774"/>
      <c r="Q621" s="774"/>
      <c r="R621" s="774"/>
      <c r="S621" s="774"/>
      <c r="T621" s="774"/>
    </row>
    <row r="622" spans="1:20">
      <c r="A622" s="778" t="s">
        <v>512</v>
      </c>
      <c r="B622" s="778"/>
      <c r="C622" s="756"/>
      <c r="D622" s="756"/>
      <c r="E622" s="777"/>
      <c r="F622" s="774"/>
      <c r="G622" s="774"/>
      <c r="H622" s="774"/>
      <c r="I622" s="774"/>
      <c r="J622" s="774"/>
      <c r="K622" s="774"/>
      <c r="L622" s="774"/>
      <c r="M622" s="774"/>
      <c r="N622" s="774"/>
      <c r="O622" s="774"/>
      <c r="P622" s="774"/>
      <c r="Q622" s="774"/>
      <c r="R622" s="774"/>
      <c r="S622" s="774"/>
      <c r="T622" s="774"/>
    </row>
    <row r="623" spans="1:20">
      <c r="A623" s="778" t="s">
        <v>513</v>
      </c>
      <c r="B623" s="778"/>
      <c r="C623" s="756"/>
      <c r="D623" s="756"/>
      <c r="E623" s="777"/>
      <c r="F623" s="774"/>
      <c r="G623" s="774"/>
      <c r="H623" s="774"/>
      <c r="I623" s="774"/>
      <c r="J623" s="774"/>
      <c r="K623" s="774"/>
      <c r="L623" s="774"/>
      <c r="M623" s="774"/>
      <c r="N623" s="774"/>
      <c r="O623" s="774"/>
      <c r="P623" s="774"/>
      <c r="Q623" s="774"/>
      <c r="R623" s="774"/>
      <c r="S623" s="774"/>
      <c r="T623" s="774"/>
    </row>
    <row r="624" spans="1:20">
      <c r="A624" s="778" t="s">
        <v>514</v>
      </c>
      <c r="B624" s="778"/>
      <c r="C624" s="756"/>
      <c r="D624" s="756"/>
      <c r="E624" s="777"/>
      <c r="F624" s="774"/>
      <c r="G624" s="774"/>
      <c r="H624" s="774"/>
      <c r="I624" s="774"/>
      <c r="J624" s="774"/>
      <c r="K624" s="774"/>
      <c r="L624" s="774"/>
      <c r="M624" s="774"/>
      <c r="N624" s="774"/>
      <c r="O624" s="774"/>
      <c r="P624" s="774"/>
      <c r="Q624" s="774"/>
      <c r="R624" s="774"/>
      <c r="S624" s="774"/>
      <c r="T624" s="774"/>
    </row>
    <row r="625" spans="1:20" ht="14.25">
      <c r="A625" s="778" t="s">
        <v>306</v>
      </c>
      <c r="B625" s="778"/>
      <c r="C625" s="778"/>
      <c r="D625" s="778"/>
      <c r="E625" s="289"/>
      <c r="F625" s="774"/>
      <c r="G625" s="774"/>
      <c r="H625" s="774"/>
      <c r="I625" s="774"/>
      <c r="J625" s="774"/>
      <c r="K625" s="774"/>
      <c r="L625" s="774"/>
      <c r="M625" s="774"/>
      <c r="N625" s="774"/>
      <c r="O625" s="774"/>
      <c r="P625" s="774"/>
      <c r="Q625" s="774"/>
      <c r="R625" s="774"/>
      <c r="S625" s="774"/>
      <c r="T625" s="774"/>
    </row>
    <row r="626" spans="1:20" ht="14.25">
      <c r="A626" s="778" t="s">
        <v>515</v>
      </c>
      <c r="B626" s="778"/>
      <c r="C626" s="778"/>
      <c r="D626" s="778"/>
      <c r="E626" s="289"/>
      <c r="F626" s="774"/>
      <c r="G626" s="774"/>
      <c r="H626" s="774"/>
      <c r="I626" s="774"/>
      <c r="J626" s="774"/>
      <c r="K626" s="774"/>
      <c r="L626" s="774"/>
      <c r="M626" s="774"/>
      <c r="N626" s="774"/>
      <c r="O626" s="774"/>
      <c r="P626" s="774"/>
      <c r="Q626" s="774"/>
      <c r="R626" s="774"/>
      <c r="S626" s="774"/>
      <c r="T626" s="774"/>
    </row>
    <row r="627" spans="1:20" ht="14.25">
      <c r="A627" s="778" t="s">
        <v>516</v>
      </c>
      <c r="B627" s="778"/>
      <c r="C627" s="778"/>
      <c r="D627" s="778"/>
      <c r="E627" s="289"/>
      <c r="F627" s="774"/>
      <c r="G627" s="774"/>
      <c r="H627" s="774"/>
      <c r="I627" s="774"/>
      <c r="J627" s="774"/>
      <c r="K627" s="774"/>
      <c r="L627" s="774"/>
      <c r="M627" s="774"/>
      <c r="N627" s="774"/>
      <c r="O627" s="774"/>
      <c r="P627" s="774"/>
      <c r="Q627" s="774"/>
      <c r="R627" s="774"/>
      <c r="S627" s="774"/>
      <c r="T627" s="774"/>
    </row>
    <row r="628" spans="1:20" ht="14.25">
      <c r="A628" s="778" t="s">
        <v>517</v>
      </c>
      <c r="B628" s="778"/>
      <c r="C628" s="778"/>
      <c r="D628" s="778"/>
      <c r="E628" s="289"/>
      <c r="F628" s="774"/>
      <c r="G628" s="774"/>
      <c r="H628" s="774"/>
      <c r="I628" s="774"/>
      <c r="J628" s="774"/>
      <c r="K628" s="774"/>
      <c r="L628" s="774"/>
      <c r="M628" s="774"/>
      <c r="N628" s="774"/>
      <c r="O628" s="774"/>
      <c r="P628" s="774"/>
      <c r="Q628" s="774"/>
      <c r="R628" s="774"/>
      <c r="S628" s="774"/>
      <c r="T628" s="774"/>
    </row>
    <row r="629" spans="1:20" ht="14.25">
      <c r="A629" s="778" t="s">
        <v>518</v>
      </c>
      <c r="B629" s="778"/>
      <c r="C629" s="778"/>
      <c r="D629" s="778"/>
      <c r="E629" s="289"/>
      <c r="F629" s="774"/>
      <c r="G629" s="774"/>
      <c r="H629" s="774"/>
      <c r="I629" s="774"/>
      <c r="J629" s="774"/>
      <c r="K629" s="774"/>
      <c r="L629" s="774"/>
      <c r="M629" s="774"/>
      <c r="N629" s="774"/>
      <c r="O629" s="774"/>
      <c r="P629" s="774"/>
      <c r="Q629" s="774"/>
      <c r="R629" s="774"/>
      <c r="S629" s="774"/>
      <c r="T629" s="774"/>
    </row>
    <row r="630" spans="1:20" ht="14.25">
      <c r="A630" s="778" t="s">
        <v>482</v>
      </c>
      <c r="B630" s="778"/>
      <c r="C630" s="778"/>
      <c r="D630" s="778"/>
      <c r="E630" s="289"/>
      <c r="F630" s="774"/>
      <c r="G630" s="774"/>
      <c r="H630" s="774"/>
      <c r="I630" s="774"/>
      <c r="J630" s="774"/>
      <c r="K630" s="774"/>
      <c r="L630" s="774"/>
      <c r="M630" s="774"/>
      <c r="N630" s="774"/>
      <c r="O630" s="774"/>
      <c r="P630" s="774"/>
      <c r="Q630" s="774"/>
      <c r="R630" s="774"/>
      <c r="S630" s="774"/>
      <c r="T630" s="774"/>
    </row>
    <row r="631" spans="1:20" ht="14.25">
      <c r="A631" s="778" t="s">
        <v>483</v>
      </c>
      <c r="B631" s="778"/>
      <c r="C631" s="778"/>
      <c r="D631" s="778"/>
      <c r="E631" s="289"/>
      <c r="F631" s="774"/>
      <c r="G631" s="774"/>
      <c r="H631" s="774"/>
      <c r="I631" s="774"/>
      <c r="J631" s="774"/>
      <c r="K631" s="774"/>
      <c r="L631" s="774"/>
      <c r="M631" s="774"/>
      <c r="N631" s="774"/>
      <c r="O631" s="774"/>
      <c r="P631" s="774"/>
      <c r="Q631" s="774"/>
      <c r="R631" s="774"/>
      <c r="S631" s="774"/>
      <c r="T631" s="774"/>
    </row>
    <row r="632" spans="1:20" ht="14.25">
      <c r="A632" s="778" t="s">
        <v>520</v>
      </c>
      <c r="B632" s="778"/>
      <c r="C632" s="778"/>
      <c r="D632" s="778"/>
      <c r="E632" s="289"/>
      <c r="F632" s="774"/>
      <c r="G632" s="774"/>
      <c r="H632" s="774"/>
      <c r="I632" s="774"/>
      <c r="J632" s="774"/>
      <c r="K632" s="774"/>
      <c r="L632" s="774"/>
      <c r="M632" s="774"/>
      <c r="N632" s="774"/>
      <c r="O632" s="774"/>
      <c r="P632" s="774"/>
      <c r="Q632" s="774"/>
      <c r="R632" s="774"/>
      <c r="S632" s="774"/>
      <c r="T632" s="774"/>
    </row>
    <row r="633" spans="1:20" ht="14.25">
      <c r="A633" s="778" t="s">
        <v>842</v>
      </c>
      <c r="B633" s="778"/>
      <c r="C633" s="778"/>
      <c r="D633" s="778"/>
      <c r="E633" s="289"/>
      <c r="F633" s="774"/>
      <c r="G633" s="774"/>
      <c r="H633" s="774"/>
      <c r="I633" s="774"/>
      <c r="J633" s="774"/>
      <c r="K633" s="774"/>
      <c r="L633" s="774"/>
      <c r="M633" s="774"/>
      <c r="N633" s="774"/>
      <c r="O633" s="774"/>
      <c r="P633" s="774"/>
      <c r="Q633" s="774"/>
      <c r="R633" s="774"/>
      <c r="S633" s="774"/>
      <c r="T633" s="774"/>
    </row>
    <row r="634" spans="1:20" ht="14.25">
      <c r="A634" s="778" t="s">
        <v>521</v>
      </c>
      <c r="B634" s="778"/>
      <c r="C634" s="778"/>
      <c r="D634" s="778"/>
      <c r="E634" s="289"/>
      <c r="F634" s="774"/>
      <c r="G634" s="774"/>
      <c r="H634" s="774"/>
      <c r="I634" s="774"/>
      <c r="J634" s="774"/>
      <c r="K634" s="774"/>
      <c r="L634" s="774"/>
      <c r="M634" s="774"/>
      <c r="N634" s="774"/>
      <c r="O634" s="774"/>
      <c r="P634" s="774"/>
      <c r="Q634" s="774"/>
      <c r="R634" s="774"/>
      <c r="S634" s="774"/>
      <c r="T634" s="774"/>
    </row>
    <row r="635" spans="1:20" ht="14.25">
      <c r="A635" s="778" t="s">
        <v>522</v>
      </c>
      <c r="B635" s="778"/>
      <c r="C635" s="778"/>
      <c r="D635" s="778"/>
      <c r="E635" s="289"/>
      <c r="F635" s="774"/>
      <c r="G635" s="774"/>
      <c r="H635" s="774"/>
      <c r="I635" s="774"/>
      <c r="J635" s="774"/>
      <c r="K635" s="774"/>
      <c r="L635" s="774"/>
      <c r="M635" s="774"/>
      <c r="N635" s="774"/>
      <c r="O635" s="774"/>
      <c r="P635" s="774"/>
      <c r="Q635" s="774"/>
      <c r="R635" s="774"/>
      <c r="S635" s="774"/>
      <c r="T635" s="774"/>
    </row>
    <row r="636" spans="1:20" ht="14.25">
      <c r="A636" s="778" t="s">
        <v>18</v>
      </c>
      <c r="B636" s="778"/>
      <c r="C636" s="778"/>
      <c r="D636" s="778"/>
      <c r="E636" s="289"/>
      <c r="F636" s="774"/>
      <c r="G636" s="774"/>
      <c r="H636" s="774"/>
      <c r="I636" s="774"/>
      <c r="J636" s="774"/>
      <c r="K636" s="774"/>
      <c r="L636" s="774"/>
      <c r="M636" s="774"/>
      <c r="N636" s="774"/>
      <c r="O636" s="774"/>
      <c r="P636" s="774"/>
      <c r="Q636" s="774"/>
      <c r="R636" s="774"/>
      <c r="S636" s="774"/>
      <c r="T636" s="774"/>
    </row>
    <row r="637" spans="1:20" ht="14.25">
      <c r="A637" s="778" t="s">
        <v>19</v>
      </c>
      <c r="B637" s="778"/>
      <c r="C637" s="778"/>
      <c r="D637" s="778"/>
      <c r="E637" s="289"/>
      <c r="F637" s="774"/>
      <c r="G637" s="774"/>
      <c r="H637" s="774"/>
      <c r="I637" s="774"/>
      <c r="J637" s="774"/>
      <c r="K637" s="774"/>
      <c r="L637" s="774"/>
      <c r="M637" s="774"/>
      <c r="N637" s="774"/>
      <c r="O637" s="774"/>
      <c r="P637" s="774"/>
      <c r="Q637" s="774"/>
      <c r="R637" s="774"/>
      <c r="S637" s="774"/>
      <c r="T637" s="774"/>
    </row>
    <row r="638" spans="1:20" ht="14.25">
      <c r="A638" s="778" t="s">
        <v>519</v>
      </c>
      <c r="B638" s="778"/>
      <c r="C638" s="778"/>
      <c r="D638" s="778"/>
      <c r="E638" s="289"/>
      <c r="F638" s="774"/>
      <c r="G638" s="774"/>
      <c r="H638" s="774"/>
      <c r="I638" s="774"/>
      <c r="J638" s="774"/>
      <c r="K638" s="774"/>
      <c r="L638" s="774"/>
      <c r="M638" s="774"/>
      <c r="N638" s="774"/>
      <c r="O638" s="774"/>
      <c r="P638" s="774"/>
      <c r="Q638" s="774"/>
      <c r="R638" s="774"/>
      <c r="S638" s="774"/>
      <c r="T638" s="774"/>
    </row>
    <row r="639" spans="1:20">
      <c r="A639" s="756"/>
      <c r="B639" s="756"/>
      <c r="C639" s="756"/>
      <c r="D639" s="756"/>
      <c r="E639" s="774"/>
      <c r="F639" s="774"/>
      <c r="G639" s="774"/>
      <c r="H639" s="774"/>
      <c r="I639" s="774"/>
      <c r="J639" s="774"/>
      <c r="K639" s="774"/>
      <c r="L639" s="774"/>
      <c r="M639" s="774"/>
      <c r="N639" s="774"/>
      <c r="O639" s="774"/>
      <c r="P639" s="774"/>
      <c r="Q639" s="774"/>
      <c r="R639" s="774"/>
      <c r="S639" s="774"/>
      <c r="T639" s="774"/>
    </row>
    <row r="640" spans="1:20">
      <c r="A640" s="775" t="s">
        <v>808</v>
      </c>
      <c r="B640" s="765"/>
      <c r="C640" s="765"/>
      <c r="D640" s="765"/>
      <c r="E640" s="774"/>
      <c r="F640" s="774"/>
      <c r="G640" s="774"/>
      <c r="H640" s="774"/>
      <c r="I640" s="774"/>
      <c r="J640" s="774"/>
      <c r="K640" s="774"/>
      <c r="L640" s="774"/>
      <c r="M640" s="774"/>
      <c r="N640" s="774"/>
      <c r="O640" s="774"/>
      <c r="P640" s="774"/>
      <c r="Q640" s="774"/>
      <c r="R640" s="774"/>
      <c r="S640" s="774"/>
      <c r="T640" s="774"/>
    </row>
    <row r="641" spans="1:20">
      <c r="A641" s="756"/>
      <c r="B641" s="756"/>
      <c r="C641" s="756"/>
      <c r="D641" s="756"/>
      <c r="E641" s="774"/>
      <c r="F641" s="774"/>
      <c r="G641" s="774"/>
      <c r="H641" s="774"/>
      <c r="I641" s="774"/>
      <c r="J641" s="774"/>
      <c r="K641" s="774"/>
      <c r="L641" s="774"/>
      <c r="M641" s="774"/>
      <c r="N641" s="774"/>
      <c r="O641" s="774"/>
      <c r="P641" s="774"/>
      <c r="Q641" s="774"/>
      <c r="R641" s="774"/>
      <c r="S641" s="774"/>
      <c r="T641" s="774"/>
    </row>
    <row r="642" spans="1:20">
      <c r="A642" s="756" t="s">
        <v>314</v>
      </c>
      <c r="B642" s="756"/>
      <c r="C642" s="756"/>
      <c r="D642" s="756"/>
      <c r="E642" s="774"/>
      <c r="F642" s="774"/>
      <c r="G642" s="774"/>
      <c r="H642" s="774"/>
      <c r="I642" s="774"/>
      <c r="J642" s="774"/>
      <c r="K642" s="774"/>
      <c r="L642" s="774"/>
      <c r="M642" s="774"/>
      <c r="N642" s="774"/>
      <c r="O642" s="774"/>
      <c r="P642" s="774"/>
      <c r="Q642" s="774"/>
      <c r="R642" s="774"/>
      <c r="S642" s="774"/>
      <c r="T642" s="774"/>
    </row>
    <row r="643" spans="1:20">
      <c r="A643" s="756"/>
      <c r="B643" s="756"/>
      <c r="C643" s="756"/>
      <c r="D643" s="756"/>
      <c r="E643" s="774"/>
      <c r="F643" s="774"/>
      <c r="G643" s="774"/>
      <c r="H643" s="774"/>
      <c r="I643" s="774"/>
      <c r="J643" s="774"/>
      <c r="K643" s="774"/>
      <c r="L643" s="774"/>
      <c r="M643" s="774"/>
      <c r="N643" s="774"/>
      <c r="O643" s="774"/>
      <c r="P643" s="774"/>
      <c r="Q643" s="774"/>
      <c r="R643" s="774"/>
      <c r="S643" s="774"/>
      <c r="T643" s="774"/>
    </row>
    <row r="644" spans="1:20" ht="14.25">
      <c r="A644" s="755" t="s">
        <v>825</v>
      </c>
      <c r="B644" s="766"/>
      <c r="C644" s="766"/>
      <c r="D644" s="766"/>
      <c r="E644" s="774"/>
      <c r="F644" s="774"/>
      <c r="G644" s="774"/>
      <c r="H644" s="774"/>
      <c r="I644" s="774"/>
      <c r="J644" s="774"/>
      <c r="K644" s="774"/>
      <c r="L644" s="774"/>
      <c r="M644" s="774"/>
      <c r="N644" s="774"/>
      <c r="O644" s="774"/>
      <c r="P644" s="774"/>
      <c r="Q644" s="774"/>
      <c r="R644" s="774"/>
      <c r="S644" s="774"/>
      <c r="T644" s="774"/>
    </row>
    <row r="645" spans="1:20">
      <c r="A645" s="756"/>
      <c r="B645" s="756"/>
      <c r="C645" s="756"/>
      <c r="D645" s="756"/>
      <c r="E645" s="774"/>
      <c r="F645" s="774"/>
      <c r="G645" s="774"/>
      <c r="H645" s="774"/>
      <c r="I645" s="774"/>
      <c r="J645" s="774"/>
      <c r="K645" s="774"/>
      <c r="L645" s="774"/>
      <c r="M645" s="774"/>
      <c r="N645" s="774"/>
      <c r="O645" s="774"/>
      <c r="P645" s="774"/>
      <c r="Q645" s="774"/>
      <c r="R645" s="774"/>
      <c r="S645" s="774"/>
      <c r="T645" s="774"/>
    </row>
    <row r="646" spans="1:20">
      <c r="A646" s="775" t="s">
        <v>812</v>
      </c>
      <c r="B646" s="765"/>
      <c r="C646" s="765"/>
      <c r="D646" s="765"/>
      <c r="E646" s="774"/>
      <c r="F646" s="774"/>
      <c r="G646" s="774"/>
      <c r="H646" s="774"/>
      <c r="I646" s="774"/>
      <c r="J646" s="774"/>
      <c r="K646" s="774"/>
      <c r="L646" s="774"/>
      <c r="M646" s="774"/>
      <c r="N646" s="774"/>
      <c r="O646" s="774"/>
      <c r="P646" s="774"/>
      <c r="Q646" s="774"/>
      <c r="R646" s="774"/>
      <c r="S646" s="774"/>
      <c r="T646" s="774"/>
    </row>
    <row r="647" spans="1:20">
      <c r="A647" s="756"/>
      <c r="B647" s="756"/>
      <c r="C647" s="756"/>
      <c r="D647" s="756"/>
      <c r="E647" s="774"/>
      <c r="F647" s="774"/>
      <c r="G647" s="774"/>
      <c r="H647" s="774"/>
      <c r="I647" s="774"/>
      <c r="J647" s="774"/>
      <c r="K647" s="774"/>
      <c r="L647" s="774"/>
      <c r="M647" s="774"/>
      <c r="N647" s="774"/>
      <c r="O647" s="774"/>
      <c r="P647" s="774"/>
      <c r="Q647" s="774"/>
      <c r="R647" s="774"/>
      <c r="S647" s="774"/>
      <c r="T647" s="774"/>
    </row>
    <row r="648" spans="1:20">
      <c r="A648" s="778" t="s">
        <v>310</v>
      </c>
      <c r="B648" s="756"/>
      <c r="C648" s="756"/>
      <c r="D648" s="756"/>
      <c r="E648" s="774"/>
      <c r="F648" s="774"/>
      <c r="G648" s="774"/>
      <c r="H648" s="774"/>
      <c r="I648" s="774"/>
      <c r="J648" s="774"/>
      <c r="K648" s="774"/>
      <c r="L648" s="774"/>
      <c r="M648" s="774"/>
      <c r="N648" s="774"/>
      <c r="O648" s="774"/>
      <c r="P648" s="774"/>
      <c r="Q648" s="774"/>
      <c r="R648" s="774"/>
      <c r="S648" s="774"/>
      <c r="T648" s="774"/>
    </row>
    <row r="649" spans="1:20">
      <c r="A649" s="778" t="s">
        <v>311</v>
      </c>
      <c r="B649" s="756"/>
      <c r="C649" s="756"/>
      <c r="D649" s="756"/>
      <c r="E649" s="774"/>
      <c r="F649" s="774"/>
      <c r="G649" s="774"/>
      <c r="H649" s="774"/>
      <c r="I649" s="774"/>
      <c r="J649" s="774"/>
      <c r="K649" s="774"/>
      <c r="L649" s="774"/>
      <c r="M649" s="774"/>
      <c r="N649" s="774"/>
      <c r="O649" s="774"/>
      <c r="P649" s="774"/>
      <c r="Q649" s="774"/>
      <c r="R649" s="774"/>
      <c r="S649" s="774"/>
      <c r="T649" s="774"/>
    </row>
    <row r="650" spans="1:20">
      <c r="A650" s="778"/>
      <c r="B650" s="756"/>
      <c r="C650" s="756"/>
      <c r="D650" s="756"/>
      <c r="E650" s="774"/>
      <c r="F650" s="774"/>
      <c r="G650" s="774"/>
      <c r="H650" s="774"/>
      <c r="I650" s="774"/>
      <c r="J650" s="774"/>
      <c r="K650" s="774"/>
      <c r="L650" s="774"/>
      <c r="M650" s="774"/>
      <c r="N650" s="774"/>
      <c r="O650" s="774"/>
      <c r="P650" s="774"/>
      <c r="Q650" s="774"/>
      <c r="R650" s="774"/>
      <c r="S650" s="774"/>
      <c r="T650" s="774"/>
    </row>
    <row r="651" spans="1:20">
      <c r="A651" s="775" t="s">
        <v>813</v>
      </c>
      <c r="B651" s="765"/>
      <c r="C651" s="765"/>
      <c r="D651" s="765"/>
      <c r="E651" s="774"/>
      <c r="F651" s="774"/>
      <c r="G651" s="774"/>
      <c r="H651" s="774"/>
      <c r="I651" s="774"/>
      <c r="J651" s="774"/>
      <c r="K651" s="774"/>
      <c r="L651" s="774"/>
      <c r="M651" s="774"/>
      <c r="N651" s="774"/>
      <c r="O651" s="774"/>
      <c r="P651" s="774"/>
      <c r="Q651" s="774"/>
      <c r="R651" s="774"/>
      <c r="S651" s="774"/>
      <c r="T651" s="774"/>
    </row>
    <row r="652" spans="1:20">
      <c r="A652" s="778"/>
      <c r="B652" s="756"/>
      <c r="C652" s="756"/>
      <c r="D652" s="756"/>
      <c r="E652" s="774"/>
      <c r="F652" s="774"/>
      <c r="G652" s="774"/>
      <c r="H652" s="774"/>
      <c r="I652" s="774"/>
      <c r="J652" s="774"/>
      <c r="K652" s="774"/>
      <c r="L652" s="774"/>
      <c r="M652" s="774"/>
      <c r="N652" s="774"/>
      <c r="O652" s="774"/>
      <c r="P652" s="774"/>
      <c r="Q652" s="774"/>
      <c r="R652" s="774"/>
      <c r="S652" s="774"/>
      <c r="T652" s="774"/>
    </row>
    <row r="653" spans="1:20">
      <c r="A653" s="778" t="s">
        <v>826</v>
      </c>
      <c r="B653" s="756"/>
      <c r="C653" s="756"/>
      <c r="D653" s="756"/>
      <c r="E653" s="774"/>
      <c r="F653" s="774"/>
      <c r="G653" s="774"/>
      <c r="H653" s="774"/>
      <c r="I653" s="774"/>
      <c r="J653" s="774"/>
      <c r="K653" s="774"/>
      <c r="L653" s="774"/>
      <c r="M653" s="774"/>
      <c r="N653" s="774"/>
      <c r="O653" s="774"/>
      <c r="P653" s="774"/>
      <c r="Q653" s="774"/>
      <c r="R653" s="774"/>
      <c r="S653" s="774"/>
      <c r="T653" s="774"/>
    </row>
    <row r="654" spans="1:20">
      <c r="A654" s="778" t="s">
        <v>991</v>
      </c>
      <c r="B654" s="756"/>
      <c r="C654" s="756"/>
      <c r="D654" s="756"/>
      <c r="E654" s="774"/>
      <c r="F654" s="774"/>
      <c r="G654" s="774"/>
      <c r="H654" s="774"/>
      <c r="I654" s="774"/>
      <c r="J654" s="774"/>
      <c r="K654" s="774"/>
      <c r="L654" s="774"/>
      <c r="M654" s="774"/>
      <c r="N654" s="774"/>
      <c r="O654" s="774"/>
      <c r="P654" s="774"/>
      <c r="Q654" s="774"/>
      <c r="R654" s="774"/>
      <c r="S654" s="774"/>
      <c r="T654" s="774"/>
    </row>
    <row r="655" spans="1:20">
      <c r="A655" s="756"/>
      <c r="B655" s="756"/>
      <c r="C655" s="756"/>
      <c r="D655" s="756"/>
      <c r="E655" s="774"/>
      <c r="F655" s="774"/>
      <c r="G655" s="774"/>
      <c r="H655" s="774"/>
      <c r="I655" s="774"/>
      <c r="J655" s="774"/>
      <c r="K655" s="774"/>
      <c r="L655" s="774"/>
      <c r="M655" s="774"/>
      <c r="N655" s="774"/>
      <c r="O655" s="774"/>
      <c r="P655" s="774"/>
      <c r="Q655" s="774"/>
      <c r="R655" s="774"/>
      <c r="S655" s="774"/>
      <c r="T655" s="774"/>
    </row>
    <row r="656" spans="1:20" ht="14.25">
      <c r="A656" s="755" t="s">
        <v>1604</v>
      </c>
      <c r="B656" s="766"/>
      <c r="C656" s="766"/>
      <c r="D656" s="766"/>
      <c r="E656" s="774"/>
      <c r="F656" s="774"/>
      <c r="G656" s="774"/>
      <c r="H656" s="774"/>
      <c r="I656" s="774"/>
      <c r="J656" s="774"/>
      <c r="K656" s="774"/>
      <c r="L656" s="774"/>
      <c r="M656" s="774"/>
      <c r="N656" s="774"/>
      <c r="O656" s="774"/>
      <c r="P656" s="774"/>
      <c r="Q656" s="774"/>
      <c r="R656" s="774"/>
      <c r="S656" s="774"/>
      <c r="T656" s="774"/>
    </row>
    <row r="657" spans="1:20">
      <c r="A657" s="756"/>
      <c r="B657" s="756"/>
      <c r="C657" s="756"/>
      <c r="D657" s="756"/>
      <c r="E657" s="774"/>
      <c r="F657" s="774"/>
      <c r="G657" s="774"/>
      <c r="H657" s="774"/>
      <c r="I657" s="774"/>
      <c r="J657" s="774"/>
      <c r="K657" s="774"/>
      <c r="L657" s="774"/>
      <c r="M657" s="774"/>
      <c r="N657" s="774"/>
      <c r="O657" s="774"/>
      <c r="P657" s="774"/>
      <c r="Q657" s="774"/>
      <c r="R657" s="774"/>
      <c r="S657" s="774"/>
      <c r="T657" s="774"/>
    </row>
    <row r="658" spans="1:20">
      <c r="A658" s="775" t="s">
        <v>664</v>
      </c>
      <c r="B658" s="775"/>
      <c r="C658" s="765"/>
      <c r="D658" s="765"/>
      <c r="E658" s="782"/>
      <c r="F658" s="774"/>
      <c r="G658" s="782"/>
      <c r="H658" s="774"/>
      <c r="I658" s="782"/>
      <c r="J658" s="774"/>
      <c r="K658" s="774"/>
      <c r="L658" s="774"/>
      <c r="M658" s="774"/>
      <c r="N658" s="774"/>
      <c r="O658" s="774"/>
      <c r="P658" s="774"/>
      <c r="Q658" s="774"/>
      <c r="R658" s="774"/>
      <c r="S658" s="774"/>
      <c r="T658" s="774"/>
    </row>
    <row r="659" spans="1:20">
      <c r="A659" s="779"/>
      <c r="B659" s="779"/>
      <c r="C659" s="756"/>
      <c r="D659" s="756"/>
      <c r="E659" s="782"/>
      <c r="F659" s="774"/>
      <c r="G659" s="782"/>
      <c r="H659" s="774"/>
      <c r="I659" s="782"/>
      <c r="J659" s="774"/>
      <c r="K659" s="774"/>
      <c r="L659" s="774"/>
      <c r="M659" s="774"/>
      <c r="N659" s="774"/>
      <c r="O659" s="774"/>
      <c r="P659" s="774"/>
      <c r="Q659" s="774"/>
      <c r="R659" s="774"/>
      <c r="S659" s="774"/>
      <c r="T659" s="774"/>
    </row>
    <row r="660" spans="1:20">
      <c r="A660" s="779" t="s">
        <v>1573</v>
      </c>
      <c r="B660" s="779"/>
      <c r="C660" s="756"/>
      <c r="D660" s="756"/>
      <c r="E660" s="782"/>
      <c r="F660" s="774"/>
      <c r="G660" s="782"/>
      <c r="H660" s="774"/>
      <c r="I660" s="782"/>
      <c r="J660" s="774"/>
      <c r="K660" s="774"/>
      <c r="L660" s="774"/>
      <c r="M660" s="774"/>
      <c r="N660" s="774"/>
      <c r="O660" s="774"/>
      <c r="P660" s="774"/>
      <c r="Q660" s="774"/>
      <c r="R660" s="774"/>
      <c r="S660" s="774"/>
      <c r="T660" s="774"/>
    </row>
    <row r="661" spans="1:20">
      <c r="A661" s="779" t="s">
        <v>1574</v>
      </c>
      <c r="B661" s="779"/>
      <c r="C661" s="756"/>
      <c r="D661" s="756"/>
      <c r="E661" s="782"/>
      <c r="F661" s="774"/>
      <c r="G661" s="782"/>
      <c r="H661" s="774"/>
      <c r="I661" s="782"/>
      <c r="J661" s="774"/>
      <c r="K661" s="774"/>
      <c r="L661" s="774"/>
      <c r="M661" s="774"/>
      <c r="N661" s="774"/>
      <c r="O661" s="774"/>
      <c r="P661" s="774"/>
      <c r="Q661" s="774"/>
      <c r="R661" s="774"/>
      <c r="S661" s="774"/>
      <c r="T661" s="774"/>
    </row>
    <row r="662" spans="1:20">
      <c r="A662" s="779" t="s">
        <v>1575</v>
      </c>
      <c r="B662" s="779"/>
      <c r="C662" s="756"/>
      <c r="D662" s="756"/>
      <c r="E662" s="782"/>
      <c r="F662" s="774"/>
      <c r="G662" s="782"/>
      <c r="H662" s="774"/>
      <c r="I662" s="782"/>
      <c r="J662" s="774"/>
      <c r="K662" s="774"/>
      <c r="L662" s="774"/>
      <c r="M662" s="774"/>
      <c r="N662" s="774"/>
      <c r="O662" s="774"/>
      <c r="P662" s="774"/>
      <c r="Q662" s="774"/>
      <c r="R662" s="774"/>
      <c r="S662" s="774"/>
      <c r="T662" s="774"/>
    </row>
    <row r="663" spans="1:20">
      <c r="A663" s="779" t="s">
        <v>12</v>
      </c>
      <c r="B663" s="779"/>
      <c r="C663" s="756"/>
      <c r="D663" s="756"/>
      <c r="E663" s="782"/>
      <c r="F663" s="774"/>
      <c r="G663" s="782"/>
      <c r="H663" s="774"/>
      <c r="I663" s="782"/>
      <c r="J663" s="774"/>
      <c r="K663" s="774"/>
      <c r="L663" s="774"/>
      <c r="M663" s="774"/>
      <c r="N663" s="774"/>
      <c r="O663" s="774"/>
      <c r="P663" s="774"/>
      <c r="Q663" s="774"/>
      <c r="R663" s="774"/>
      <c r="S663" s="774"/>
      <c r="T663" s="774"/>
    </row>
    <row r="664" spans="1:20">
      <c r="A664" s="779"/>
      <c r="B664" s="779"/>
      <c r="C664" s="756"/>
      <c r="D664" s="756"/>
      <c r="E664" s="782"/>
      <c r="F664" s="774"/>
      <c r="G664" s="782"/>
      <c r="H664" s="774"/>
      <c r="I664" s="782"/>
      <c r="J664" s="774"/>
      <c r="K664" s="774"/>
      <c r="L664" s="774"/>
      <c r="M664" s="774"/>
      <c r="N664" s="774"/>
      <c r="O664" s="774"/>
      <c r="P664" s="774"/>
      <c r="Q664" s="774"/>
      <c r="R664" s="774"/>
      <c r="S664" s="774"/>
      <c r="T664" s="774"/>
    </row>
    <row r="665" spans="1:20">
      <c r="A665" s="775" t="s">
        <v>1657</v>
      </c>
      <c r="B665" s="775" t="s">
        <v>132</v>
      </c>
      <c r="C665" s="775" t="s">
        <v>1387</v>
      </c>
      <c r="D665" s="775"/>
      <c r="E665" s="782"/>
      <c r="F665" s="774"/>
      <c r="G665" s="782"/>
      <c r="H665" s="774"/>
      <c r="I665" s="782"/>
      <c r="J665" s="774"/>
      <c r="K665" s="774"/>
      <c r="L665" s="774"/>
      <c r="M665" s="774"/>
      <c r="N665" s="774"/>
      <c r="O665" s="774"/>
      <c r="P665" s="774"/>
      <c r="Q665" s="774"/>
      <c r="R665" s="774"/>
      <c r="S665" s="774"/>
      <c r="T665" s="774"/>
    </row>
    <row r="666" spans="1:20">
      <c r="A666" s="779"/>
      <c r="B666" s="779"/>
      <c r="C666" s="756"/>
      <c r="D666" s="756"/>
      <c r="E666" s="782"/>
      <c r="F666" s="774"/>
      <c r="G666" s="782"/>
      <c r="H666" s="774"/>
      <c r="I666" s="782"/>
      <c r="J666" s="774"/>
      <c r="K666" s="774"/>
      <c r="L666" s="774"/>
      <c r="M666" s="774"/>
      <c r="N666" s="774"/>
      <c r="O666" s="774"/>
      <c r="P666" s="774"/>
      <c r="Q666" s="774"/>
      <c r="R666" s="774"/>
      <c r="S666" s="774"/>
      <c r="T666" s="774"/>
    </row>
    <row r="667" spans="1:20">
      <c r="A667" s="779" t="s">
        <v>1604</v>
      </c>
      <c r="B667" s="779"/>
      <c r="C667" s="756"/>
      <c r="D667" s="756"/>
      <c r="E667" s="782"/>
      <c r="F667" s="774"/>
      <c r="G667" s="782"/>
      <c r="H667" s="774"/>
      <c r="I667" s="782"/>
      <c r="J667" s="774"/>
      <c r="K667" s="774"/>
      <c r="L667" s="774"/>
      <c r="M667" s="774"/>
      <c r="N667" s="774"/>
      <c r="O667" s="774"/>
      <c r="P667" s="774"/>
      <c r="Q667" s="774"/>
      <c r="R667" s="774"/>
      <c r="S667" s="774"/>
      <c r="T667" s="774"/>
    </row>
    <row r="668" spans="1:20">
      <c r="A668" s="779" t="s">
        <v>1789</v>
      </c>
      <c r="B668" s="779"/>
      <c r="C668" s="756"/>
      <c r="D668" s="756"/>
      <c r="E668" s="782"/>
      <c r="F668" s="774"/>
      <c r="G668" s="782"/>
      <c r="H668" s="774"/>
      <c r="I668" s="782"/>
      <c r="J668" s="774"/>
      <c r="K668" s="774"/>
      <c r="L668" s="774"/>
      <c r="M668" s="774"/>
      <c r="N668" s="774"/>
      <c r="O668" s="774"/>
      <c r="P668" s="774"/>
      <c r="Q668" s="774"/>
      <c r="R668" s="774"/>
      <c r="S668" s="774"/>
      <c r="T668" s="774"/>
    </row>
    <row r="669" spans="1:20">
      <c r="A669" s="779" t="s">
        <v>10387</v>
      </c>
      <c r="B669" s="779"/>
      <c r="C669" s="756"/>
      <c r="D669" s="756"/>
      <c r="E669" s="782"/>
      <c r="F669" s="774"/>
      <c r="G669" s="782"/>
      <c r="H669" s="774"/>
      <c r="I669" s="782"/>
      <c r="J669" s="774"/>
      <c r="K669" s="774"/>
      <c r="L669" s="774"/>
      <c r="M669" s="774"/>
      <c r="N669" s="774"/>
      <c r="O669" s="774"/>
      <c r="P669" s="774"/>
      <c r="Q669" s="774"/>
      <c r="R669" s="774"/>
      <c r="S669" s="774"/>
      <c r="T669" s="774"/>
    </row>
    <row r="670" spans="1:20">
      <c r="A670" s="779" t="s">
        <v>10388</v>
      </c>
      <c r="B670" s="779"/>
      <c r="C670" s="756"/>
      <c r="D670" s="756"/>
      <c r="E670" s="782"/>
      <c r="F670" s="774"/>
      <c r="G670" s="782"/>
      <c r="H670" s="774"/>
      <c r="I670" s="782"/>
      <c r="J670" s="774"/>
      <c r="K670" s="774"/>
      <c r="L670" s="774"/>
      <c r="M670" s="774"/>
      <c r="N670" s="774"/>
      <c r="O670" s="774"/>
      <c r="P670" s="774"/>
      <c r="Q670" s="774"/>
      <c r="R670" s="774"/>
      <c r="S670" s="774"/>
      <c r="T670" s="774"/>
    </row>
    <row r="671" spans="1:20">
      <c r="A671" s="779" t="s">
        <v>10389</v>
      </c>
      <c r="B671" s="779"/>
      <c r="C671" s="756"/>
      <c r="D671" s="756"/>
      <c r="E671" s="782"/>
      <c r="F671" s="774"/>
      <c r="G671" s="782"/>
      <c r="H671" s="774"/>
      <c r="I671" s="782"/>
      <c r="J671" s="774"/>
      <c r="K671" s="774"/>
      <c r="L671" s="774"/>
      <c r="M671" s="774"/>
      <c r="N671" s="774"/>
      <c r="O671" s="774"/>
      <c r="P671" s="774"/>
      <c r="Q671" s="774"/>
      <c r="R671" s="774"/>
      <c r="S671" s="774"/>
      <c r="T671" s="774"/>
    </row>
    <row r="672" spans="1:20">
      <c r="A672" s="779" t="s">
        <v>10390</v>
      </c>
      <c r="B672" s="779"/>
      <c r="C672" s="756"/>
      <c r="D672" s="756"/>
      <c r="E672" s="782"/>
      <c r="F672" s="774"/>
      <c r="G672" s="782"/>
      <c r="H672" s="774"/>
      <c r="I672" s="782"/>
      <c r="J672" s="774"/>
      <c r="K672" s="774"/>
      <c r="L672" s="774"/>
      <c r="M672" s="774"/>
      <c r="N672" s="774"/>
      <c r="O672" s="774"/>
      <c r="P672" s="774"/>
      <c r="Q672" s="774"/>
      <c r="R672" s="774"/>
      <c r="S672" s="774"/>
      <c r="T672" s="774"/>
    </row>
    <row r="673" spans="1:20">
      <c r="A673" s="779" t="s">
        <v>10391</v>
      </c>
      <c r="B673" s="779"/>
      <c r="C673" s="756"/>
      <c r="D673" s="756"/>
      <c r="E673" s="782"/>
      <c r="F673" s="774"/>
      <c r="G673" s="782"/>
      <c r="H673" s="774"/>
      <c r="I673" s="782"/>
      <c r="J673" s="774"/>
      <c r="K673" s="774"/>
      <c r="L673" s="774"/>
      <c r="M673" s="774"/>
      <c r="N673" s="774"/>
      <c r="O673" s="774"/>
      <c r="P673" s="774"/>
      <c r="Q673" s="774"/>
      <c r="R673" s="774"/>
      <c r="S673" s="774"/>
      <c r="T673" s="774"/>
    </row>
    <row r="674" spans="1:20">
      <c r="A674" s="779" t="s">
        <v>10392</v>
      </c>
      <c r="B674" s="779"/>
      <c r="C674" s="756"/>
      <c r="D674" s="756"/>
      <c r="E674" s="782"/>
      <c r="F674" s="774"/>
      <c r="G674" s="782"/>
      <c r="H674" s="774"/>
      <c r="I674" s="782"/>
      <c r="J674" s="774"/>
      <c r="K674" s="774"/>
      <c r="L674" s="774"/>
      <c r="M674" s="774"/>
      <c r="N674" s="774"/>
      <c r="O674" s="774"/>
      <c r="P674" s="774"/>
      <c r="Q674" s="774"/>
      <c r="R674" s="774"/>
      <c r="S674" s="774"/>
      <c r="T674" s="774"/>
    </row>
    <row r="675" spans="1:20">
      <c r="A675" s="779" t="s">
        <v>10393</v>
      </c>
      <c r="B675" s="779"/>
      <c r="C675" s="756"/>
      <c r="D675" s="756"/>
      <c r="E675" s="782"/>
      <c r="F675" s="774"/>
      <c r="G675" s="782"/>
      <c r="H675" s="774"/>
      <c r="I675" s="782"/>
      <c r="J675" s="774"/>
      <c r="K675" s="774"/>
      <c r="L675" s="774"/>
      <c r="M675" s="774"/>
      <c r="N675" s="774"/>
      <c r="O675" s="774"/>
      <c r="P675" s="774"/>
      <c r="Q675" s="774"/>
      <c r="R675" s="774"/>
      <c r="S675" s="774"/>
      <c r="T675" s="774"/>
    </row>
    <row r="676" spans="1:20">
      <c r="A676" s="779" t="s">
        <v>12</v>
      </c>
      <c r="B676" s="779"/>
      <c r="C676" s="756"/>
      <c r="D676" s="756"/>
      <c r="E676" s="782"/>
      <c r="F676" s="774"/>
      <c r="G676" s="782"/>
      <c r="H676" s="774"/>
      <c r="I676" s="782"/>
      <c r="J676" s="774"/>
      <c r="K676" s="774"/>
      <c r="L676" s="774"/>
      <c r="M676" s="774"/>
      <c r="N676" s="774"/>
      <c r="O676" s="774"/>
      <c r="P676" s="774"/>
      <c r="Q676" s="774"/>
      <c r="R676" s="774"/>
      <c r="S676" s="774"/>
      <c r="T676" s="774"/>
    </row>
    <row r="677" spans="1:20">
      <c r="A677" s="779"/>
      <c r="B677" s="779"/>
      <c r="C677" s="756"/>
      <c r="D677" s="756"/>
      <c r="E677" s="782"/>
      <c r="F677" s="774"/>
      <c r="G677" s="782"/>
      <c r="H677" s="774"/>
      <c r="I677" s="782"/>
      <c r="J677" s="774"/>
      <c r="K677" s="774"/>
      <c r="L677" s="774"/>
      <c r="M677" s="774"/>
      <c r="N677" s="774"/>
      <c r="O677" s="774"/>
      <c r="P677" s="774"/>
      <c r="Q677" s="774"/>
      <c r="R677" s="774"/>
      <c r="S677" s="774"/>
      <c r="T677" s="774"/>
    </row>
    <row r="678" spans="1:20">
      <c r="A678" s="781"/>
      <c r="B678" s="779"/>
      <c r="C678" s="756"/>
      <c r="D678" s="756"/>
      <c r="E678" s="782"/>
      <c r="F678" s="774"/>
      <c r="G678" s="782"/>
      <c r="H678" s="774"/>
      <c r="I678" s="782"/>
      <c r="J678" s="774"/>
      <c r="K678" s="774"/>
      <c r="L678" s="774"/>
      <c r="M678" s="774"/>
      <c r="N678" s="774"/>
      <c r="O678" s="774"/>
      <c r="P678" s="774"/>
      <c r="Q678" s="774"/>
      <c r="R678" s="774"/>
      <c r="S678" s="774"/>
      <c r="T678" s="774"/>
    </row>
    <row r="679" spans="1:20">
      <c r="A679" s="775" t="s">
        <v>131</v>
      </c>
      <c r="B679" s="775" t="s">
        <v>132</v>
      </c>
      <c r="C679" s="775" t="s">
        <v>1387</v>
      </c>
      <c r="D679" s="775"/>
      <c r="E679" s="782"/>
      <c r="F679" s="782"/>
      <c r="G679" s="782"/>
      <c r="H679" s="774"/>
      <c r="I679" s="782"/>
      <c r="J679" s="782"/>
      <c r="K679" s="782"/>
      <c r="L679" s="782"/>
      <c r="M679" s="774"/>
      <c r="N679" s="774"/>
      <c r="O679" s="774"/>
      <c r="P679" s="774"/>
      <c r="Q679" s="774"/>
      <c r="R679" s="774"/>
      <c r="S679" s="774"/>
      <c r="T679" s="774"/>
    </row>
    <row r="680" spans="1:20">
      <c r="A680" s="779"/>
      <c r="B680" s="779"/>
      <c r="C680" s="779"/>
      <c r="D680" s="779"/>
      <c r="E680" s="782"/>
      <c r="F680" s="782"/>
      <c r="G680" s="782"/>
      <c r="H680" s="774"/>
      <c r="I680" s="782"/>
      <c r="J680" s="782"/>
      <c r="K680" s="782"/>
      <c r="L680" s="782"/>
      <c r="M680" s="774"/>
      <c r="N680" s="774"/>
      <c r="O680" s="774"/>
      <c r="P680" s="774"/>
      <c r="Q680" s="774"/>
      <c r="R680" s="774"/>
      <c r="S680" s="774"/>
      <c r="T680" s="774"/>
    </row>
    <row r="681" spans="1:20">
      <c r="A681" s="779" t="s">
        <v>128</v>
      </c>
      <c r="B681" s="779">
        <v>1</v>
      </c>
      <c r="C681" s="779">
        <v>1</v>
      </c>
      <c r="D681" s="779"/>
      <c r="E681" s="782"/>
      <c r="F681" s="782"/>
      <c r="G681" s="782"/>
      <c r="H681" s="774"/>
      <c r="I681" s="782"/>
      <c r="J681" s="782"/>
      <c r="K681" s="782"/>
      <c r="L681" s="782"/>
      <c r="M681" s="774"/>
      <c r="N681" s="774"/>
      <c r="O681" s="774"/>
      <c r="P681" s="774"/>
      <c r="Q681" s="774"/>
      <c r="R681" s="774"/>
      <c r="S681" s="774"/>
      <c r="T681" s="774"/>
    </row>
    <row r="682" spans="1:20">
      <c r="A682" s="779" t="s">
        <v>129</v>
      </c>
      <c r="B682" s="779">
        <v>1</v>
      </c>
      <c r="C682" s="779">
        <v>2</v>
      </c>
      <c r="D682" s="779"/>
      <c r="E682" s="782"/>
      <c r="F682" s="782"/>
      <c r="G682" s="782"/>
      <c r="H682" s="774"/>
      <c r="I682" s="782"/>
      <c r="J682" s="782"/>
      <c r="K682" s="782"/>
      <c r="L682" s="782"/>
      <c r="M682" s="774"/>
      <c r="N682" s="774"/>
      <c r="O682" s="774"/>
      <c r="P682" s="774"/>
      <c r="Q682" s="774"/>
      <c r="R682" s="774"/>
      <c r="S682" s="774"/>
      <c r="T682" s="774"/>
    </row>
    <row r="683" spans="1:20">
      <c r="A683" s="779" t="s">
        <v>843</v>
      </c>
      <c r="B683" s="779">
        <v>2</v>
      </c>
      <c r="C683" s="779">
        <v>3</v>
      </c>
      <c r="D683" s="779"/>
      <c r="E683" s="782"/>
      <c r="F683" s="782"/>
      <c r="G683" s="782"/>
      <c r="H683" s="774"/>
      <c r="I683" s="782"/>
      <c r="J683" s="782"/>
      <c r="K683" s="782"/>
      <c r="L683" s="782"/>
      <c r="M683" s="774"/>
      <c r="N683" s="774"/>
      <c r="O683" s="774"/>
      <c r="P683" s="774"/>
      <c r="Q683" s="774"/>
      <c r="R683" s="774"/>
      <c r="S683" s="774"/>
      <c r="T683" s="774"/>
    </row>
    <row r="684" spans="1:20">
      <c r="A684" s="779" t="s">
        <v>130</v>
      </c>
      <c r="B684" s="779">
        <v>1</v>
      </c>
      <c r="C684" s="779">
        <v>4</v>
      </c>
      <c r="D684" s="779"/>
      <c r="E684" s="782"/>
      <c r="F684" s="782"/>
      <c r="G684" s="782"/>
      <c r="H684" s="774"/>
      <c r="I684" s="782"/>
      <c r="J684" s="782"/>
      <c r="K684" s="782"/>
      <c r="L684" s="782"/>
      <c r="M684" s="774"/>
      <c r="N684" s="774"/>
      <c r="O684" s="774"/>
      <c r="P684" s="774"/>
      <c r="Q684" s="774"/>
      <c r="R684" s="774"/>
      <c r="S684" s="774"/>
      <c r="T684" s="774"/>
    </row>
    <row r="685" spans="1:20">
      <c r="A685" s="779" t="s">
        <v>844</v>
      </c>
      <c r="B685" s="779">
        <v>2</v>
      </c>
      <c r="C685" s="779">
        <v>5</v>
      </c>
      <c r="D685" s="779"/>
      <c r="E685" s="782"/>
      <c r="F685" s="782"/>
      <c r="G685" s="782"/>
      <c r="H685" s="774"/>
      <c r="I685" s="782"/>
      <c r="J685" s="782"/>
      <c r="K685" s="782"/>
      <c r="L685" s="782"/>
      <c r="M685" s="774"/>
      <c r="N685" s="774"/>
      <c r="O685" s="774"/>
      <c r="P685" s="774"/>
      <c r="Q685" s="774"/>
      <c r="R685" s="774"/>
      <c r="S685" s="774"/>
      <c r="T685" s="774"/>
    </row>
    <row r="686" spans="1:20">
      <c r="A686" s="779" t="s">
        <v>845</v>
      </c>
      <c r="B686" s="779">
        <v>2</v>
      </c>
      <c r="C686" s="779">
        <v>6</v>
      </c>
      <c r="D686" s="779"/>
      <c r="E686" s="782"/>
      <c r="F686" s="782"/>
      <c r="G686" s="782"/>
      <c r="H686" s="774"/>
      <c r="I686" s="782"/>
      <c r="J686" s="782"/>
      <c r="K686" s="782"/>
      <c r="L686" s="782"/>
      <c r="M686" s="774"/>
      <c r="N686" s="774"/>
      <c r="O686" s="774"/>
      <c r="P686" s="774"/>
      <c r="Q686" s="774"/>
      <c r="R686" s="774"/>
      <c r="S686" s="774"/>
      <c r="T686" s="774"/>
    </row>
    <row r="687" spans="1:20">
      <c r="A687" s="779" t="s">
        <v>846</v>
      </c>
      <c r="B687" s="779">
        <v>2</v>
      </c>
      <c r="C687" s="779">
        <v>7</v>
      </c>
      <c r="D687" s="779"/>
      <c r="E687" s="782"/>
      <c r="F687" s="782"/>
      <c r="G687" s="782"/>
      <c r="H687" s="774"/>
      <c r="I687" s="782"/>
      <c r="J687" s="782"/>
      <c r="K687" s="782"/>
      <c r="L687" s="782"/>
      <c r="M687" s="774"/>
      <c r="N687" s="774"/>
      <c r="O687" s="774"/>
      <c r="P687" s="774"/>
      <c r="Q687" s="774"/>
      <c r="R687" s="774"/>
      <c r="S687" s="774"/>
      <c r="T687" s="774"/>
    </row>
    <row r="688" spans="1:20">
      <c r="A688" s="779" t="s">
        <v>847</v>
      </c>
      <c r="B688" s="779">
        <v>3</v>
      </c>
      <c r="C688" s="779">
        <v>8</v>
      </c>
      <c r="D688" s="779"/>
      <c r="E688" s="782"/>
      <c r="F688" s="782"/>
      <c r="G688" s="782"/>
      <c r="H688" s="774"/>
      <c r="I688" s="782"/>
      <c r="J688" s="782"/>
      <c r="K688" s="782"/>
      <c r="L688" s="782"/>
      <c r="M688" s="774"/>
      <c r="N688" s="774"/>
      <c r="O688" s="774"/>
      <c r="P688" s="774"/>
      <c r="Q688" s="774"/>
      <c r="R688" s="774"/>
      <c r="S688" s="774"/>
      <c r="T688" s="774"/>
    </row>
    <row r="689" spans="1:20">
      <c r="A689" s="779" t="s">
        <v>848</v>
      </c>
      <c r="B689" s="779">
        <v>3</v>
      </c>
      <c r="C689" s="779">
        <v>9</v>
      </c>
      <c r="D689" s="779"/>
      <c r="E689" s="782"/>
      <c r="F689" s="782"/>
      <c r="G689" s="782"/>
      <c r="H689" s="782"/>
      <c r="I689" s="782"/>
      <c r="J689" s="782"/>
      <c r="K689" s="782"/>
      <c r="L689" s="782"/>
      <c r="M689" s="774"/>
      <c r="N689" s="774"/>
      <c r="O689" s="774"/>
      <c r="P689" s="774"/>
      <c r="Q689" s="774"/>
      <c r="R689" s="774"/>
      <c r="S689" s="774"/>
      <c r="T689" s="774"/>
    </row>
    <row r="690" spans="1:20">
      <c r="A690" s="756"/>
      <c r="B690" s="756"/>
      <c r="C690" s="756"/>
      <c r="D690" s="756"/>
      <c r="E690" s="774"/>
      <c r="F690" s="774"/>
      <c r="G690" s="774"/>
      <c r="H690" s="774"/>
      <c r="I690" s="774"/>
      <c r="J690" s="774"/>
      <c r="K690" s="774"/>
      <c r="L690" s="774"/>
      <c r="M690" s="774"/>
      <c r="N690" s="774"/>
      <c r="O690" s="774"/>
      <c r="P690" s="774"/>
      <c r="Q690" s="774"/>
      <c r="R690" s="774"/>
      <c r="S690" s="774"/>
      <c r="T690" s="774"/>
    </row>
    <row r="691" spans="1:20">
      <c r="A691" s="775" t="s">
        <v>665</v>
      </c>
      <c r="B691" s="765"/>
      <c r="C691" s="765"/>
      <c r="D691" s="765"/>
      <c r="E691" s="774"/>
      <c r="F691" s="774"/>
      <c r="G691" s="774"/>
      <c r="H691" s="774"/>
      <c r="I691" s="774"/>
      <c r="J691" s="774"/>
      <c r="K691" s="774"/>
      <c r="L691" s="774"/>
      <c r="M691" s="774"/>
      <c r="N691" s="774"/>
      <c r="O691" s="774"/>
      <c r="P691" s="774"/>
      <c r="Q691" s="774"/>
      <c r="R691" s="774"/>
      <c r="S691" s="774"/>
      <c r="T691" s="774"/>
    </row>
    <row r="692" spans="1:20">
      <c r="A692" s="756"/>
      <c r="B692" s="756"/>
      <c r="C692" s="756"/>
      <c r="D692" s="756"/>
      <c r="E692" s="774"/>
      <c r="F692" s="774"/>
      <c r="G692" s="774"/>
      <c r="H692" s="774"/>
      <c r="I692" s="774"/>
      <c r="J692" s="774"/>
      <c r="K692" s="774"/>
      <c r="L692" s="774"/>
      <c r="M692" s="774"/>
      <c r="N692" s="774"/>
      <c r="O692" s="774"/>
      <c r="P692" s="774"/>
      <c r="Q692" s="774"/>
      <c r="R692" s="774"/>
      <c r="S692" s="774"/>
      <c r="T692" s="774"/>
    </row>
    <row r="693" spans="1:20">
      <c r="A693" s="779" t="s">
        <v>849</v>
      </c>
      <c r="B693" s="756"/>
      <c r="C693" s="756"/>
      <c r="D693" s="756"/>
      <c r="E693" s="774"/>
      <c r="F693" s="774"/>
      <c r="G693" s="774"/>
      <c r="H693" s="774"/>
      <c r="I693" s="774"/>
      <c r="J693" s="774"/>
      <c r="K693" s="774"/>
      <c r="L693" s="774"/>
      <c r="M693" s="774"/>
      <c r="N693" s="774"/>
      <c r="O693" s="774"/>
      <c r="P693" s="774"/>
      <c r="Q693" s="774"/>
      <c r="R693" s="774"/>
      <c r="S693" s="774"/>
      <c r="T693" s="774"/>
    </row>
    <row r="694" spans="1:20">
      <c r="A694" s="779" t="s">
        <v>850</v>
      </c>
      <c r="B694" s="756"/>
      <c r="C694" s="756"/>
      <c r="D694" s="756"/>
      <c r="E694" s="774"/>
      <c r="F694" s="774"/>
      <c r="G694" s="774"/>
      <c r="H694" s="774"/>
      <c r="I694" s="774"/>
      <c r="J694" s="774"/>
      <c r="K694" s="774"/>
      <c r="L694" s="774"/>
      <c r="M694" s="774"/>
      <c r="N694" s="774"/>
      <c r="O694" s="774"/>
      <c r="P694" s="774"/>
      <c r="Q694" s="774"/>
      <c r="R694" s="774"/>
      <c r="S694" s="774"/>
      <c r="T694" s="774"/>
    </row>
    <row r="695" spans="1:20">
      <c r="A695" s="779" t="s">
        <v>851</v>
      </c>
      <c r="B695" s="756"/>
      <c r="C695" s="756"/>
      <c r="D695" s="756"/>
      <c r="E695" s="774"/>
      <c r="F695" s="774"/>
      <c r="G695" s="774"/>
      <c r="H695" s="774"/>
      <c r="I695" s="774"/>
      <c r="J695" s="774"/>
      <c r="K695" s="774"/>
      <c r="L695" s="774"/>
      <c r="M695" s="774"/>
      <c r="N695" s="774"/>
      <c r="O695" s="774"/>
      <c r="P695" s="774"/>
      <c r="Q695" s="774"/>
      <c r="R695" s="774"/>
      <c r="S695" s="774"/>
      <c r="T695" s="774"/>
    </row>
    <row r="696" spans="1:20">
      <c r="A696" s="779" t="s">
        <v>852</v>
      </c>
      <c r="B696" s="756"/>
      <c r="C696" s="756"/>
      <c r="D696" s="756"/>
      <c r="E696" s="774"/>
      <c r="F696" s="774"/>
      <c r="G696" s="774"/>
      <c r="H696" s="774"/>
      <c r="I696" s="774"/>
      <c r="J696" s="774"/>
      <c r="K696" s="774"/>
      <c r="L696" s="774"/>
      <c r="M696" s="774"/>
      <c r="N696" s="774"/>
      <c r="O696" s="774"/>
      <c r="P696" s="774"/>
      <c r="Q696" s="774"/>
      <c r="R696" s="774"/>
      <c r="S696" s="774"/>
      <c r="T696" s="774"/>
    </row>
    <row r="697" spans="1:20">
      <c r="A697" s="756"/>
      <c r="B697" s="756"/>
      <c r="C697" s="756"/>
      <c r="D697" s="756"/>
      <c r="E697" s="774"/>
      <c r="F697" s="774"/>
      <c r="G697" s="774"/>
      <c r="H697" s="774"/>
      <c r="I697" s="774"/>
      <c r="J697" s="774"/>
      <c r="K697" s="774"/>
      <c r="L697" s="774"/>
      <c r="M697" s="774"/>
      <c r="N697" s="774"/>
      <c r="O697" s="774"/>
      <c r="P697" s="774"/>
      <c r="Q697" s="774"/>
      <c r="R697" s="774"/>
      <c r="S697" s="774"/>
      <c r="T697" s="774"/>
    </row>
    <row r="698" spans="1:20">
      <c r="A698" s="775" t="s">
        <v>666</v>
      </c>
      <c r="B698" s="765"/>
      <c r="C698" s="765"/>
      <c r="D698" s="765"/>
      <c r="E698" s="774"/>
      <c r="F698" s="774"/>
      <c r="G698" s="774"/>
      <c r="H698" s="774"/>
      <c r="I698" s="774"/>
      <c r="J698" s="774"/>
      <c r="K698" s="774"/>
      <c r="L698" s="774"/>
      <c r="M698" s="774"/>
      <c r="N698" s="774"/>
      <c r="O698" s="774"/>
      <c r="P698" s="774"/>
      <c r="Q698" s="774"/>
      <c r="R698" s="774"/>
      <c r="S698" s="774"/>
      <c r="T698" s="774"/>
    </row>
    <row r="699" spans="1:20">
      <c r="A699" s="779"/>
      <c r="B699" s="756"/>
      <c r="C699" s="756"/>
      <c r="D699" s="756"/>
      <c r="E699" s="774"/>
      <c r="F699" s="774"/>
      <c r="G699" s="774"/>
      <c r="H699" s="774"/>
      <c r="I699" s="774"/>
      <c r="J699" s="774"/>
      <c r="K699" s="774"/>
      <c r="L699" s="774"/>
      <c r="M699" s="774"/>
      <c r="N699" s="774"/>
      <c r="O699" s="774"/>
      <c r="P699" s="774"/>
      <c r="Q699" s="774"/>
      <c r="R699" s="774"/>
      <c r="S699" s="774"/>
      <c r="T699" s="774"/>
    </row>
    <row r="700" spans="1:20">
      <c r="A700" s="779" t="s">
        <v>867</v>
      </c>
      <c r="B700" s="756"/>
      <c r="C700" s="756"/>
      <c r="D700" s="756"/>
      <c r="E700" s="774"/>
      <c r="F700" s="774"/>
      <c r="G700" s="774"/>
      <c r="H700" s="774"/>
      <c r="I700" s="774"/>
      <c r="J700" s="774"/>
      <c r="K700" s="774"/>
      <c r="L700" s="774"/>
      <c r="M700" s="774"/>
      <c r="N700" s="774"/>
      <c r="O700" s="774"/>
      <c r="P700" s="774"/>
      <c r="Q700" s="774"/>
      <c r="R700" s="774"/>
      <c r="S700" s="774"/>
      <c r="T700" s="774"/>
    </row>
    <row r="701" spans="1:20">
      <c r="A701" s="779" t="s">
        <v>870</v>
      </c>
      <c r="B701" s="756"/>
      <c r="C701" s="756"/>
      <c r="D701" s="756"/>
      <c r="E701" s="774"/>
      <c r="F701" s="774"/>
      <c r="G701" s="774"/>
      <c r="H701" s="774"/>
      <c r="I701" s="774"/>
      <c r="J701" s="774"/>
      <c r="K701" s="774"/>
      <c r="L701" s="774"/>
      <c r="M701" s="774"/>
      <c r="N701" s="774"/>
      <c r="O701" s="774"/>
      <c r="P701" s="774"/>
      <c r="Q701" s="774"/>
      <c r="R701" s="774"/>
      <c r="S701" s="774"/>
      <c r="T701" s="774"/>
    </row>
    <row r="702" spans="1:20">
      <c r="A702" s="756"/>
      <c r="B702" s="756"/>
      <c r="C702" s="756"/>
      <c r="D702" s="756"/>
      <c r="E702" s="774"/>
      <c r="F702" s="774"/>
      <c r="G702" s="774"/>
      <c r="H702" s="774"/>
      <c r="I702" s="774"/>
      <c r="J702" s="774"/>
      <c r="K702" s="774"/>
      <c r="L702" s="774"/>
      <c r="M702" s="774"/>
      <c r="N702" s="774"/>
      <c r="O702" s="774"/>
      <c r="P702" s="774"/>
      <c r="Q702" s="774"/>
      <c r="R702" s="774"/>
      <c r="S702" s="774"/>
      <c r="T702" s="774"/>
    </row>
    <row r="703" spans="1:20">
      <c r="A703" s="775" t="s">
        <v>667</v>
      </c>
      <c r="B703" s="765"/>
      <c r="C703" s="765"/>
      <c r="D703" s="765"/>
      <c r="E703" s="774"/>
      <c r="F703" s="774"/>
      <c r="G703" s="774"/>
      <c r="H703" s="774"/>
      <c r="I703" s="774"/>
      <c r="J703" s="774"/>
      <c r="K703" s="774"/>
      <c r="L703" s="774"/>
      <c r="M703" s="774"/>
      <c r="N703" s="774"/>
      <c r="O703" s="774"/>
      <c r="P703" s="774"/>
      <c r="Q703" s="774"/>
      <c r="R703" s="774"/>
      <c r="S703" s="774"/>
      <c r="T703" s="774"/>
    </row>
    <row r="704" spans="1:20">
      <c r="A704" s="779"/>
      <c r="B704" s="756"/>
      <c r="C704" s="756"/>
      <c r="D704" s="756"/>
      <c r="E704" s="774"/>
      <c r="F704" s="774"/>
      <c r="G704" s="774"/>
      <c r="H704" s="774"/>
      <c r="I704" s="774"/>
      <c r="J704" s="774"/>
      <c r="K704" s="774"/>
      <c r="L704" s="774"/>
      <c r="M704" s="774"/>
      <c r="N704" s="774"/>
      <c r="O704" s="774"/>
      <c r="P704" s="774"/>
      <c r="Q704" s="774"/>
      <c r="R704" s="774"/>
      <c r="S704" s="774"/>
      <c r="T704" s="774"/>
    </row>
    <row r="705" spans="1:20">
      <c r="A705" s="779" t="s">
        <v>865</v>
      </c>
      <c r="B705" s="756"/>
      <c r="C705" s="756"/>
      <c r="D705" s="756"/>
      <c r="E705" s="774"/>
      <c r="F705" s="774"/>
      <c r="G705" s="774"/>
      <c r="H705" s="774"/>
      <c r="I705" s="774"/>
      <c r="J705" s="774"/>
      <c r="K705" s="774"/>
      <c r="L705" s="774"/>
      <c r="M705" s="774"/>
      <c r="N705" s="774"/>
      <c r="O705" s="774"/>
      <c r="P705" s="774"/>
      <c r="Q705" s="774"/>
      <c r="R705" s="774"/>
      <c r="S705" s="774"/>
      <c r="T705" s="774"/>
    </row>
    <row r="706" spans="1:20">
      <c r="A706" s="779" t="s">
        <v>868</v>
      </c>
      <c r="B706" s="756"/>
      <c r="C706" s="756"/>
      <c r="D706" s="756"/>
      <c r="E706" s="774"/>
      <c r="F706" s="774"/>
      <c r="G706" s="774"/>
      <c r="H706" s="774"/>
      <c r="I706" s="774"/>
      <c r="J706" s="774"/>
      <c r="K706" s="774"/>
      <c r="L706" s="774"/>
      <c r="M706" s="774"/>
      <c r="N706" s="774"/>
      <c r="O706" s="774"/>
      <c r="P706" s="774"/>
      <c r="Q706" s="774"/>
      <c r="R706" s="774"/>
      <c r="S706" s="774"/>
      <c r="T706" s="774"/>
    </row>
    <row r="707" spans="1:20">
      <c r="A707" s="779" t="s">
        <v>871</v>
      </c>
      <c r="B707" s="756"/>
      <c r="C707" s="756"/>
      <c r="D707" s="756"/>
      <c r="E707" s="774"/>
      <c r="F707" s="774"/>
      <c r="G707" s="774"/>
      <c r="H707" s="774"/>
      <c r="I707" s="774"/>
      <c r="J707" s="774"/>
      <c r="K707" s="774"/>
      <c r="L707" s="774"/>
      <c r="M707" s="774"/>
      <c r="N707" s="774"/>
      <c r="O707" s="774"/>
      <c r="P707" s="774"/>
      <c r="Q707" s="774"/>
      <c r="R707" s="774"/>
      <c r="S707" s="774"/>
      <c r="T707" s="774"/>
    </row>
    <row r="708" spans="1:20">
      <c r="A708" s="779" t="s">
        <v>872</v>
      </c>
      <c r="B708" s="756"/>
      <c r="C708" s="756"/>
      <c r="D708" s="756"/>
      <c r="E708" s="774"/>
      <c r="F708" s="774"/>
      <c r="G708" s="774"/>
      <c r="H708" s="774"/>
      <c r="I708" s="774"/>
      <c r="J708" s="774"/>
      <c r="K708" s="774"/>
      <c r="L708" s="774"/>
      <c r="M708" s="774"/>
      <c r="N708" s="774"/>
      <c r="O708" s="774"/>
      <c r="P708" s="774"/>
      <c r="Q708" s="774"/>
      <c r="R708" s="774"/>
      <c r="S708" s="774"/>
      <c r="T708" s="774"/>
    </row>
    <row r="709" spans="1:20">
      <c r="A709" s="779" t="s">
        <v>873</v>
      </c>
      <c r="B709" s="756"/>
      <c r="C709" s="756"/>
      <c r="D709" s="756"/>
      <c r="E709" s="774"/>
      <c r="F709" s="774"/>
      <c r="G709" s="774"/>
      <c r="H709" s="774"/>
      <c r="I709" s="774"/>
      <c r="J709" s="774"/>
      <c r="K709" s="774"/>
      <c r="L709" s="774"/>
      <c r="M709" s="774"/>
      <c r="N709" s="774"/>
      <c r="O709" s="774"/>
      <c r="P709" s="774"/>
      <c r="Q709" s="774"/>
      <c r="R709" s="774"/>
      <c r="S709" s="774"/>
      <c r="T709" s="774"/>
    </row>
    <row r="710" spans="1:20">
      <c r="A710" s="779" t="s">
        <v>855</v>
      </c>
      <c r="B710" s="756"/>
      <c r="C710" s="756"/>
      <c r="D710" s="756"/>
      <c r="E710" s="774"/>
      <c r="F710" s="774"/>
      <c r="G710" s="774"/>
      <c r="H710" s="774"/>
      <c r="I710" s="774"/>
      <c r="J710" s="774"/>
      <c r="K710" s="774"/>
      <c r="L710" s="774"/>
      <c r="M710" s="774"/>
      <c r="N710" s="774"/>
      <c r="O710" s="774"/>
      <c r="P710" s="774"/>
      <c r="Q710" s="774"/>
      <c r="R710" s="774"/>
      <c r="S710" s="774"/>
      <c r="T710" s="774"/>
    </row>
    <row r="711" spans="1:20">
      <c r="A711" s="779" t="s">
        <v>856</v>
      </c>
      <c r="B711" s="756"/>
      <c r="C711" s="756"/>
      <c r="D711" s="756"/>
      <c r="E711" s="774"/>
      <c r="F711" s="774"/>
      <c r="G711" s="774"/>
      <c r="H711" s="774"/>
      <c r="I711" s="774"/>
      <c r="J711" s="774"/>
      <c r="K711" s="774"/>
      <c r="L711" s="774"/>
      <c r="M711" s="774"/>
      <c r="N711" s="774"/>
      <c r="O711" s="774"/>
      <c r="P711" s="774"/>
      <c r="Q711" s="774"/>
      <c r="R711" s="774"/>
      <c r="S711" s="774"/>
      <c r="T711" s="774"/>
    </row>
    <row r="712" spans="1:20">
      <c r="A712" s="779" t="s">
        <v>857</v>
      </c>
      <c r="B712" s="756"/>
      <c r="C712" s="756"/>
      <c r="D712" s="756"/>
      <c r="E712" s="774"/>
      <c r="F712" s="774"/>
      <c r="G712" s="774"/>
      <c r="H712" s="774"/>
      <c r="I712" s="774"/>
      <c r="J712" s="774"/>
      <c r="K712" s="774"/>
      <c r="L712" s="774"/>
      <c r="M712" s="774"/>
      <c r="N712" s="774"/>
      <c r="O712" s="774"/>
      <c r="P712" s="774"/>
      <c r="Q712" s="774"/>
      <c r="R712" s="774"/>
      <c r="S712" s="774"/>
      <c r="T712" s="774"/>
    </row>
    <row r="713" spans="1:20">
      <c r="A713" s="779" t="s">
        <v>853</v>
      </c>
      <c r="B713" s="756"/>
      <c r="C713" s="756"/>
      <c r="D713" s="756"/>
      <c r="E713" s="774"/>
      <c r="F713" s="774"/>
      <c r="G713" s="774"/>
      <c r="H713" s="774"/>
      <c r="I713" s="774"/>
      <c r="J713" s="774"/>
      <c r="K713" s="774"/>
      <c r="L713" s="774"/>
      <c r="M713" s="774"/>
      <c r="N713" s="774"/>
      <c r="O713" s="774"/>
      <c r="P713" s="774"/>
      <c r="Q713" s="774"/>
      <c r="R713" s="774"/>
      <c r="S713" s="774"/>
      <c r="T713" s="774"/>
    </row>
    <row r="714" spans="1:20">
      <c r="A714" s="779" t="s">
        <v>858</v>
      </c>
      <c r="B714" s="756"/>
      <c r="C714" s="756"/>
      <c r="D714" s="756"/>
      <c r="E714" s="774"/>
      <c r="F714" s="774"/>
      <c r="G714" s="774"/>
      <c r="H714" s="774"/>
      <c r="I714" s="774"/>
      <c r="J714" s="774"/>
      <c r="K714" s="774"/>
      <c r="L714" s="774"/>
      <c r="M714" s="774"/>
      <c r="N714" s="774"/>
      <c r="O714" s="774"/>
      <c r="P714" s="774"/>
      <c r="Q714" s="774"/>
      <c r="R714" s="774"/>
      <c r="S714" s="774"/>
      <c r="T714" s="774"/>
    </row>
    <row r="715" spans="1:20">
      <c r="A715" s="779" t="s">
        <v>859</v>
      </c>
      <c r="B715" s="756"/>
      <c r="C715" s="756"/>
      <c r="D715" s="756"/>
      <c r="E715" s="774"/>
      <c r="F715" s="774"/>
      <c r="G715" s="774"/>
      <c r="H715" s="774"/>
      <c r="I715" s="774"/>
      <c r="J715" s="774"/>
      <c r="K715" s="774"/>
      <c r="L715" s="774"/>
      <c r="M715" s="774"/>
      <c r="N715" s="774"/>
      <c r="O715" s="774"/>
      <c r="P715" s="774"/>
      <c r="Q715" s="774"/>
      <c r="R715" s="774"/>
      <c r="S715" s="774"/>
      <c r="T715" s="774"/>
    </row>
    <row r="716" spans="1:20">
      <c r="A716" s="779" t="s">
        <v>392</v>
      </c>
      <c r="B716" s="756"/>
      <c r="C716" s="756"/>
      <c r="D716" s="756"/>
      <c r="E716" s="774"/>
      <c r="F716" s="774"/>
      <c r="G716" s="774"/>
      <c r="H716" s="774"/>
      <c r="I716" s="774"/>
      <c r="J716" s="774"/>
      <c r="K716" s="774"/>
      <c r="L716" s="774"/>
      <c r="M716" s="774"/>
      <c r="N716" s="774"/>
      <c r="O716" s="774"/>
      <c r="P716" s="774"/>
      <c r="Q716" s="774"/>
      <c r="R716" s="774"/>
      <c r="S716" s="774"/>
      <c r="T716" s="774"/>
    </row>
    <row r="717" spans="1:20">
      <c r="A717" s="779" t="s">
        <v>393</v>
      </c>
      <c r="B717" s="756"/>
      <c r="C717" s="756"/>
      <c r="D717" s="756"/>
      <c r="E717" s="774"/>
      <c r="F717" s="774"/>
      <c r="G717" s="774"/>
      <c r="H717" s="774"/>
      <c r="I717" s="774"/>
      <c r="J717" s="774"/>
      <c r="K717" s="774"/>
      <c r="L717" s="774"/>
      <c r="M717" s="774"/>
      <c r="N717" s="774"/>
      <c r="O717" s="774"/>
      <c r="P717" s="774"/>
      <c r="Q717" s="774"/>
      <c r="R717" s="774"/>
      <c r="S717" s="774"/>
      <c r="T717" s="774"/>
    </row>
    <row r="718" spans="1:20">
      <c r="A718" s="779" t="s">
        <v>394</v>
      </c>
      <c r="B718" s="756"/>
      <c r="C718" s="756"/>
      <c r="D718" s="756"/>
      <c r="E718" s="774"/>
      <c r="F718" s="774"/>
      <c r="G718" s="774"/>
      <c r="H718" s="774"/>
      <c r="I718" s="774"/>
      <c r="J718" s="774"/>
      <c r="K718" s="774"/>
      <c r="L718" s="774"/>
      <c r="M718" s="774"/>
      <c r="N718" s="774"/>
      <c r="O718" s="774"/>
      <c r="P718" s="774"/>
      <c r="Q718" s="774"/>
      <c r="R718" s="774"/>
      <c r="S718" s="774"/>
      <c r="T718" s="774"/>
    </row>
    <row r="719" spans="1:20">
      <c r="A719" s="779" t="s">
        <v>395</v>
      </c>
      <c r="B719" s="756"/>
      <c r="C719" s="756"/>
      <c r="D719" s="756"/>
      <c r="E719" s="774"/>
      <c r="F719" s="774"/>
      <c r="G719" s="774"/>
      <c r="H719" s="774"/>
      <c r="I719" s="774"/>
      <c r="J719" s="774"/>
      <c r="K719" s="774"/>
      <c r="L719" s="774"/>
      <c r="M719" s="774"/>
      <c r="N719" s="774"/>
      <c r="O719" s="774"/>
      <c r="P719" s="774"/>
      <c r="Q719" s="774"/>
      <c r="R719" s="774"/>
      <c r="S719" s="774"/>
      <c r="T719" s="774"/>
    </row>
    <row r="720" spans="1:20">
      <c r="A720" s="779" t="s">
        <v>396</v>
      </c>
      <c r="B720" s="756"/>
      <c r="C720" s="756"/>
      <c r="D720" s="756"/>
      <c r="E720" s="774"/>
      <c r="F720" s="774"/>
      <c r="G720" s="774"/>
      <c r="H720" s="774"/>
      <c r="I720" s="774"/>
      <c r="J720" s="774"/>
      <c r="K720" s="774"/>
      <c r="L720" s="774"/>
      <c r="M720" s="774"/>
      <c r="N720" s="774"/>
      <c r="O720" s="774"/>
      <c r="P720" s="774"/>
      <c r="Q720" s="774"/>
      <c r="R720" s="774"/>
      <c r="S720" s="774"/>
      <c r="T720" s="774"/>
    </row>
    <row r="721" spans="1:20">
      <c r="A721" s="779" t="s">
        <v>397</v>
      </c>
      <c r="B721" s="756"/>
      <c r="C721" s="756"/>
      <c r="D721" s="756"/>
      <c r="E721" s="774"/>
      <c r="F721" s="774"/>
      <c r="G721" s="774"/>
      <c r="H721" s="774"/>
      <c r="I721" s="774"/>
      <c r="J721" s="774"/>
      <c r="K721" s="774"/>
      <c r="L721" s="774"/>
      <c r="M721" s="774"/>
      <c r="N721" s="774"/>
      <c r="O721" s="774"/>
      <c r="P721" s="774"/>
      <c r="Q721" s="774"/>
      <c r="R721" s="774"/>
      <c r="S721" s="774"/>
      <c r="T721" s="774"/>
    </row>
    <row r="722" spans="1:20">
      <c r="A722" s="775" t="s">
        <v>863</v>
      </c>
      <c r="B722" s="775"/>
      <c r="C722" s="765"/>
      <c r="D722" s="765"/>
      <c r="E722" s="774"/>
      <c r="F722" s="774"/>
      <c r="G722" s="774"/>
      <c r="H722" s="774"/>
      <c r="I722" s="774"/>
      <c r="J722" s="774"/>
      <c r="K722" s="774"/>
      <c r="L722" s="774"/>
      <c r="M722" s="774"/>
      <c r="N722" s="774"/>
      <c r="O722" s="774"/>
      <c r="P722" s="774"/>
      <c r="Q722" s="774"/>
      <c r="R722" s="774"/>
      <c r="S722" s="774"/>
      <c r="T722" s="774"/>
    </row>
    <row r="723" spans="1:20" s="774" customFormat="1">
      <c r="A723" s="779"/>
      <c r="B723" s="779"/>
      <c r="C723" s="756"/>
      <c r="D723" s="756"/>
    </row>
    <row r="724" spans="1:20">
      <c r="A724" s="779" t="s">
        <v>866</v>
      </c>
      <c r="B724" s="779"/>
      <c r="C724" s="756"/>
      <c r="D724" s="756"/>
      <c r="E724" s="774"/>
      <c r="F724" s="774"/>
      <c r="G724" s="774"/>
      <c r="H724" s="774"/>
      <c r="I724" s="774"/>
      <c r="J724" s="774"/>
      <c r="K724" s="774"/>
      <c r="L724" s="774"/>
      <c r="M724" s="774"/>
      <c r="N724" s="774"/>
      <c r="O724" s="774"/>
      <c r="P724" s="774"/>
      <c r="Q724" s="774"/>
      <c r="R724" s="774"/>
      <c r="S724" s="774"/>
      <c r="T724" s="774"/>
    </row>
    <row r="725" spans="1:20">
      <c r="A725" s="779" t="s">
        <v>854</v>
      </c>
      <c r="B725" s="779"/>
      <c r="C725" s="756"/>
      <c r="D725" s="756"/>
      <c r="E725" s="774"/>
      <c r="F725" s="774"/>
      <c r="G725" s="774"/>
      <c r="H725" s="774"/>
      <c r="I725" s="774"/>
      <c r="J725" s="774"/>
      <c r="K725" s="774"/>
      <c r="L725" s="774"/>
      <c r="M725" s="774"/>
      <c r="N725" s="774"/>
      <c r="O725" s="774"/>
      <c r="P725" s="774"/>
      <c r="Q725" s="774"/>
      <c r="R725" s="774"/>
      <c r="S725" s="774"/>
      <c r="T725" s="774"/>
    </row>
    <row r="726" spans="1:20">
      <c r="A726" s="779"/>
      <c r="B726" s="779"/>
      <c r="C726" s="756"/>
      <c r="D726" s="756"/>
      <c r="E726" s="774"/>
      <c r="F726" s="774"/>
      <c r="G726" s="774"/>
      <c r="H726" s="774"/>
      <c r="I726" s="774"/>
      <c r="J726" s="774"/>
      <c r="K726" s="774"/>
      <c r="L726" s="774"/>
      <c r="M726" s="774"/>
      <c r="N726" s="774"/>
      <c r="O726" s="774"/>
      <c r="P726" s="774"/>
      <c r="Q726" s="774"/>
      <c r="R726" s="774"/>
      <c r="S726" s="774"/>
      <c r="T726" s="774"/>
    </row>
    <row r="727" spans="1:20">
      <c r="A727" s="775" t="s">
        <v>864</v>
      </c>
      <c r="B727" s="775"/>
      <c r="C727" s="765"/>
      <c r="D727" s="765"/>
      <c r="E727" s="774"/>
      <c r="F727" s="774"/>
      <c r="G727" s="774"/>
      <c r="H727" s="774"/>
      <c r="I727" s="774"/>
      <c r="J727" s="774"/>
      <c r="K727" s="774"/>
      <c r="L727" s="774"/>
      <c r="M727" s="774"/>
      <c r="N727" s="774"/>
      <c r="O727" s="774"/>
      <c r="P727" s="774"/>
      <c r="Q727" s="774"/>
      <c r="R727" s="774"/>
      <c r="S727" s="774"/>
      <c r="T727" s="774"/>
    </row>
    <row r="728" spans="1:20">
      <c r="A728" s="779"/>
      <c r="B728" s="779"/>
      <c r="C728" s="756"/>
      <c r="D728" s="756"/>
      <c r="E728" s="774"/>
      <c r="F728" s="774"/>
      <c r="G728" s="774"/>
      <c r="H728" s="774"/>
      <c r="I728" s="774"/>
      <c r="J728" s="774"/>
      <c r="K728" s="774"/>
      <c r="L728" s="774"/>
      <c r="M728" s="774"/>
      <c r="N728" s="774"/>
      <c r="O728" s="774"/>
      <c r="P728" s="774"/>
      <c r="Q728" s="774"/>
      <c r="R728" s="774"/>
      <c r="S728" s="774"/>
      <c r="T728" s="774"/>
    </row>
    <row r="729" spans="1:20">
      <c r="A729" s="779" t="s">
        <v>869</v>
      </c>
      <c r="B729" s="756"/>
      <c r="C729" s="756"/>
      <c r="D729" s="756"/>
      <c r="E729" s="774"/>
      <c r="F729" s="774"/>
      <c r="G729" s="774"/>
      <c r="H729" s="774"/>
      <c r="I729" s="774"/>
      <c r="J729" s="774"/>
      <c r="K729" s="774"/>
      <c r="L729" s="774"/>
      <c r="M729" s="774"/>
      <c r="N729" s="774"/>
      <c r="O729" s="774"/>
      <c r="P729" s="774"/>
      <c r="Q729" s="774"/>
      <c r="R729" s="774"/>
      <c r="S729" s="774"/>
      <c r="T729" s="774"/>
    </row>
    <row r="730" spans="1:20">
      <c r="A730" s="779" t="s">
        <v>1568</v>
      </c>
      <c r="B730" s="756"/>
      <c r="C730" s="756"/>
      <c r="D730" s="756"/>
      <c r="E730" s="774"/>
      <c r="F730" s="774"/>
      <c r="G730" s="774"/>
      <c r="H730" s="774"/>
      <c r="I730" s="774"/>
      <c r="J730" s="774"/>
      <c r="K730" s="774"/>
      <c r="L730" s="774"/>
      <c r="M730" s="774"/>
      <c r="N730" s="774"/>
      <c r="O730" s="774"/>
      <c r="P730" s="774"/>
      <c r="Q730" s="774"/>
      <c r="R730" s="774"/>
      <c r="S730" s="774"/>
      <c r="T730" s="774"/>
    </row>
    <row r="731" spans="1:20">
      <c r="A731" s="779" t="s">
        <v>1569</v>
      </c>
      <c r="B731" s="756"/>
      <c r="C731" s="756"/>
      <c r="D731" s="756"/>
      <c r="E731" s="774"/>
      <c r="F731" s="774"/>
      <c r="G731" s="774"/>
      <c r="H731" s="774"/>
      <c r="I731" s="774"/>
      <c r="J731" s="774"/>
      <c r="K731" s="774"/>
      <c r="L731" s="774"/>
      <c r="M731" s="774"/>
      <c r="N731" s="774"/>
      <c r="O731" s="774"/>
      <c r="P731" s="774"/>
      <c r="Q731" s="774"/>
      <c r="R731" s="774"/>
      <c r="S731" s="774"/>
      <c r="T731" s="774"/>
    </row>
    <row r="732" spans="1:20">
      <c r="A732" s="779" t="s">
        <v>1570</v>
      </c>
      <c r="B732" s="756"/>
      <c r="C732" s="756"/>
      <c r="D732" s="756"/>
      <c r="E732" s="774"/>
      <c r="F732" s="774"/>
      <c r="G732" s="774"/>
      <c r="H732" s="774"/>
      <c r="I732" s="774"/>
      <c r="J732" s="774"/>
      <c r="K732" s="774"/>
      <c r="L732" s="774"/>
      <c r="M732" s="774"/>
      <c r="N732" s="774"/>
      <c r="O732" s="774"/>
      <c r="P732" s="774"/>
      <c r="Q732" s="774"/>
      <c r="R732" s="774"/>
      <c r="S732" s="774"/>
      <c r="T732" s="774"/>
    </row>
    <row r="733" spans="1:20">
      <c r="A733" s="779" t="s">
        <v>1605</v>
      </c>
      <c r="B733" s="1298" t="s">
        <v>1606</v>
      </c>
      <c r="C733" s="756"/>
      <c r="D733" s="756"/>
      <c r="E733" s="774"/>
      <c r="F733" s="774"/>
      <c r="G733" s="774"/>
      <c r="H733" s="774"/>
      <c r="I733" s="774"/>
      <c r="J733" s="774"/>
      <c r="K733" s="774"/>
      <c r="L733" s="774"/>
      <c r="M733" s="774"/>
      <c r="N733" s="774"/>
      <c r="O733" s="774"/>
      <c r="P733" s="774"/>
      <c r="Q733" s="774"/>
      <c r="R733" s="774"/>
      <c r="S733" s="774"/>
      <c r="T733" s="774"/>
    </row>
    <row r="734" spans="1:20">
      <c r="A734" s="779" t="s">
        <v>12</v>
      </c>
      <c r="B734" s="756"/>
      <c r="C734" s="756"/>
      <c r="D734" s="756"/>
      <c r="E734" s="774"/>
      <c r="F734" s="774"/>
      <c r="G734" s="774"/>
      <c r="H734" s="774"/>
      <c r="I734" s="774"/>
      <c r="J734" s="774"/>
      <c r="K734" s="774"/>
      <c r="L734" s="774"/>
      <c r="M734" s="774"/>
      <c r="N734" s="774"/>
      <c r="O734" s="774"/>
      <c r="P734" s="774"/>
      <c r="Q734" s="774"/>
      <c r="R734" s="774"/>
      <c r="S734" s="774"/>
      <c r="T734" s="774"/>
    </row>
    <row r="735" spans="1:20">
      <c r="A735" s="756"/>
      <c r="B735" s="756"/>
      <c r="C735" s="756"/>
      <c r="D735" s="756"/>
      <c r="E735" s="774"/>
      <c r="F735" s="774"/>
      <c r="G735" s="774"/>
      <c r="H735" s="774"/>
      <c r="I735" s="774"/>
      <c r="J735" s="774"/>
      <c r="K735" s="774"/>
      <c r="L735" s="774"/>
      <c r="M735" s="774"/>
      <c r="N735" s="774"/>
      <c r="O735" s="774"/>
      <c r="P735" s="774"/>
      <c r="Q735" s="774"/>
      <c r="R735" s="774"/>
      <c r="S735" s="774"/>
      <c r="T735" s="774"/>
    </row>
    <row r="736" spans="1:20">
      <c r="A736" s="775" t="s">
        <v>1572</v>
      </c>
      <c r="B736" s="775"/>
      <c r="C736" s="765"/>
      <c r="D736" s="765"/>
      <c r="E736" s="774"/>
      <c r="F736" s="774"/>
      <c r="G736" s="774"/>
      <c r="H736" s="774"/>
      <c r="I736" s="774"/>
      <c r="J736" s="774"/>
      <c r="K736" s="774"/>
      <c r="L736" s="774"/>
      <c r="M736" s="774"/>
      <c r="N736" s="774"/>
      <c r="O736" s="774"/>
      <c r="P736" s="774"/>
      <c r="Q736" s="774"/>
      <c r="R736" s="774"/>
      <c r="S736" s="774"/>
      <c r="T736" s="774"/>
    </row>
    <row r="737" spans="1:20">
      <c r="A737" s="779"/>
      <c r="B737" s="779"/>
      <c r="C737" s="756"/>
      <c r="D737" s="756"/>
      <c r="E737" s="774"/>
      <c r="F737" s="774"/>
      <c r="G737" s="774"/>
      <c r="H737" s="774"/>
      <c r="I737" s="774"/>
      <c r="J737" s="774"/>
      <c r="K737" s="774"/>
      <c r="L737" s="774"/>
      <c r="M737" s="774"/>
      <c r="N737" s="774"/>
      <c r="O737" s="774"/>
      <c r="P737" s="774"/>
      <c r="Q737" s="774"/>
      <c r="R737" s="774"/>
      <c r="S737" s="774"/>
      <c r="T737" s="774"/>
    </row>
    <row r="738" spans="1:20">
      <c r="A738" s="779" t="s">
        <v>1573</v>
      </c>
      <c r="B738" s="756"/>
      <c r="C738" s="756"/>
      <c r="D738" s="756"/>
      <c r="E738" s="774"/>
      <c r="F738" s="774"/>
      <c r="G738" s="774"/>
      <c r="H738" s="774"/>
      <c r="I738" s="774"/>
      <c r="J738" s="774"/>
      <c r="K738" s="774"/>
      <c r="L738" s="774"/>
      <c r="M738" s="774"/>
      <c r="N738" s="774"/>
      <c r="O738" s="774"/>
      <c r="P738" s="774"/>
      <c r="Q738" s="774"/>
      <c r="R738" s="774"/>
      <c r="S738" s="774"/>
      <c r="T738" s="774"/>
    </row>
    <row r="739" spans="1:20">
      <c r="A739" s="779" t="s">
        <v>1574</v>
      </c>
      <c r="B739" s="756"/>
      <c r="C739" s="756"/>
      <c r="D739" s="756"/>
      <c r="E739" s="774"/>
      <c r="F739" s="774"/>
      <c r="G739" s="774"/>
      <c r="H739" s="774"/>
      <c r="I739" s="774"/>
      <c r="J739" s="774"/>
      <c r="K739" s="774"/>
      <c r="L739" s="774"/>
      <c r="M739" s="774"/>
      <c r="N739" s="774"/>
      <c r="O739" s="774"/>
      <c r="P739" s="774"/>
      <c r="Q739" s="774"/>
      <c r="R739" s="774"/>
      <c r="S739" s="774"/>
      <c r="T739" s="774"/>
    </row>
    <row r="740" spans="1:20">
      <c r="A740" s="779" t="s">
        <v>1575</v>
      </c>
      <c r="B740" s="756"/>
      <c r="C740" s="756"/>
      <c r="D740" s="756"/>
      <c r="E740" s="774"/>
      <c r="F740" s="774"/>
      <c r="G740" s="774"/>
      <c r="H740" s="774"/>
      <c r="I740" s="774"/>
      <c r="J740" s="774"/>
      <c r="K740" s="774"/>
      <c r="L740" s="774"/>
      <c r="M740" s="774"/>
      <c r="N740" s="774"/>
      <c r="O740" s="774"/>
      <c r="P740" s="774"/>
      <c r="Q740" s="774"/>
      <c r="R740" s="774"/>
      <c r="S740" s="774"/>
      <c r="T740" s="774"/>
    </row>
    <row r="741" spans="1:20">
      <c r="A741" s="779" t="s">
        <v>1576</v>
      </c>
      <c r="B741" s="756"/>
      <c r="C741" s="756"/>
      <c r="D741" s="756"/>
      <c r="E741" s="774"/>
      <c r="F741" s="774"/>
      <c r="G741" s="774"/>
      <c r="H741" s="774"/>
      <c r="I741" s="774"/>
      <c r="J741" s="774"/>
      <c r="K741" s="774"/>
      <c r="L741" s="774"/>
      <c r="M741" s="774"/>
      <c r="N741" s="774"/>
      <c r="O741" s="774"/>
      <c r="P741" s="774"/>
      <c r="Q741" s="774"/>
      <c r="R741" s="774"/>
      <c r="S741" s="774"/>
      <c r="T741" s="774"/>
    </row>
    <row r="742" spans="1:20">
      <c r="A742" s="779"/>
      <c r="B742" s="756"/>
      <c r="C742" s="756"/>
      <c r="D742" s="756"/>
      <c r="E742" s="774"/>
      <c r="F742" s="774"/>
      <c r="G742" s="774"/>
      <c r="H742" s="774"/>
      <c r="I742" s="774"/>
      <c r="J742" s="774"/>
      <c r="K742" s="774"/>
      <c r="L742" s="774"/>
      <c r="M742" s="774"/>
      <c r="N742" s="774"/>
      <c r="O742" s="774"/>
      <c r="P742" s="774"/>
      <c r="Q742" s="774"/>
      <c r="R742" s="774"/>
      <c r="S742" s="774"/>
      <c r="T742" s="774"/>
    </row>
    <row r="743" spans="1:20">
      <c r="A743" s="775" t="s">
        <v>1577</v>
      </c>
      <c r="B743" s="775"/>
      <c r="C743" s="765"/>
      <c r="D743" s="765"/>
      <c r="E743" s="774"/>
      <c r="F743" s="774"/>
      <c r="G743" s="774"/>
      <c r="H743" s="774"/>
      <c r="I743" s="774"/>
      <c r="J743" s="774"/>
      <c r="K743" s="774"/>
      <c r="L743" s="774"/>
      <c r="M743" s="774"/>
      <c r="N743" s="774"/>
      <c r="O743" s="774"/>
      <c r="P743" s="774"/>
      <c r="Q743" s="774"/>
      <c r="R743" s="774"/>
      <c r="S743" s="774"/>
      <c r="T743" s="774"/>
    </row>
    <row r="744" spans="1:20">
      <c r="A744" s="779"/>
      <c r="B744" s="756"/>
      <c r="C744" s="756"/>
      <c r="D744" s="756"/>
      <c r="E744" s="774"/>
      <c r="F744" s="774"/>
      <c r="G744" s="774"/>
      <c r="H744" s="774"/>
      <c r="I744" s="774"/>
      <c r="J744" s="774"/>
      <c r="K744" s="774"/>
      <c r="L744" s="774"/>
      <c r="M744" s="774"/>
      <c r="N744" s="774"/>
      <c r="O744" s="774"/>
      <c r="P744" s="774"/>
      <c r="Q744" s="774"/>
      <c r="R744" s="774"/>
      <c r="S744" s="774"/>
      <c r="T744" s="774"/>
    </row>
    <row r="745" spans="1:20">
      <c r="A745" s="779" t="s">
        <v>1578</v>
      </c>
      <c r="B745" s="756"/>
      <c r="C745" s="756"/>
      <c r="D745" s="756"/>
      <c r="E745" s="774"/>
      <c r="F745" s="774"/>
      <c r="G745" s="774"/>
      <c r="H745" s="774"/>
      <c r="I745" s="774"/>
      <c r="J745" s="774"/>
      <c r="K745" s="774"/>
      <c r="L745" s="774"/>
      <c r="M745" s="774"/>
      <c r="N745" s="774"/>
      <c r="O745" s="774"/>
      <c r="P745" s="774"/>
      <c r="Q745" s="774"/>
      <c r="R745" s="774"/>
      <c r="S745" s="774"/>
      <c r="T745" s="774"/>
    </row>
    <row r="746" spans="1:20">
      <c r="A746" s="779"/>
      <c r="B746" s="756"/>
      <c r="C746" s="756"/>
      <c r="D746" s="756"/>
      <c r="E746" s="774"/>
      <c r="F746" s="774"/>
      <c r="G746" s="774"/>
      <c r="H746" s="774"/>
      <c r="I746" s="774"/>
      <c r="J746" s="774"/>
      <c r="K746" s="774"/>
      <c r="L746" s="774"/>
      <c r="M746" s="774"/>
      <c r="N746" s="774"/>
      <c r="O746" s="774"/>
      <c r="P746" s="774"/>
      <c r="Q746" s="774"/>
      <c r="R746" s="774"/>
      <c r="S746" s="774"/>
      <c r="T746" s="774"/>
    </row>
    <row r="747" spans="1:20">
      <c r="A747" s="775" t="s">
        <v>982</v>
      </c>
      <c r="B747" s="775"/>
      <c r="C747" s="765"/>
      <c r="D747" s="765"/>
      <c r="E747" s="774"/>
      <c r="F747" s="774"/>
      <c r="G747" s="774"/>
      <c r="H747" s="774"/>
      <c r="I747" s="774"/>
      <c r="J747" s="774"/>
      <c r="K747" s="774"/>
      <c r="L747" s="774"/>
      <c r="M747" s="774"/>
      <c r="N747" s="774"/>
      <c r="O747" s="774"/>
      <c r="P747" s="774"/>
      <c r="Q747" s="774"/>
      <c r="R747" s="774"/>
      <c r="S747" s="774"/>
      <c r="T747" s="774"/>
    </row>
    <row r="748" spans="1:20">
      <c r="A748" s="756"/>
      <c r="B748" s="756"/>
      <c r="C748" s="756"/>
      <c r="D748" s="756"/>
      <c r="E748" s="774"/>
      <c r="F748" s="774"/>
      <c r="G748" s="774"/>
      <c r="H748" s="774"/>
      <c r="I748" s="774"/>
      <c r="J748" s="774"/>
      <c r="K748" s="774"/>
      <c r="L748" s="774"/>
      <c r="M748" s="774"/>
      <c r="N748" s="774"/>
      <c r="O748" s="774"/>
      <c r="P748" s="774"/>
      <c r="Q748" s="774"/>
      <c r="R748" s="774"/>
      <c r="S748" s="774"/>
      <c r="T748" s="774"/>
    </row>
    <row r="749" spans="1:20">
      <c r="A749" s="756">
        <v>0.08</v>
      </c>
      <c r="B749" s="756"/>
      <c r="C749" s="756"/>
      <c r="D749" s="756"/>
      <c r="E749" s="774"/>
      <c r="F749" s="774"/>
      <c r="G749" s="774"/>
      <c r="H749" s="774"/>
      <c r="I749" s="774"/>
      <c r="J749" s="774"/>
      <c r="K749" s="774"/>
      <c r="L749" s="774"/>
      <c r="M749" s="774"/>
      <c r="N749" s="774"/>
      <c r="O749" s="774"/>
      <c r="P749" s="774"/>
      <c r="Q749" s="774"/>
      <c r="R749" s="774"/>
      <c r="S749" s="774"/>
      <c r="T749" s="774"/>
    </row>
    <row r="750" spans="1:20">
      <c r="A750" s="1861" t="s">
        <v>8107</v>
      </c>
      <c r="B750" s="1861"/>
      <c r="C750" s="1568"/>
      <c r="D750" s="1568"/>
      <c r="E750" s="774"/>
      <c r="F750" s="774"/>
      <c r="G750" s="774"/>
      <c r="H750" s="774"/>
      <c r="I750" s="774"/>
      <c r="J750" s="774"/>
      <c r="K750" s="774"/>
      <c r="L750" s="774"/>
      <c r="M750" s="774"/>
      <c r="N750" s="774"/>
      <c r="O750" s="774"/>
      <c r="P750" s="774"/>
      <c r="Q750" s="774"/>
      <c r="R750" s="774"/>
      <c r="S750" s="774"/>
      <c r="T750" s="774"/>
    </row>
    <row r="751" spans="1:20">
      <c r="A751" s="1570"/>
      <c r="B751" s="1570"/>
      <c r="C751" s="1570"/>
      <c r="D751" s="1570"/>
      <c r="E751" s="774"/>
      <c r="F751" s="774"/>
      <c r="G751" s="774"/>
      <c r="H751" s="774"/>
      <c r="I751" s="774"/>
      <c r="J751" s="774"/>
      <c r="K751" s="774"/>
      <c r="L751" s="774"/>
      <c r="M751" s="774"/>
      <c r="N751" s="774"/>
      <c r="O751" s="774"/>
      <c r="P751" s="774"/>
      <c r="Q751" s="774"/>
      <c r="R751" s="774"/>
      <c r="S751" s="774"/>
      <c r="T751" s="774"/>
    </row>
    <row r="752" spans="1:20">
      <c r="A752" s="1570" t="s">
        <v>8108</v>
      </c>
      <c r="B752" s="1570">
        <v>2021</v>
      </c>
      <c r="C752" s="1570"/>
      <c r="D752" s="1570"/>
      <c r="E752" s="774"/>
      <c r="F752" s="774"/>
      <c r="G752" s="774"/>
      <c r="H752" s="774"/>
      <c r="I752" s="774"/>
      <c r="J752" s="774"/>
      <c r="K752" s="774"/>
      <c r="L752" s="774"/>
      <c r="M752" s="774"/>
      <c r="N752" s="774"/>
      <c r="O752" s="774"/>
      <c r="P752" s="774"/>
      <c r="Q752" s="774"/>
      <c r="R752" s="774"/>
      <c r="S752" s="774"/>
      <c r="T752" s="774"/>
    </row>
    <row r="753" spans="1:4">
      <c r="A753" s="1570" t="s">
        <v>8109</v>
      </c>
      <c r="B753" s="1570">
        <v>2020</v>
      </c>
      <c r="C753" s="1570"/>
      <c r="D753" s="1570"/>
    </row>
    <row r="754" spans="1:4">
      <c r="A754" s="1570" t="s">
        <v>8110</v>
      </c>
      <c r="B754" s="1570">
        <v>2019</v>
      </c>
      <c r="C754" s="1570"/>
      <c r="D754" s="1570"/>
    </row>
    <row r="755" spans="1:4">
      <c r="A755" s="1570" t="s">
        <v>8111</v>
      </c>
      <c r="B755" s="1570">
        <v>2019</v>
      </c>
      <c r="C755" s="1570"/>
      <c r="D755" s="1570"/>
    </row>
    <row r="756" spans="1:4">
      <c r="A756" s="1570" t="s">
        <v>8112</v>
      </c>
      <c r="B756" s="1570">
        <v>2018</v>
      </c>
      <c r="C756" s="1570"/>
      <c r="D756" s="1570"/>
    </row>
    <row r="757" spans="1:4">
      <c r="A757" s="1570" t="s">
        <v>8113</v>
      </c>
      <c r="B757" s="1570">
        <v>2017</v>
      </c>
      <c r="C757" s="1570"/>
      <c r="D757" s="1570"/>
    </row>
    <row r="758" spans="1:4">
      <c r="A758" s="1570" t="s">
        <v>8114</v>
      </c>
      <c r="B758" s="1570">
        <v>2016</v>
      </c>
      <c r="C758" s="1570"/>
      <c r="D758" s="1570"/>
    </row>
    <row r="759" spans="1:4">
      <c r="A759" s="1570" t="s">
        <v>8115</v>
      </c>
      <c r="B759" s="1570">
        <v>2015</v>
      </c>
      <c r="C759" s="1570"/>
      <c r="D759" s="1570"/>
    </row>
    <row r="760" spans="1:4">
      <c r="A760" s="1570" t="s">
        <v>8116</v>
      </c>
      <c r="B760" s="1570">
        <v>2014</v>
      </c>
      <c r="C760" s="1570"/>
      <c r="D760" s="1570"/>
    </row>
    <row r="761" spans="1:4">
      <c r="A761" s="1570" t="s">
        <v>8117</v>
      </c>
      <c r="B761" s="1570">
        <v>2013</v>
      </c>
      <c r="C761" s="1570"/>
      <c r="D761" s="1570"/>
    </row>
    <row r="762" spans="1:4">
      <c r="A762" s="1570"/>
      <c r="B762" s="1570"/>
      <c r="C762" s="1570"/>
      <c r="D762" s="1570"/>
    </row>
    <row r="763" spans="1:4">
      <c r="A763" s="1861" t="s">
        <v>8118</v>
      </c>
      <c r="B763" s="1861"/>
      <c r="C763" s="1568"/>
      <c r="D763" s="1568"/>
    </row>
    <row r="764" spans="1:4">
      <c r="A764" s="1570"/>
      <c r="B764" s="1570"/>
      <c r="C764" s="1570"/>
      <c r="D764" s="1570"/>
    </row>
    <row r="765" spans="1:4">
      <c r="A765" s="1570">
        <v>1</v>
      </c>
      <c r="B765" s="1570"/>
      <c r="C765" s="1570"/>
      <c r="D765" s="1570"/>
    </row>
    <row r="766" spans="1:4">
      <c r="A766" s="1570">
        <v>2</v>
      </c>
      <c r="B766" s="1570"/>
      <c r="C766" s="1570"/>
      <c r="D766" s="1570"/>
    </row>
    <row r="767" spans="1:4">
      <c r="A767" s="1570">
        <v>3</v>
      </c>
      <c r="B767" s="1570"/>
      <c r="C767" s="1570"/>
      <c r="D767" s="1570"/>
    </row>
    <row r="768" spans="1:4">
      <c r="A768" s="1570">
        <v>4</v>
      </c>
      <c r="B768" s="1570"/>
      <c r="C768" s="1570"/>
      <c r="D768" s="1570"/>
    </row>
    <row r="769" spans="1:4">
      <c r="A769" s="1570">
        <v>5</v>
      </c>
      <c r="B769" s="1570"/>
      <c r="C769" s="1570"/>
      <c r="D769" s="1570"/>
    </row>
    <row r="770" spans="1:4">
      <c r="A770" s="1570">
        <v>6</v>
      </c>
      <c r="B770" s="1570"/>
      <c r="C770" s="1570"/>
      <c r="D770" s="1570"/>
    </row>
    <row r="771" spans="1:4">
      <c r="A771" s="1570">
        <v>7</v>
      </c>
      <c r="B771" s="1570"/>
      <c r="C771" s="1570"/>
      <c r="D771" s="1570"/>
    </row>
    <row r="772" spans="1:4">
      <c r="A772" s="1570">
        <v>8</v>
      </c>
      <c r="B772" s="1570"/>
      <c r="C772" s="1570"/>
      <c r="D772" s="1570"/>
    </row>
    <row r="773" spans="1:4">
      <c r="A773" s="1570">
        <v>9</v>
      </c>
      <c r="B773" s="1570"/>
      <c r="C773" s="1570"/>
      <c r="D773" s="1570"/>
    </row>
    <row r="774" spans="1:4">
      <c r="A774" s="1570">
        <v>10</v>
      </c>
      <c r="B774" s="1570"/>
      <c r="C774" s="1570"/>
      <c r="D774" s="1570"/>
    </row>
    <row r="775" spans="1:4">
      <c r="A775" s="1570">
        <v>11</v>
      </c>
      <c r="B775" s="1570"/>
      <c r="C775" s="1570"/>
      <c r="D775" s="1570"/>
    </row>
    <row r="776" spans="1:4">
      <c r="A776" s="1570">
        <v>12</v>
      </c>
      <c r="B776" s="1570"/>
      <c r="C776" s="1570"/>
      <c r="D776" s="1570"/>
    </row>
    <row r="777" spans="1:4">
      <c r="A777" s="1570"/>
      <c r="B777" s="1570"/>
      <c r="C777" s="1570"/>
      <c r="D777" s="1570"/>
    </row>
    <row r="778" spans="1:4">
      <c r="A778" s="1861" t="s">
        <v>1841</v>
      </c>
      <c r="B778" s="1861"/>
      <c r="C778" s="1568"/>
      <c r="D778" s="1568"/>
    </row>
    <row r="779" spans="1:4">
      <c r="A779" s="1570"/>
      <c r="B779" s="1570"/>
      <c r="C779" s="1570"/>
      <c r="D779" s="1570"/>
    </row>
    <row r="780" spans="1:4">
      <c r="A780" s="1570">
        <v>1</v>
      </c>
      <c r="B780" s="1570"/>
      <c r="C780" s="1570"/>
      <c r="D780" s="1570"/>
    </row>
    <row r="781" spans="1:4">
      <c r="A781" s="1570">
        <v>2</v>
      </c>
      <c r="B781" s="1570"/>
      <c r="C781" s="1570"/>
      <c r="D781" s="1570"/>
    </row>
    <row r="782" spans="1:4">
      <c r="A782" s="1570">
        <v>3</v>
      </c>
      <c r="B782" s="1570"/>
      <c r="C782" s="1570"/>
      <c r="D782" s="1570"/>
    </row>
    <row r="783" spans="1:4">
      <c r="A783" s="1570">
        <v>4</v>
      </c>
      <c r="B783" s="1570"/>
      <c r="C783" s="1570"/>
      <c r="D783" s="1570"/>
    </row>
    <row r="784" spans="1:4">
      <c r="A784" s="1570">
        <v>5</v>
      </c>
      <c r="B784" s="1570"/>
      <c r="C784" s="1570"/>
      <c r="D784" s="1570"/>
    </row>
    <row r="785" spans="1:4">
      <c r="A785" s="1570">
        <v>6</v>
      </c>
      <c r="B785" s="1570"/>
      <c r="C785" s="1570"/>
      <c r="D785" s="1570"/>
    </row>
    <row r="786" spans="1:4">
      <c r="A786" s="1570">
        <v>7</v>
      </c>
      <c r="B786" s="1570"/>
      <c r="C786" s="1570"/>
      <c r="D786" s="1570"/>
    </row>
    <row r="787" spans="1:4">
      <c r="A787" s="1570">
        <v>8</v>
      </c>
      <c r="B787" s="1570"/>
      <c r="C787" s="1570"/>
      <c r="D787" s="1570"/>
    </row>
    <row r="788" spans="1:4">
      <c r="A788" s="1570">
        <v>9</v>
      </c>
      <c r="B788" s="1570"/>
      <c r="C788" s="1570"/>
      <c r="D788" s="1570"/>
    </row>
    <row r="789" spans="1:4">
      <c r="A789" s="1570">
        <v>10</v>
      </c>
      <c r="B789" s="1570"/>
      <c r="C789" s="1570"/>
      <c r="D789" s="1570"/>
    </row>
    <row r="790" spans="1:4">
      <c r="A790" s="1570">
        <v>11</v>
      </c>
      <c r="B790" s="1570"/>
      <c r="C790" s="1570"/>
      <c r="D790" s="1570"/>
    </row>
    <row r="791" spans="1:4">
      <c r="A791" s="1570">
        <v>12</v>
      </c>
      <c r="B791" s="1570"/>
      <c r="C791" s="1570"/>
      <c r="D791" s="1570"/>
    </row>
    <row r="792" spans="1:4">
      <c r="A792" s="1570">
        <v>13</v>
      </c>
      <c r="B792" s="1570"/>
      <c r="C792" s="1570"/>
      <c r="D792" s="1570"/>
    </row>
    <row r="793" spans="1:4">
      <c r="A793" s="1570">
        <v>14</v>
      </c>
      <c r="B793" s="1570"/>
      <c r="C793" s="1570"/>
      <c r="D793" s="1570"/>
    </row>
    <row r="794" spans="1:4">
      <c r="A794" s="1570">
        <v>15</v>
      </c>
      <c r="B794" s="1570"/>
      <c r="C794" s="1570"/>
      <c r="D794" s="1570"/>
    </row>
    <row r="795" spans="1:4">
      <c r="A795" s="1570">
        <v>16</v>
      </c>
      <c r="B795" s="1570"/>
      <c r="C795" s="1570"/>
      <c r="D795" s="1570"/>
    </row>
    <row r="796" spans="1:4">
      <c r="A796" s="1570">
        <v>17</v>
      </c>
      <c r="B796" s="1570"/>
      <c r="C796" s="1570"/>
      <c r="D796" s="1570"/>
    </row>
    <row r="797" spans="1:4">
      <c r="A797" s="1570">
        <v>18</v>
      </c>
      <c r="B797" s="1570"/>
      <c r="C797" s="1570"/>
      <c r="D797" s="1570"/>
    </row>
    <row r="798" spans="1:4">
      <c r="A798" s="1570">
        <v>19</v>
      </c>
      <c r="B798" s="1570"/>
      <c r="C798" s="1570"/>
      <c r="D798" s="1570"/>
    </row>
    <row r="799" spans="1:4">
      <c r="A799" s="1570">
        <v>20</v>
      </c>
      <c r="B799" s="1570"/>
      <c r="C799" s="1570"/>
      <c r="D799" s="1570"/>
    </row>
    <row r="800" spans="1:4">
      <c r="A800" s="1570">
        <v>21</v>
      </c>
      <c r="B800" s="1570"/>
      <c r="C800" s="1570"/>
      <c r="D800" s="1570"/>
    </row>
    <row r="801" spans="1:4">
      <c r="A801" s="1570">
        <v>22</v>
      </c>
      <c r="B801" s="1570"/>
      <c r="C801" s="1570"/>
      <c r="D801" s="1570"/>
    </row>
    <row r="802" spans="1:4">
      <c r="A802" s="1570">
        <v>23</v>
      </c>
      <c r="B802" s="1570"/>
      <c r="C802" s="1570"/>
      <c r="D802" s="1570"/>
    </row>
    <row r="803" spans="1:4">
      <c r="A803" s="1570">
        <v>24</v>
      </c>
      <c r="B803" s="1570"/>
      <c r="C803" s="1570"/>
      <c r="D803" s="1570"/>
    </row>
    <row r="804" spans="1:4">
      <c r="A804" s="1570">
        <v>25</v>
      </c>
      <c r="B804" s="1570"/>
      <c r="C804" s="1570"/>
      <c r="D804" s="1570"/>
    </row>
    <row r="805" spans="1:4">
      <c r="A805" s="1570">
        <v>26</v>
      </c>
      <c r="B805" s="1570"/>
      <c r="C805" s="1570"/>
      <c r="D805" s="1570"/>
    </row>
    <row r="806" spans="1:4">
      <c r="A806" s="1570">
        <v>27</v>
      </c>
      <c r="B806" s="1570"/>
      <c r="C806" s="1570"/>
      <c r="D806" s="1570"/>
    </row>
    <row r="807" spans="1:4">
      <c r="A807" s="1570">
        <v>28</v>
      </c>
      <c r="B807" s="1570"/>
      <c r="C807" s="1570"/>
      <c r="D807" s="1570"/>
    </row>
    <row r="808" spans="1:4">
      <c r="A808" s="1570">
        <v>29</v>
      </c>
      <c r="B808" s="1570"/>
      <c r="C808" s="1570"/>
      <c r="D808" s="1570"/>
    </row>
    <row r="809" spans="1:4">
      <c r="A809" s="1570">
        <v>30</v>
      </c>
      <c r="B809" s="1570"/>
      <c r="C809" s="1570"/>
      <c r="D809" s="1570"/>
    </row>
    <row r="810" spans="1:4">
      <c r="A810" s="1570">
        <v>31</v>
      </c>
      <c r="B810" s="1570"/>
      <c r="C810" s="1570"/>
      <c r="D810" s="1570"/>
    </row>
  </sheetData>
  <sheetProtection algorithmName="SHA-512" hashValue="jvj7HVHbYCHAeAt0SIT62fqaR5hRS1x21gHoPOxguawHc4r7cqIACCR2mh+Hq0nhBCmCL1NzasKMWsaYS9TdyA==" saltValue="me4qsyNqxW45kRkxQ2w9pg==" spinCount="100000" sheet="1" objects="1" scenarios="1"/>
  <sortState xmlns:xlrd2="http://schemas.microsoft.com/office/spreadsheetml/2017/richdata2" ref="A196:E231">
    <sortCondition ref="D196:D231"/>
  </sortState>
  <phoneticPr fontId="4"/>
  <pageMargins left="0.75" right="0.75" top="1" bottom="1" header="0.51200000000000001" footer="0.51200000000000001"/>
  <pageSetup paperSize="8" scale="95" orientation="portrait" r:id="rId1"/>
  <headerFooter alignWithMargins="0">
    <oddHeader>&amp;L&amp;A</oddHeader>
  </headerFooter>
  <rowBreaks count="6" manualBreakCount="6">
    <brk id="86" max="4" man="1"/>
    <brk id="164" max="4" man="1"/>
    <brk id="244" max="4" man="1"/>
    <brk id="461" max="16383" man="1"/>
    <brk id="571" max="4" man="1"/>
    <brk id="655"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B812-DF2C-4931-B8D7-289C65B34691}">
  <sheetPr codeName="Sheet18">
    <tabColor rgb="FFCCFFCC"/>
  </sheetPr>
  <dimension ref="B2:I6383"/>
  <sheetViews>
    <sheetView showGridLines="0" zoomScaleNormal="100" workbookViewId="0">
      <pane ySplit="5" topLeftCell="A6" activePane="bottomLeft" state="frozen"/>
      <selection activeCell="B1" sqref="B1:I1"/>
      <selection pane="bottomLeft"/>
    </sheetView>
  </sheetViews>
  <sheetFormatPr defaultRowHeight="13.5"/>
  <cols>
    <col min="2" max="4" width="3.75" style="1697" customWidth="1"/>
    <col min="5" max="5" width="4.375" style="1697" customWidth="1"/>
    <col min="6" max="6" width="3.75" style="1697" customWidth="1"/>
    <col min="7" max="7" width="30.125" style="1697" customWidth="1"/>
    <col min="8" max="8" width="20.75" style="1697" bestFit="1" customWidth="1"/>
    <col min="9" max="9" width="17.125" style="1697" customWidth="1"/>
  </cols>
  <sheetData>
    <row r="2" spans="2:9" ht="55.5" customHeight="1">
      <c r="B2" s="2131" t="s">
        <v>8091</v>
      </c>
      <c r="C2" s="2131"/>
      <c r="D2" s="2131"/>
      <c r="E2" s="2131"/>
      <c r="F2" s="2131"/>
      <c r="G2" s="2131"/>
      <c r="H2" s="2131"/>
      <c r="I2" s="2131"/>
    </row>
    <row r="3" spans="2:9" ht="14.25">
      <c r="B3" s="1701" t="s">
        <v>8087</v>
      </c>
    </row>
    <row r="4" spans="2:9" ht="14.25">
      <c r="B4" s="1701"/>
    </row>
    <row r="5" spans="2:9" ht="80.25">
      <c r="B5" s="1696" t="s">
        <v>2101</v>
      </c>
      <c r="C5" s="1696" t="s">
        <v>2102</v>
      </c>
      <c r="D5" s="1696" t="s">
        <v>2103</v>
      </c>
      <c r="E5" s="1696" t="s">
        <v>2104</v>
      </c>
      <c r="F5" s="1696" t="s">
        <v>2105</v>
      </c>
      <c r="G5" s="1696" t="s">
        <v>2106</v>
      </c>
      <c r="H5" s="1696" t="s">
        <v>8059</v>
      </c>
      <c r="I5" s="1698" t="s">
        <v>8090</v>
      </c>
    </row>
    <row r="6" spans="2:9">
      <c r="B6" s="1699" t="s">
        <v>2107</v>
      </c>
      <c r="C6" s="1699" t="s">
        <v>2120</v>
      </c>
      <c r="D6" s="1699" t="s">
        <v>2122</v>
      </c>
      <c r="E6" s="1699">
        <v>0</v>
      </c>
      <c r="F6" s="1699">
        <v>1</v>
      </c>
      <c r="G6" s="1700" t="s">
        <v>1304</v>
      </c>
      <c r="H6" s="1700" t="s">
        <v>2123</v>
      </c>
      <c r="I6" s="1700" t="s">
        <v>8089</v>
      </c>
    </row>
    <row r="7" spans="2:9">
      <c r="B7" s="1699" t="s">
        <v>2107</v>
      </c>
      <c r="C7" s="1699" t="s">
        <v>2120</v>
      </c>
      <c r="D7" s="1699" t="s">
        <v>2124</v>
      </c>
      <c r="E7" s="1699">
        <v>0</v>
      </c>
      <c r="F7" s="1699">
        <v>1</v>
      </c>
      <c r="G7" s="1700" t="s">
        <v>1304</v>
      </c>
      <c r="H7" s="1700" t="s">
        <v>2125</v>
      </c>
      <c r="I7" s="1700" t="s">
        <v>8089</v>
      </c>
    </row>
    <row r="8" spans="2:9">
      <c r="B8" s="1699" t="s">
        <v>2107</v>
      </c>
      <c r="C8" s="1699" t="s">
        <v>2120</v>
      </c>
      <c r="D8" s="1699" t="s">
        <v>2126</v>
      </c>
      <c r="E8" s="1699">
        <v>0</v>
      </c>
      <c r="F8" s="1699">
        <v>1</v>
      </c>
      <c r="G8" s="1700" t="s">
        <v>1304</v>
      </c>
      <c r="H8" s="1700" t="s">
        <v>2127</v>
      </c>
      <c r="I8" s="1700" t="s">
        <v>8089</v>
      </c>
    </row>
    <row r="9" spans="2:9">
      <c r="B9" s="1699" t="s">
        <v>2107</v>
      </c>
      <c r="C9" s="1699" t="s">
        <v>2120</v>
      </c>
      <c r="D9" s="1699" t="s">
        <v>2128</v>
      </c>
      <c r="E9" s="1699">
        <v>0</v>
      </c>
      <c r="F9" s="1699">
        <v>1</v>
      </c>
      <c r="G9" s="1700" t="s">
        <v>1304</v>
      </c>
      <c r="H9" s="1700" t="s">
        <v>2129</v>
      </c>
      <c r="I9" s="1700" t="s">
        <v>8089</v>
      </c>
    </row>
    <row r="10" spans="2:9">
      <c r="B10" s="1699" t="s">
        <v>2107</v>
      </c>
      <c r="C10" s="1699" t="s">
        <v>2120</v>
      </c>
      <c r="D10" s="1699" t="s">
        <v>2130</v>
      </c>
      <c r="E10" s="1699">
        <v>0</v>
      </c>
      <c r="F10" s="1699">
        <v>1</v>
      </c>
      <c r="G10" s="1700" t="s">
        <v>1304</v>
      </c>
      <c r="H10" s="1700" t="s">
        <v>2131</v>
      </c>
      <c r="I10" s="1700" t="s">
        <v>8089</v>
      </c>
    </row>
    <row r="11" spans="2:9">
      <c r="B11" s="1699" t="s">
        <v>2107</v>
      </c>
      <c r="C11" s="1699" t="s">
        <v>2132</v>
      </c>
      <c r="D11" s="1699" t="s">
        <v>2110</v>
      </c>
      <c r="E11" s="1699">
        <v>0</v>
      </c>
      <c r="F11" s="1699">
        <v>1</v>
      </c>
      <c r="G11" s="1700" t="s">
        <v>2133</v>
      </c>
      <c r="H11" s="1700" t="s">
        <v>2134</v>
      </c>
      <c r="I11" s="1700" t="s">
        <v>8088</v>
      </c>
    </row>
    <row r="12" spans="2:9">
      <c r="B12" s="1699" t="s">
        <v>2107</v>
      </c>
      <c r="C12" s="1699" t="s">
        <v>2135</v>
      </c>
      <c r="D12" s="1699" t="s">
        <v>2112</v>
      </c>
      <c r="E12" s="1699">
        <v>0</v>
      </c>
      <c r="F12" s="1699">
        <v>1</v>
      </c>
      <c r="G12" s="1700" t="s">
        <v>1305</v>
      </c>
      <c r="H12" s="1700" t="s">
        <v>2136</v>
      </c>
      <c r="I12" s="1700" t="s">
        <v>8088</v>
      </c>
    </row>
    <row r="13" spans="2:9">
      <c r="B13" s="1699" t="s">
        <v>2107</v>
      </c>
      <c r="C13" s="1699" t="s">
        <v>2138</v>
      </c>
      <c r="D13" s="1699" t="s">
        <v>2110</v>
      </c>
      <c r="E13" s="1699">
        <v>0</v>
      </c>
      <c r="F13" s="1699">
        <v>1</v>
      </c>
      <c r="G13" s="1700" t="s">
        <v>2139</v>
      </c>
      <c r="H13" s="1700" t="s">
        <v>2140</v>
      </c>
      <c r="I13" s="1700" t="s">
        <v>8089</v>
      </c>
    </row>
    <row r="14" spans="2:9">
      <c r="B14" s="1699" t="s">
        <v>2107</v>
      </c>
      <c r="C14" s="1699" t="s">
        <v>2138</v>
      </c>
      <c r="D14" s="1699" t="s">
        <v>2112</v>
      </c>
      <c r="E14" s="1699">
        <v>0</v>
      </c>
      <c r="F14" s="1699">
        <v>1</v>
      </c>
      <c r="G14" s="1700" t="s">
        <v>2139</v>
      </c>
      <c r="H14" s="1700" t="s">
        <v>2141</v>
      </c>
      <c r="I14" s="1700" t="s">
        <v>8089</v>
      </c>
    </row>
    <row r="15" spans="2:9">
      <c r="B15" s="1699" t="s">
        <v>2107</v>
      </c>
      <c r="C15" s="1699" t="s">
        <v>2145</v>
      </c>
      <c r="D15" s="1699" t="s">
        <v>2108</v>
      </c>
      <c r="E15" s="1699">
        <v>1</v>
      </c>
      <c r="F15" s="1699">
        <v>0</v>
      </c>
      <c r="G15" s="1700" t="s">
        <v>2146</v>
      </c>
      <c r="H15" s="1700"/>
      <c r="I15" s="1700" t="s">
        <v>8088</v>
      </c>
    </row>
    <row r="16" spans="2:9">
      <c r="B16" s="1699" t="s">
        <v>2107</v>
      </c>
      <c r="C16" s="1699" t="s">
        <v>2145</v>
      </c>
      <c r="D16" s="1699" t="s">
        <v>2122</v>
      </c>
      <c r="E16" s="1699">
        <v>0</v>
      </c>
      <c r="F16" s="1699">
        <v>1</v>
      </c>
      <c r="G16" s="1700" t="s">
        <v>2146</v>
      </c>
      <c r="H16" s="1700" t="s">
        <v>2147</v>
      </c>
      <c r="I16" s="1700" t="s">
        <v>8089</v>
      </c>
    </row>
    <row r="17" spans="2:9">
      <c r="B17" s="1699" t="s">
        <v>2107</v>
      </c>
      <c r="C17" s="1699" t="s">
        <v>2145</v>
      </c>
      <c r="D17" s="1699" t="s">
        <v>2124</v>
      </c>
      <c r="E17" s="1699">
        <v>0</v>
      </c>
      <c r="F17" s="1699">
        <v>1</v>
      </c>
      <c r="G17" s="1700" t="s">
        <v>2146</v>
      </c>
      <c r="H17" s="1700" t="s">
        <v>2148</v>
      </c>
      <c r="I17" s="1700" t="s">
        <v>8088</v>
      </c>
    </row>
    <row r="18" spans="2:9">
      <c r="B18" s="1699" t="s">
        <v>2107</v>
      </c>
      <c r="C18" s="1699" t="s">
        <v>2145</v>
      </c>
      <c r="D18" s="1699" t="s">
        <v>2126</v>
      </c>
      <c r="E18" s="1699">
        <v>0</v>
      </c>
      <c r="F18" s="1699">
        <v>1</v>
      </c>
      <c r="G18" s="1700" t="s">
        <v>2146</v>
      </c>
      <c r="H18" s="1700" t="s">
        <v>2149</v>
      </c>
      <c r="I18" s="1700" t="s">
        <v>8088</v>
      </c>
    </row>
    <row r="19" spans="2:9">
      <c r="B19" s="1699" t="s">
        <v>2107</v>
      </c>
      <c r="C19" s="1699" t="s">
        <v>2150</v>
      </c>
      <c r="D19" s="1699" t="s">
        <v>2108</v>
      </c>
      <c r="E19" s="1699">
        <v>1</v>
      </c>
      <c r="F19" s="1699">
        <v>1</v>
      </c>
      <c r="G19" s="1700" t="s">
        <v>2151</v>
      </c>
      <c r="H19" s="1700"/>
      <c r="I19" s="1700" t="s">
        <v>8089</v>
      </c>
    </row>
    <row r="20" spans="2:9">
      <c r="B20" s="1699" t="s">
        <v>2107</v>
      </c>
      <c r="C20" s="1699" t="s">
        <v>2155</v>
      </c>
      <c r="D20" s="1699" t="s">
        <v>2108</v>
      </c>
      <c r="E20" s="1699">
        <v>1</v>
      </c>
      <c r="F20" s="1699">
        <v>1</v>
      </c>
      <c r="G20" s="1700" t="s">
        <v>2156</v>
      </c>
      <c r="H20" s="1700"/>
      <c r="I20" s="1700" t="s">
        <v>8089</v>
      </c>
    </row>
    <row r="21" spans="2:9">
      <c r="B21" s="1699" t="s">
        <v>2107</v>
      </c>
      <c r="C21" s="1699" t="s">
        <v>2158</v>
      </c>
      <c r="D21" s="1699" t="s">
        <v>2108</v>
      </c>
      <c r="E21" s="1699">
        <v>1</v>
      </c>
      <c r="F21" s="1699">
        <v>0</v>
      </c>
      <c r="G21" s="1700" t="s">
        <v>2159</v>
      </c>
      <c r="H21" s="1700"/>
      <c r="I21" s="1700" t="s">
        <v>8088</v>
      </c>
    </row>
    <row r="22" spans="2:9">
      <c r="B22" s="1699" t="s">
        <v>2107</v>
      </c>
      <c r="C22" s="1699" t="s">
        <v>2158</v>
      </c>
      <c r="D22" s="1699" t="s">
        <v>2110</v>
      </c>
      <c r="E22" s="1699">
        <v>0</v>
      </c>
      <c r="F22" s="1699">
        <v>1</v>
      </c>
      <c r="G22" s="1700" t="s">
        <v>2159</v>
      </c>
      <c r="H22" s="1700" t="s">
        <v>2160</v>
      </c>
      <c r="I22" s="1700" t="s">
        <v>8089</v>
      </c>
    </row>
    <row r="23" spans="2:9">
      <c r="B23" s="1699" t="s">
        <v>2107</v>
      </c>
      <c r="C23" s="1699" t="s">
        <v>2162</v>
      </c>
      <c r="D23" s="1699" t="s">
        <v>2108</v>
      </c>
      <c r="E23" s="1699">
        <v>1</v>
      </c>
      <c r="F23" s="1699">
        <v>1</v>
      </c>
      <c r="G23" s="1700" t="s">
        <v>2163</v>
      </c>
      <c r="H23" s="1700"/>
      <c r="I23" s="1700" t="s">
        <v>8089</v>
      </c>
    </row>
    <row r="24" spans="2:9">
      <c r="B24" s="1699" t="s">
        <v>2107</v>
      </c>
      <c r="C24" s="1699" t="s">
        <v>2165</v>
      </c>
      <c r="D24" s="1699" t="s">
        <v>2108</v>
      </c>
      <c r="E24" s="1699">
        <v>1</v>
      </c>
      <c r="F24" s="1699">
        <v>1</v>
      </c>
      <c r="G24" s="1700" t="s">
        <v>2166</v>
      </c>
      <c r="H24" s="1700"/>
      <c r="I24" s="1700" t="s">
        <v>8088</v>
      </c>
    </row>
    <row r="25" spans="2:9">
      <c r="B25" s="1699" t="s">
        <v>2107</v>
      </c>
      <c r="C25" s="1699" t="s">
        <v>2167</v>
      </c>
      <c r="D25" s="1699" t="s">
        <v>2108</v>
      </c>
      <c r="E25" s="1699">
        <v>1</v>
      </c>
      <c r="F25" s="1699">
        <v>0</v>
      </c>
      <c r="G25" s="1700" t="s">
        <v>2168</v>
      </c>
      <c r="H25" s="1700"/>
      <c r="I25" s="1700" t="s">
        <v>8088</v>
      </c>
    </row>
    <row r="26" spans="2:9">
      <c r="B26" s="1699" t="s">
        <v>2107</v>
      </c>
      <c r="C26" s="1699" t="s">
        <v>2167</v>
      </c>
      <c r="D26" s="1699" t="s">
        <v>2107</v>
      </c>
      <c r="E26" s="1699">
        <v>0</v>
      </c>
      <c r="F26" s="1699">
        <v>1</v>
      </c>
      <c r="G26" s="1700" t="s">
        <v>2168</v>
      </c>
      <c r="H26" s="1700" t="s">
        <v>2169</v>
      </c>
      <c r="I26" s="1700" t="s">
        <v>8088</v>
      </c>
    </row>
    <row r="27" spans="2:9">
      <c r="B27" s="1699" t="s">
        <v>2107</v>
      </c>
      <c r="C27" s="1699" t="s">
        <v>2167</v>
      </c>
      <c r="D27" s="1699" t="s">
        <v>2110</v>
      </c>
      <c r="E27" s="1699">
        <v>0</v>
      </c>
      <c r="F27" s="1699">
        <v>1</v>
      </c>
      <c r="G27" s="1700" t="s">
        <v>2168</v>
      </c>
      <c r="H27" s="1700" t="s">
        <v>2170</v>
      </c>
      <c r="I27" s="1700" t="s">
        <v>8089</v>
      </c>
    </row>
    <row r="28" spans="2:9">
      <c r="B28" s="1699" t="s">
        <v>2107</v>
      </c>
      <c r="C28" s="1699" t="s">
        <v>2167</v>
      </c>
      <c r="D28" s="1699" t="s">
        <v>2112</v>
      </c>
      <c r="E28" s="1699">
        <v>0</v>
      </c>
      <c r="F28" s="1699">
        <v>1</v>
      </c>
      <c r="G28" s="1700" t="s">
        <v>2168</v>
      </c>
      <c r="H28" s="1700" t="s">
        <v>2171</v>
      </c>
      <c r="I28" s="1700" t="s">
        <v>8088</v>
      </c>
    </row>
    <row r="29" spans="2:9">
      <c r="B29" s="1699" t="s">
        <v>2107</v>
      </c>
      <c r="C29" s="1699" t="s">
        <v>2172</v>
      </c>
      <c r="D29" s="1699" t="s">
        <v>2108</v>
      </c>
      <c r="E29" s="1699">
        <v>1</v>
      </c>
      <c r="F29" s="1699">
        <v>0</v>
      </c>
      <c r="G29" s="1700" t="s">
        <v>2173</v>
      </c>
      <c r="H29" s="1700"/>
      <c r="I29" s="1700" t="s">
        <v>8088</v>
      </c>
    </row>
    <row r="30" spans="2:9">
      <c r="B30" s="1699" t="s">
        <v>2107</v>
      </c>
      <c r="C30" s="1699" t="s">
        <v>2172</v>
      </c>
      <c r="D30" s="1699" t="s">
        <v>2110</v>
      </c>
      <c r="E30" s="1699">
        <v>0</v>
      </c>
      <c r="F30" s="1699">
        <v>1</v>
      </c>
      <c r="G30" s="1700" t="s">
        <v>2173</v>
      </c>
      <c r="H30" s="1700" t="s">
        <v>2174</v>
      </c>
      <c r="I30" s="1700" t="s">
        <v>8088</v>
      </c>
    </row>
    <row r="31" spans="2:9">
      <c r="B31" s="1699" t="s">
        <v>2107</v>
      </c>
      <c r="C31" s="1699" t="s">
        <v>2172</v>
      </c>
      <c r="D31" s="1699" t="s">
        <v>2122</v>
      </c>
      <c r="E31" s="1699">
        <v>0</v>
      </c>
      <c r="F31" s="1699">
        <v>1</v>
      </c>
      <c r="G31" s="1700" t="s">
        <v>2173</v>
      </c>
      <c r="H31" s="1700" t="s">
        <v>2175</v>
      </c>
      <c r="I31" s="1700" t="s">
        <v>8089</v>
      </c>
    </row>
    <row r="32" spans="2:9">
      <c r="B32" s="1699" t="s">
        <v>2107</v>
      </c>
      <c r="C32" s="1699" t="s">
        <v>2172</v>
      </c>
      <c r="D32" s="1699" t="s">
        <v>2124</v>
      </c>
      <c r="E32" s="1699">
        <v>0</v>
      </c>
      <c r="F32" s="1699">
        <v>1</v>
      </c>
      <c r="G32" s="1700" t="s">
        <v>2173</v>
      </c>
      <c r="H32" s="1700" t="s">
        <v>2176</v>
      </c>
      <c r="I32" s="1700" t="s">
        <v>8089</v>
      </c>
    </row>
    <row r="33" spans="2:9">
      <c r="B33" s="1699" t="s">
        <v>2107</v>
      </c>
      <c r="C33" s="1699" t="s">
        <v>2177</v>
      </c>
      <c r="D33" s="1699" t="s">
        <v>2108</v>
      </c>
      <c r="E33" s="1699">
        <v>1</v>
      </c>
      <c r="F33" s="1699">
        <v>0</v>
      </c>
      <c r="G33" s="1700" t="s">
        <v>2178</v>
      </c>
      <c r="H33" s="1700"/>
      <c r="I33" s="1700" t="s">
        <v>8088</v>
      </c>
    </row>
    <row r="34" spans="2:9">
      <c r="B34" s="1699" t="s">
        <v>2107</v>
      </c>
      <c r="C34" s="1699" t="s">
        <v>2177</v>
      </c>
      <c r="D34" s="1699" t="s">
        <v>2107</v>
      </c>
      <c r="E34" s="1699">
        <v>0</v>
      </c>
      <c r="F34" s="1699">
        <v>1</v>
      </c>
      <c r="G34" s="1700" t="s">
        <v>2178</v>
      </c>
      <c r="H34" s="1700" t="s">
        <v>2179</v>
      </c>
      <c r="I34" s="1700" t="s">
        <v>8088</v>
      </c>
    </row>
    <row r="35" spans="2:9">
      <c r="B35" s="1699" t="s">
        <v>2107</v>
      </c>
      <c r="C35" s="1699" t="s">
        <v>2177</v>
      </c>
      <c r="D35" s="1699" t="s">
        <v>2110</v>
      </c>
      <c r="E35" s="1699">
        <v>0</v>
      </c>
      <c r="F35" s="1699">
        <v>1</v>
      </c>
      <c r="G35" s="1700" t="s">
        <v>2178</v>
      </c>
      <c r="H35" s="1700" t="s">
        <v>2180</v>
      </c>
      <c r="I35" s="1700" t="s">
        <v>8088</v>
      </c>
    </row>
    <row r="36" spans="2:9">
      <c r="B36" s="1699" t="s">
        <v>2107</v>
      </c>
      <c r="C36" s="1699" t="s">
        <v>2181</v>
      </c>
      <c r="D36" s="1699" t="s">
        <v>2108</v>
      </c>
      <c r="E36" s="1699">
        <v>1</v>
      </c>
      <c r="F36" s="1699">
        <v>1</v>
      </c>
      <c r="G36" s="1700" t="s">
        <v>2182</v>
      </c>
      <c r="H36" s="1700"/>
      <c r="I36" s="1700" t="s">
        <v>8089</v>
      </c>
    </row>
    <row r="37" spans="2:9">
      <c r="B37" s="1699" t="s">
        <v>2107</v>
      </c>
      <c r="C37" s="1699" t="s">
        <v>2187</v>
      </c>
      <c r="D37" s="1699" t="s">
        <v>2108</v>
      </c>
      <c r="E37" s="1699">
        <v>1</v>
      </c>
      <c r="F37" s="1699">
        <v>1</v>
      </c>
      <c r="G37" s="1700" t="s">
        <v>2188</v>
      </c>
      <c r="H37" s="1700"/>
      <c r="I37" s="1700" t="s">
        <v>8088</v>
      </c>
    </row>
    <row r="38" spans="2:9">
      <c r="B38" s="1699" t="s">
        <v>2107</v>
      </c>
      <c r="C38" s="1699" t="s">
        <v>2189</v>
      </c>
      <c r="D38" s="1699" t="s">
        <v>2108</v>
      </c>
      <c r="E38" s="1699">
        <v>1</v>
      </c>
      <c r="F38" s="1699">
        <v>1</v>
      </c>
      <c r="G38" s="1700" t="s">
        <v>2190</v>
      </c>
      <c r="H38" s="1700"/>
      <c r="I38" s="1700" t="s">
        <v>8088</v>
      </c>
    </row>
    <row r="39" spans="2:9">
      <c r="B39" s="1699" t="s">
        <v>2107</v>
      </c>
      <c r="C39" s="1699" t="s">
        <v>2191</v>
      </c>
      <c r="D39" s="1699" t="s">
        <v>2110</v>
      </c>
      <c r="E39" s="1699">
        <v>0</v>
      </c>
      <c r="F39" s="1699">
        <v>1</v>
      </c>
      <c r="G39" s="1700" t="s">
        <v>2192</v>
      </c>
      <c r="H39" s="1700" t="s">
        <v>2194</v>
      </c>
      <c r="I39" s="1700" t="s">
        <v>8088</v>
      </c>
    </row>
    <row r="40" spans="2:9">
      <c r="B40" s="1699" t="s">
        <v>2107</v>
      </c>
      <c r="C40" s="1699" t="s">
        <v>2191</v>
      </c>
      <c r="D40" s="1699" t="s">
        <v>2124</v>
      </c>
      <c r="E40" s="1699">
        <v>0</v>
      </c>
      <c r="F40" s="1699">
        <v>1</v>
      </c>
      <c r="G40" s="1700" t="s">
        <v>2192</v>
      </c>
      <c r="H40" s="1700" t="s">
        <v>2195</v>
      </c>
      <c r="I40" s="1700" t="s">
        <v>8088</v>
      </c>
    </row>
    <row r="41" spans="2:9">
      <c r="B41" s="1699" t="s">
        <v>2107</v>
      </c>
      <c r="C41" s="1699" t="s">
        <v>2196</v>
      </c>
      <c r="D41" s="1699" t="s">
        <v>2108</v>
      </c>
      <c r="E41" s="1699">
        <v>1</v>
      </c>
      <c r="F41" s="1699">
        <v>0</v>
      </c>
      <c r="G41" s="1700" t="s">
        <v>2197</v>
      </c>
      <c r="H41" s="1700"/>
      <c r="I41" s="1700" t="s">
        <v>8088</v>
      </c>
    </row>
    <row r="42" spans="2:9">
      <c r="B42" s="1699" t="s">
        <v>2107</v>
      </c>
      <c r="C42" s="1699" t="s">
        <v>2196</v>
      </c>
      <c r="D42" s="1699" t="s">
        <v>2107</v>
      </c>
      <c r="E42" s="1699">
        <v>0</v>
      </c>
      <c r="F42" s="1699">
        <v>1</v>
      </c>
      <c r="G42" s="1700" t="s">
        <v>2197</v>
      </c>
      <c r="H42" s="1700" t="s">
        <v>2198</v>
      </c>
      <c r="I42" s="1700" t="s">
        <v>8088</v>
      </c>
    </row>
    <row r="43" spans="2:9">
      <c r="B43" s="1699" t="s">
        <v>2107</v>
      </c>
      <c r="C43" s="1699" t="s">
        <v>2196</v>
      </c>
      <c r="D43" s="1699" t="s">
        <v>2110</v>
      </c>
      <c r="E43" s="1699">
        <v>0</v>
      </c>
      <c r="F43" s="1699">
        <v>1</v>
      </c>
      <c r="G43" s="1700" t="s">
        <v>2197</v>
      </c>
      <c r="H43" s="1700" t="s">
        <v>2199</v>
      </c>
      <c r="I43" s="1700" t="s">
        <v>8088</v>
      </c>
    </row>
    <row r="44" spans="2:9">
      <c r="B44" s="1699" t="s">
        <v>2107</v>
      </c>
      <c r="C44" s="1699" t="s">
        <v>2196</v>
      </c>
      <c r="D44" s="1699" t="s">
        <v>2112</v>
      </c>
      <c r="E44" s="1699">
        <v>0</v>
      </c>
      <c r="F44" s="1699">
        <v>1</v>
      </c>
      <c r="G44" s="1700" t="s">
        <v>2197</v>
      </c>
      <c r="H44" s="1700" t="s">
        <v>2200</v>
      </c>
      <c r="I44" s="1700" t="s">
        <v>8088</v>
      </c>
    </row>
    <row r="45" spans="2:9">
      <c r="B45" s="1699" t="s">
        <v>2107</v>
      </c>
      <c r="C45" s="1699" t="s">
        <v>2203</v>
      </c>
      <c r="D45" s="1699" t="s">
        <v>2108</v>
      </c>
      <c r="E45" s="1699">
        <v>1</v>
      </c>
      <c r="F45" s="1699">
        <v>0</v>
      </c>
      <c r="G45" s="1700" t="s">
        <v>2204</v>
      </c>
      <c r="H45" s="1700"/>
      <c r="I45" s="1700" t="s">
        <v>8088</v>
      </c>
    </row>
    <row r="46" spans="2:9">
      <c r="B46" s="1699" t="s">
        <v>2107</v>
      </c>
      <c r="C46" s="1699" t="s">
        <v>2203</v>
      </c>
      <c r="D46" s="1699" t="s">
        <v>2110</v>
      </c>
      <c r="E46" s="1699">
        <v>0</v>
      </c>
      <c r="F46" s="1699">
        <v>1</v>
      </c>
      <c r="G46" s="1700" t="s">
        <v>2204</v>
      </c>
      <c r="H46" s="1700" t="s">
        <v>2205</v>
      </c>
      <c r="I46" s="1700" t="s">
        <v>8089</v>
      </c>
    </row>
    <row r="47" spans="2:9">
      <c r="B47" s="1699" t="s">
        <v>2107</v>
      </c>
      <c r="C47" s="1699" t="s">
        <v>2207</v>
      </c>
      <c r="D47" s="1699" t="s">
        <v>2108</v>
      </c>
      <c r="E47" s="1699">
        <v>1</v>
      </c>
      <c r="F47" s="1699">
        <v>0</v>
      </c>
      <c r="G47" s="1700" t="s">
        <v>2208</v>
      </c>
      <c r="H47" s="1700"/>
      <c r="I47" s="1700" t="s">
        <v>8088</v>
      </c>
    </row>
    <row r="48" spans="2:9">
      <c r="B48" s="1699" t="s">
        <v>2107</v>
      </c>
      <c r="C48" s="1699" t="s">
        <v>2207</v>
      </c>
      <c r="D48" s="1699" t="s">
        <v>2110</v>
      </c>
      <c r="E48" s="1699">
        <v>0</v>
      </c>
      <c r="F48" s="1699">
        <v>1</v>
      </c>
      <c r="G48" s="1700" t="s">
        <v>2208</v>
      </c>
      <c r="H48" s="1700" t="s">
        <v>2209</v>
      </c>
      <c r="I48" s="1700" t="s">
        <v>8088</v>
      </c>
    </row>
    <row r="49" spans="2:9">
      <c r="B49" s="1699" t="s">
        <v>2107</v>
      </c>
      <c r="C49" s="1699" t="s">
        <v>2207</v>
      </c>
      <c r="D49" s="1699" t="s">
        <v>2112</v>
      </c>
      <c r="E49" s="1699">
        <v>0</v>
      </c>
      <c r="F49" s="1699">
        <v>1</v>
      </c>
      <c r="G49" s="1700" t="s">
        <v>2208</v>
      </c>
      <c r="H49" s="1700" t="s">
        <v>2210</v>
      </c>
      <c r="I49" s="1700" t="s">
        <v>8089</v>
      </c>
    </row>
    <row r="50" spans="2:9">
      <c r="B50" s="1699" t="s">
        <v>2107</v>
      </c>
      <c r="C50" s="1699" t="s">
        <v>2211</v>
      </c>
      <c r="D50" s="1699" t="s">
        <v>2110</v>
      </c>
      <c r="E50" s="1699">
        <v>0</v>
      </c>
      <c r="F50" s="1699">
        <v>1</v>
      </c>
      <c r="G50" s="1700" t="s">
        <v>2212</v>
      </c>
      <c r="H50" s="1700" t="s">
        <v>2213</v>
      </c>
      <c r="I50" s="1700" t="s">
        <v>8089</v>
      </c>
    </row>
    <row r="51" spans="2:9">
      <c r="B51" s="1699" t="s">
        <v>2107</v>
      </c>
      <c r="C51" s="1699" t="s">
        <v>2211</v>
      </c>
      <c r="D51" s="1699" t="s">
        <v>2112</v>
      </c>
      <c r="E51" s="1699">
        <v>0</v>
      </c>
      <c r="F51" s="1699">
        <v>1</v>
      </c>
      <c r="G51" s="1700" t="s">
        <v>2212</v>
      </c>
      <c r="H51" s="1700" t="s">
        <v>2214</v>
      </c>
      <c r="I51" s="1700" t="s">
        <v>8088</v>
      </c>
    </row>
    <row r="52" spans="2:9">
      <c r="B52" s="1699" t="s">
        <v>2107</v>
      </c>
      <c r="C52" s="1699" t="s">
        <v>2217</v>
      </c>
      <c r="D52" s="1699" t="s">
        <v>2108</v>
      </c>
      <c r="E52" s="1699">
        <v>1</v>
      </c>
      <c r="F52" s="1699">
        <v>0</v>
      </c>
      <c r="G52" s="1700" t="s">
        <v>2218</v>
      </c>
      <c r="H52" s="1700"/>
      <c r="I52" s="1700" t="s">
        <v>8089</v>
      </c>
    </row>
    <row r="53" spans="2:9">
      <c r="B53" s="1699" t="s">
        <v>2107</v>
      </c>
      <c r="C53" s="1699" t="s">
        <v>2217</v>
      </c>
      <c r="D53" s="1699" t="s">
        <v>2107</v>
      </c>
      <c r="E53" s="1699">
        <v>0</v>
      </c>
      <c r="F53" s="1699">
        <v>1</v>
      </c>
      <c r="G53" s="1700" t="s">
        <v>2218</v>
      </c>
      <c r="H53" s="1700" t="s">
        <v>2218</v>
      </c>
      <c r="I53" s="1700" t="s">
        <v>8088</v>
      </c>
    </row>
    <row r="54" spans="2:9">
      <c r="B54" s="1699" t="s">
        <v>2107</v>
      </c>
      <c r="C54" s="1699" t="s">
        <v>2217</v>
      </c>
      <c r="D54" s="1699" t="s">
        <v>2110</v>
      </c>
      <c r="E54" s="1699">
        <v>0</v>
      </c>
      <c r="F54" s="1699">
        <v>1</v>
      </c>
      <c r="G54" s="1700" t="s">
        <v>2218</v>
      </c>
      <c r="H54" s="1700" t="s">
        <v>2219</v>
      </c>
      <c r="I54" s="1700" t="s">
        <v>8089</v>
      </c>
    </row>
    <row r="55" spans="2:9">
      <c r="B55" s="1699" t="s">
        <v>2107</v>
      </c>
      <c r="C55" s="1699" t="s">
        <v>2217</v>
      </c>
      <c r="D55" s="1699" t="s">
        <v>2112</v>
      </c>
      <c r="E55" s="1699">
        <v>0</v>
      </c>
      <c r="F55" s="1699">
        <v>1</v>
      </c>
      <c r="G55" s="1700" t="s">
        <v>2218</v>
      </c>
      <c r="H55" s="1700" t="s">
        <v>2220</v>
      </c>
      <c r="I55" s="1700" t="s">
        <v>8089</v>
      </c>
    </row>
    <row r="56" spans="2:9">
      <c r="B56" s="1699" t="s">
        <v>2107</v>
      </c>
      <c r="C56" s="1699" t="s">
        <v>2217</v>
      </c>
      <c r="D56" s="1699" t="s">
        <v>2122</v>
      </c>
      <c r="E56" s="1699">
        <v>0</v>
      </c>
      <c r="F56" s="1699">
        <v>1</v>
      </c>
      <c r="G56" s="1700" t="s">
        <v>2218</v>
      </c>
      <c r="H56" s="1700" t="s">
        <v>2221</v>
      </c>
      <c r="I56" s="1700" t="s">
        <v>8089</v>
      </c>
    </row>
    <row r="57" spans="2:9">
      <c r="B57" s="1699" t="s">
        <v>2107</v>
      </c>
      <c r="C57" s="1699" t="s">
        <v>2222</v>
      </c>
      <c r="D57" s="1699" t="s">
        <v>2108</v>
      </c>
      <c r="E57" s="1699">
        <v>1</v>
      </c>
      <c r="F57" s="1699">
        <v>0</v>
      </c>
      <c r="G57" s="1700" t="s">
        <v>2223</v>
      </c>
      <c r="H57" s="1700"/>
      <c r="I57" s="1700" t="s">
        <v>8089</v>
      </c>
    </row>
    <row r="58" spans="2:9">
      <c r="B58" s="1699" t="s">
        <v>2107</v>
      </c>
      <c r="C58" s="1699" t="s">
        <v>2222</v>
      </c>
      <c r="D58" s="1699" t="s">
        <v>2107</v>
      </c>
      <c r="E58" s="1699">
        <v>0</v>
      </c>
      <c r="F58" s="1699">
        <v>1</v>
      </c>
      <c r="G58" s="1700" t="s">
        <v>2223</v>
      </c>
      <c r="H58" s="1700" t="s">
        <v>2223</v>
      </c>
      <c r="I58" s="1700" t="s">
        <v>8089</v>
      </c>
    </row>
    <row r="59" spans="2:9">
      <c r="B59" s="1699" t="s">
        <v>2107</v>
      </c>
      <c r="C59" s="1699" t="s">
        <v>2222</v>
      </c>
      <c r="D59" s="1699" t="s">
        <v>2110</v>
      </c>
      <c r="E59" s="1699">
        <v>0</v>
      </c>
      <c r="F59" s="1699">
        <v>1</v>
      </c>
      <c r="G59" s="1700" t="s">
        <v>2223</v>
      </c>
      <c r="H59" s="1700" t="s">
        <v>2224</v>
      </c>
      <c r="I59" s="1700" t="s">
        <v>8089</v>
      </c>
    </row>
    <row r="60" spans="2:9">
      <c r="B60" s="1699" t="s">
        <v>2107</v>
      </c>
      <c r="C60" s="1699" t="s">
        <v>2225</v>
      </c>
      <c r="D60" s="1699" t="s">
        <v>2108</v>
      </c>
      <c r="E60" s="1699">
        <v>1</v>
      </c>
      <c r="F60" s="1699">
        <v>1</v>
      </c>
      <c r="G60" s="1700" t="s">
        <v>2226</v>
      </c>
      <c r="H60" s="1700"/>
      <c r="I60" s="1700" t="s">
        <v>8089</v>
      </c>
    </row>
    <row r="61" spans="2:9">
      <c r="B61" s="1699" t="s">
        <v>2107</v>
      </c>
      <c r="C61" s="1699" t="s">
        <v>2227</v>
      </c>
      <c r="D61" s="1699" t="s">
        <v>2108</v>
      </c>
      <c r="E61" s="1699">
        <v>1</v>
      </c>
      <c r="F61" s="1699">
        <v>1</v>
      </c>
      <c r="G61" s="1700" t="s">
        <v>2228</v>
      </c>
      <c r="H61" s="1700"/>
      <c r="I61" s="1700" t="s">
        <v>8089</v>
      </c>
    </row>
    <row r="62" spans="2:9">
      <c r="B62" s="1699" t="s">
        <v>2107</v>
      </c>
      <c r="C62" s="1699" t="s">
        <v>2229</v>
      </c>
      <c r="D62" s="1699" t="s">
        <v>2108</v>
      </c>
      <c r="E62" s="1699">
        <v>1</v>
      </c>
      <c r="F62" s="1699">
        <v>1</v>
      </c>
      <c r="G62" s="1700" t="s">
        <v>2230</v>
      </c>
      <c r="H62" s="1700"/>
      <c r="I62" s="1700" t="s">
        <v>8088</v>
      </c>
    </row>
    <row r="63" spans="2:9">
      <c r="B63" s="1699" t="s">
        <v>2107</v>
      </c>
      <c r="C63" s="1699" t="s">
        <v>2231</v>
      </c>
      <c r="D63" s="1699" t="s">
        <v>2108</v>
      </c>
      <c r="E63" s="1699">
        <v>1</v>
      </c>
      <c r="F63" s="1699">
        <v>1</v>
      </c>
      <c r="G63" s="1700" t="s">
        <v>2232</v>
      </c>
      <c r="H63" s="1700"/>
      <c r="I63" s="1700" t="s">
        <v>8089</v>
      </c>
    </row>
    <row r="64" spans="2:9">
      <c r="B64" s="1699" t="s">
        <v>2107</v>
      </c>
      <c r="C64" s="1699" t="s">
        <v>2233</v>
      </c>
      <c r="D64" s="1699" t="s">
        <v>2108</v>
      </c>
      <c r="E64" s="1699">
        <v>1</v>
      </c>
      <c r="F64" s="1699">
        <v>0</v>
      </c>
      <c r="G64" s="1700" t="s">
        <v>2234</v>
      </c>
      <c r="H64" s="1700"/>
      <c r="I64" s="1700" t="s">
        <v>8088</v>
      </c>
    </row>
    <row r="65" spans="2:9">
      <c r="B65" s="1699" t="s">
        <v>2107</v>
      </c>
      <c r="C65" s="1699" t="s">
        <v>2233</v>
      </c>
      <c r="D65" s="1699" t="s">
        <v>2107</v>
      </c>
      <c r="E65" s="1699">
        <v>0</v>
      </c>
      <c r="F65" s="1699">
        <v>1</v>
      </c>
      <c r="G65" s="1700" t="s">
        <v>2234</v>
      </c>
      <c r="H65" s="1700" t="s">
        <v>2234</v>
      </c>
      <c r="I65" s="1700" t="s">
        <v>8088</v>
      </c>
    </row>
    <row r="66" spans="2:9">
      <c r="B66" s="1699" t="s">
        <v>2107</v>
      </c>
      <c r="C66" s="1699" t="s">
        <v>2233</v>
      </c>
      <c r="D66" s="1699" t="s">
        <v>2110</v>
      </c>
      <c r="E66" s="1699">
        <v>0</v>
      </c>
      <c r="F66" s="1699">
        <v>1</v>
      </c>
      <c r="G66" s="1700" t="s">
        <v>2234</v>
      </c>
      <c r="H66" s="1700" t="s">
        <v>2235</v>
      </c>
      <c r="I66" s="1700" t="s">
        <v>8088</v>
      </c>
    </row>
    <row r="67" spans="2:9">
      <c r="B67" s="1699" t="s">
        <v>2107</v>
      </c>
      <c r="C67" s="1699" t="s">
        <v>2236</v>
      </c>
      <c r="D67" s="1699" t="s">
        <v>2108</v>
      </c>
      <c r="E67" s="1699">
        <v>1</v>
      </c>
      <c r="F67" s="1699">
        <v>0</v>
      </c>
      <c r="G67" s="1700" t="s">
        <v>2237</v>
      </c>
      <c r="H67" s="1700"/>
      <c r="I67" s="1700" t="s">
        <v>8089</v>
      </c>
    </row>
    <row r="68" spans="2:9">
      <c r="B68" s="1699" t="s">
        <v>2107</v>
      </c>
      <c r="C68" s="1699" t="s">
        <v>2236</v>
      </c>
      <c r="D68" s="1699" t="s">
        <v>2107</v>
      </c>
      <c r="E68" s="1699">
        <v>0</v>
      </c>
      <c r="F68" s="1699">
        <v>1</v>
      </c>
      <c r="G68" s="1700" t="s">
        <v>2237</v>
      </c>
      <c r="H68" s="1700" t="s">
        <v>2237</v>
      </c>
      <c r="I68" s="1700" t="s">
        <v>8088</v>
      </c>
    </row>
    <row r="69" spans="2:9">
      <c r="B69" s="1699" t="s">
        <v>2107</v>
      </c>
      <c r="C69" s="1699" t="s">
        <v>2236</v>
      </c>
      <c r="D69" s="1699" t="s">
        <v>2110</v>
      </c>
      <c r="E69" s="1699">
        <v>0</v>
      </c>
      <c r="F69" s="1699">
        <v>1</v>
      </c>
      <c r="G69" s="1700" t="s">
        <v>2237</v>
      </c>
      <c r="H69" s="1700" t="s">
        <v>2238</v>
      </c>
      <c r="I69" s="1700" t="s">
        <v>8088</v>
      </c>
    </row>
    <row r="70" spans="2:9">
      <c r="B70" s="1699" t="s">
        <v>2107</v>
      </c>
      <c r="C70" s="1699" t="s">
        <v>2236</v>
      </c>
      <c r="D70" s="1699" t="s">
        <v>2112</v>
      </c>
      <c r="E70" s="1699">
        <v>0</v>
      </c>
      <c r="F70" s="1699">
        <v>1</v>
      </c>
      <c r="G70" s="1700" t="s">
        <v>2237</v>
      </c>
      <c r="H70" s="1700" t="s">
        <v>2239</v>
      </c>
      <c r="I70" s="1700" t="s">
        <v>8089</v>
      </c>
    </row>
    <row r="71" spans="2:9">
      <c r="B71" s="1699" t="s">
        <v>2107</v>
      </c>
      <c r="C71" s="1699" t="s">
        <v>2240</v>
      </c>
      <c r="D71" s="1699" t="s">
        <v>2108</v>
      </c>
      <c r="E71" s="1699">
        <v>1</v>
      </c>
      <c r="F71" s="1699">
        <v>1</v>
      </c>
      <c r="G71" s="1700" t="s">
        <v>2241</v>
      </c>
      <c r="H71" s="1700"/>
      <c r="I71" s="1700" t="s">
        <v>8088</v>
      </c>
    </row>
    <row r="72" spans="2:9">
      <c r="B72" s="1699" t="s">
        <v>2107</v>
      </c>
      <c r="C72" s="1699" t="s">
        <v>2242</v>
      </c>
      <c r="D72" s="1699" t="s">
        <v>2108</v>
      </c>
      <c r="E72" s="1699">
        <v>1</v>
      </c>
      <c r="F72" s="1699">
        <v>0</v>
      </c>
      <c r="G72" s="1700" t="s">
        <v>2243</v>
      </c>
      <c r="H72" s="1700"/>
      <c r="I72" s="1700" t="s">
        <v>8088</v>
      </c>
    </row>
    <row r="73" spans="2:9">
      <c r="B73" s="1699" t="s">
        <v>2107</v>
      </c>
      <c r="C73" s="1699" t="s">
        <v>2242</v>
      </c>
      <c r="D73" s="1699" t="s">
        <v>2107</v>
      </c>
      <c r="E73" s="1699">
        <v>0</v>
      </c>
      <c r="F73" s="1699">
        <v>1</v>
      </c>
      <c r="G73" s="1700" t="s">
        <v>2243</v>
      </c>
      <c r="H73" s="1700" t="s">
        <v>2243</v>
      </c>
      <c r="I73" s="1700" t="s">
        <v>8089</v>
      </c>
    </row>
    <row r="74" spans="2:9">
      <c r="B74" s="1699" t="s">
        <v>2107</v>
      </c>
      <c r="C74" s="1699" t="s">
        <v>2242</v>
      </c>
      <c r="D74" s="1699" t="s">
        <v>2110</v>
      </c>
      <c r="E74" s="1699">
        <v>0</v>
      </c>
      <c r="F74" s="1699">
        <v>1</v>
      </c>
      <c r="G74" s="1700" t="s">
        <v>2243</v>
      </c>
      <c r="H74" s="1700" t="s">
        <v>2244</v>
      </c>
      <c r="I74" s="1700" t="s">
        <v>8088</v>
      </c>
    </row>
    <row r="75" spans="2:9">
      <c r="B75" s="1699" t="s">
        <v>2107</v>
      </c>
      <c r="C75" s="1699" t="s">
        <v>2245</v>
      </c>
      <c r="D75" s="1699" t="s">
        <v>2108</v>
      </c>
      <c r="E75" s="1699">
        <v>1</v>
      </c>
      <c r="F75" s="1699">
        <v>1</v>
      </c>
      <c r="G75" s="1700" t="s">
        <v>2246</v>
      </c>
      <c r="H75" s="1700"/>
      <c r="I75" s="1700" t="s">
        <v>8089</v>
      </c>
    </row>
    <row r="76" spans="2:9">
      <c r="B76" s="1699" t="s">
        <v>2107</v>
      </c>
      <c r="C76" s="1699" t="s">
        <v>2247</v>
      </c>
      <c r="D76" s="1699" t="s">
        <v>2108</v>
      </c>
      <c r="E76" s="1699">
        <v>1</v>
      </c>
      <c r="F76" s="1699">
        <v>1</v>
      </c>
      <c r="G76" s="1700" t="s">
        <v>2248</v>
      </c>
      <c r="H76" s="1700"/>
      <c r="I76" s="1700" t="s">
        <v>8089</v>
      </c>
    </row>
    <row r="77" spans="2:9">
      <c r="B77" s="1699" t="s">
        <v>2107</v>
      </c>
      <c r="C77" s="1699" t="s">
        <v>2249</v>
      </c>
      <c r="D77" s="1699" t="s">
        <v>2108</v>
      </c>
      <c r="E77" s="1699">
        <v>1</v>
      </c>
      <c r="F77" s="1699">
        <v>1</v>
      </c>
      <c r="G77" s="1700" t="s">
        <v>2250</v>
      </c>
      <c r="H77" s="1700"/>
      <c r="I77" s="1700" t="s">
        <v>8089</v>
      </c>
    </row>
    <row r="78" spans="2:9">
      <c r="B78" s="1699" t="s">
        <v>2107</v>
      </c>
      <c r="C78" s="1699" t="s">
        <v>2251</v>
      </c>
      <c r="D78" s="1699" t="s">
        <v>2108</v>
      </c>
      <c r="E78" s="1699">
        <v>1</v>
      </c>
      <c r="F78" s="1699">
        <v>1</v>
      </c>
      <c r="G78" s="1700" t="s">
        <v>2252</v>
      </c>
      <c r="H78" s="1700"/>
      <c r="I78" s="1700" t="s">
        <v>8089</v>
      </c>
    </row>
    <row r="79" spans="2:9">
      <c r="B79" s="1699" t="s">
        <v>2107</v>
      </c>
      <c r="C79" s="1699" t="s">
        <v>2253</v>
      </c>
      <c r="D79" s="1699" t="s">
        <v>2108</v>
      </c>
      <c r="E79" s="1699">
        <v>1</v>
      </c>
      <c r="F79" s="1699">
        <v>1</v>
      </c>
      <c r="G79" s="1700" t="s">
        <v>2254</v>
      </c>
      <c r="H79" s="1700"/>
      <c r="I79" s="1700" t="s">
        <v>8088</v>
      </c>
    </row>
    <row r="80" spans="2:9">
      <c r="B80" s="1699" t="s">
        <v>2107</v>
      </c>
      <c r="C80" s="1699" t="s">
        <v>2255</v>
      </c>
      <c r="D80" s="1699" t="s">
        <v>2108</v>
      </c>
      <c r="E80" s="1699">
        <v>1</v>
      </c>
      <c r="F80" s="1699">
        <v>0</v>
      </c>
      <c r="G80" s="1700" t="s">
        <v>2256</v>
      </c>
      <c r="H80" s="1700"/>
      <c r="I80" s="1700" t="s">
        <v>8088</v>
      </c>
    </row>
    <row r="81" spans="2:9">
      <c r="B81" s="1699" t="s">
        <v>2107</v>
      </c>
      <c r="C81" s="1699" t="s">
        <v>2255</v>
      </c>
      <c r="D81" s="1699" t="s">
        <v>2107</v>
      </c>
      <c r="E81" s="1699">
        <v>0</v>
      </c>
      <c r="F81" s="1699">
        <v>1</v>
      </c>
      <c r="G81" s="1700" t="s">
        <v>2256</v>
      </c>
      <c r="H81" s="1700" t="s">
        <v>2257</v>
      </c>
      <c r="I81" s="1700" t="s">
        <v>8088</v>
      </c>
    </row>
    <row r="82" spans="2:9">
      <c r="B82" s="1699" t="s">
        <v>2107</v>
      </c>
      <c r="C82" s="1699" t="s">
        <v>2255</v>
      </c>
      <c r="D82" s="1699" t="s">
        <v>2110</v>
      </c>
      <c r="E82" s="1699">
        <v>0</v>
      </c>
      <c r="F82" s="1699">
        <v>1</v>
      </c>
      <c r="G82" s="1700" t="s">
        <v>2256</v>
      </c>
      <c r="H82" s="1700" t="s">
        <v>2258</v>
      </c>
      <c r="I82" s="1700" t="s">
        <v>8088</v>
      </c>
    </row>
    <row r="83" spans="2:9">
      <c r="B83" s="1699" t="s">
        <v>2107</v>
      </c>
      <c r="C83" s="1699" t="s">
        <v>2255</v>
      </c>
      <c r="D83" s="1699" t="s">
        <v>2112</v>
      </c>
      <c r="E83" s="1699">
        <v>0</v>
      </c>
      <c r="F83" s="1699">
        <v>1</v>
      </c>
      <c r="G83" s="1700" t="s">
        <v>2256</v>
      </c>
      <c r="H83" s="1700" t="s">
        <v>2259</v>
      </c>
      <c r="I83" s="1700" t="s">
        <v>8088</v>
      </c>
    </row>
    <row r="84" spans="2:9">
      <c r="B84" s="1699" t="s">
        <v>2107</v>
      </c>
      <c r="C84" s="1699" t="s">
        <v>2255</v>
      </c>
      <c r="D84" s="1699" t="s">
        <v>2122</v>
      </c>
      <c r="E84" s="1699">
        <v>0</v>
      </c>
      <c r="F84" s="1699">
        <v>1</v>
      </c>
      <c r="G84" s="1700" t="s">
        <v>2256</v>
      </c>
      <c r="H84" s="1700" t="s">
        <v>2260</v>
      </c>
      <c r="I84" s="1700" t="s">
        <v>8089</v>
      </c>
    </row>
    <row r="85" spans="2:9">
      <c r="B85" s="1699" t="s">
        <v>2107</v>
      </c>
      <c r="C85" s="1699" t="s">
        <v>2255</v>
      </c>
      <c r="D85" s="1699" t="s">
        <v>2124</v>
      </c>
      <c r="E85" s="1699">
        <v>0</v>
      </c>
      <c r="F85" s="1699">
        <v>1</v>
      </c>
      <c r="G85" s="1700" t="s">
        <v>2256</v>
      </c>
      <c r="H85" s="1700" t="s">
        <v>2261</v>
      </c>
      <c r="I85" s="1700" t="s">
        <v>8089</v>
      </c>
    </row>
    <row r="86" spans="2:9">
      <c r="B86" s="1699" t="s">
        <v>2107</v>
      </c>
      <c r="C86" s="1699" t="s">
        <v>2262</v>
      </c>
      <c r="D86" s="1699" t="s">
        <v>2108</v>
      </c>
      <c r="E86" s="1699">
        <v>1</v>
      </c>
      <c r="F86" s="1699">
        <v>0</v>
      </c>
      <c r="G86" s="1700" t="s">
        <v>2263</v>
      </c>
      <c r="H86" s="1700"/>
      <c r="I86" s="1700" t="s">
        <v>8089</v>
      </c>
    </row>
    <row r="87" spans="2:9">
      <c r="B87" s="1699" t="s">
        <v>2107</v>
      </c>
      <c r="C87" s="1699" t="s">
        <v>2262</v>
      </c>
      <c r="D87" s="1699" t="s">
        <v>2107</v>
      </c>
      <c r="E87" s="1699">
        <v>0</v>
      </c>
      <c r="F87" s="1699">
        <v>1</v>
      </c>
      <c r="G87" s="1700" t="s">
        <v>2263</v>
      </c>
      <c r="H87" s="1700" t="s">
        <v>2264</v>
      </c>
      <c r="I87" s="1700" t="s">
        <v>8089</v>
      </c>
    </row>
    <row r="88" spans="2:9">
      <c r="B88" s="1699" t="s">
        <v>2107</v>
      </c>
      <c r="C88" s="1699" t="s">
        <v>2262</v>
      </c>
      <c r="D88" s="1699" t="s">
        <v>2110</v>
      </c>
      <c r="E88" s="1699">
        <v>0</v>
      </c>
      <c r="F88" s="1699">
        <v>1</v>
      </c>
      <c r="G88" s="1700" t="s">
        <v>2263</v>
      </c>
      <c r="H88" s="1700" t="s">
        <v>2265</v>
      </c>
      <c r="I88" s="1700" t="s">
        <v>8089</v>
      </c>
    </row>
    <row r="89" spans="2:9">
      <c r="B89" s="1699" t="s">
        <v>2107</v>
      </c>
      <c r="C89" s="1699" t="s">
        <v>2266</v>
      </c>
      <c r="D89" s="1699" t="s">
        <v>2108</v>
      </c>
      <c r="E89" s="1699">
        <v>1</v>
      </c>
      <c r="F89" s="1699">
        <v>0</v>
      </c>
      <c r="G89" s="1700" t="s">
        <v>2267</v>
      </c>
      <c r="H89" s="1700"/>
      <c r="I89" s="1700" t="s">
        <v>8089</v>
      </c>
    </row>
    <row r="90" spans="2:9">
      <c r="B90" s="1699" t="s">
        <v>2107</v>
      </c>
      <c r="C90" s="1699" t="s">
        <v>2266</v>
      </c>
      <c r="D90" s="1699" t="s">
        <v>2107</v>
      </c>
      <c r="E90" s="1699">
        <v>0</v>
      </c>
      <c r="F90" s="1699">
        <v>1</v>
      </c>
      <c r="G90" s="1700" t="s">
        <v>2267</v>
      </c>
      <c r="H90" s="1700" t="s">
        <v>2267</v>
      </c>
      <c r="I90" s="1700" t="s">
        <v>8088</v>
      </c>
    </row>
    <row r="91" spans="2:9">
      <c r="B91" s="1699" t="s">
        <v>2107</v>
      </c>
      <c r="C91" s="1699" t="s">
        <v>2266</v>
      </c>
      <c r="D91" s="1699" t="s">
        <v>2110</v>
      </c>
      <c r="E91" s="1699">
        <v>0</v>
      </c>
      <c r="F91" s="1699">
        <v>1</v>
      </c>
      <c r="G91" s="1700" t="s">
        <v>2267</v>
      </c>
      <c r="H91" s="1700" t="s">
        <v>2268</v>
      </c>
      <c r="I91" s="1700" t="s">
        <v>8089</v>
      </c>
    </row>
    <row r="92" spans="2:9">
      <c r="B92" s="1699" t="s">
        <v>2107</v>
      </c>
      <c r="C92" s="1699" t="s">
        <v>2266</v>
      </c>
      <c r="D92" s="1699" t="s">
        <v>2112</v>
      </c>
      <c r="E92" s="1699">
        <v>0</v>
      </c>
      <c r="F92" s="1699">
        <v>1</v>
      </c>
      <c r="G92" s="1700" t="s">
        <v>2267</v>
      </c>
      <c r="H92" s="1700" t="s">
        <v>2269</v>
      </c>
      <c r="I92" s="1700" t="s">
        <v>8088</v>
      </c>
    </row>
    <row r="93" spans="2:9">
      <c r="B93" s="1699" t="s">
        <v>2107</v>
      </c>
      <c r="C93" s="1699" t="s">
        <v>2266</v>
      </c>
      <c r="D93" s="1699" t="s">
        <v>2122</v>
      </c>
      <c r="E93" s="1699">
        <v>0</v>
      </c>
      <c r="F93" s="1699">
        <v>1</v>
      </c>
      <c r="G93" s="1700" t="s">
        <v>2267</v>
      </c>
      <c r="H93" s="1700" t="s">
        <v>2270</v>
      </c>
      <c r="I93" s="1700" t="s">
        <v>8089</v>
      </c>
    </row>
    <row r="94" spans="2:9">
      <c r="B94" s="1699" t="s">
        <v>2107</v>
      </c>
      <c r="C94" s="1699" t="s">
        <v>2271</v>
      </c>
      <c r="D94" s="1699" t="s">
        <v>2108</v>
      </c>
      <c r="E94" s="1699">
        <v>1</v>
      </c>
      <c r="F94" s="1699">
        <v>0</v>
      </c>
      <c r="G94" s="1700" t="s">
        <v>2272</v>
      </c>
      <c r="H94" s="1700"/>
      <c r="I94" s="1700" t="s">
        <v>8088</v>
      </c>
    </row>
    <row r="95" spans="2:9">
      <c r="B95" s="1699" t="s">
        <v>2107</v>
      </c>
      <c r="C95" s="1699" t="s">
        <v>2271</v>
      </c>
      <c r="D95" s="1699" t="s">
        <v>2107</v>
      </c>
      <c r="E95" s="1699">
        <v>0</v>
      </c>
      <c r="F95" s="1699">
        <v>1</v>
      </c>
      <c r="G95" s="1700" t="s">
        <v>2272</v>
      </c>
      <c r="H95" s="1700" t="s">
        <v>2273</v>
      </c>
      <c r="I95" s="1700" t="s">
        <v>8089</v>
      </c>
    </row>
    <row r="96" spans="2:9">
      <c r="B96" s="1699" t="s">
        <v>2107</v>
      </c>
      <c r="C96" s="1699" t="s">
        <v>2271</v>
      </c>
      <c r="D96" s="1699" t="s">
        <v>2110</v>
      </c>
      <c r="E96" s="1699">
        <v>0</v>
      </c>
      <c r="F96" s="1699">
        <v>1</v>
      </c>
      <c r="G96" s="1700" t="s">
        <v>2272</v>
      </c>
      <c r="H96" s="1700" t="s">
        <v>2274</v>
      </c>
      <c r="I96" s="1700" t="s">
        <v>8088</v>
      </c>
    </row>
    <row r="97" spans="2:9">
      <c r="B97" s="1699" t="s">
        <v>2107</v>
      </c>
      <c r="C97" s="1699" t="s">
        <v>2271</v>
      </c>
      <c r="D97" s="1699" t="s">
        <v>2112</v>
      </c>
      <c r="E97" s="1699">
        <v>0</v>
      </c>
      <c r="F97" s="1699">
        <v>1</v>
      </c>
      <c r="G97" s="1700" t="s">
        <v>2272</v>
      </c>
      <c r="H97" s="1700" t="s">
        <v>2275</v>
      </c>
      <c r="I97" s="1700" t="s">
        <v>8088</v>
      </c>
    </row>
    <row r="98" spans="2:9">
      <c r="B98" s="1699" t="s">
        <v>2107</v>
      </c>
      <c r="C98" s="1699" t="s">
        <v>2276</v>
      </c>
      <c r="D98" s="1699" t="s">
        <v>2108</v>
      </c>
      <c r="E98" s="1699">
        <v>1</v>
      </c>
      <c r="F98" s="1699">
        <v>0</v>
      </c>
      <c r="G98" s="1700" t="s">
        <v>2277</v>
      </c>
      <c r="H98" s="1700"/>
      <c r="I98" s="1700" t="s">
        <v>8089</v>
      </c>
    </row>
    <row r="99" spans="2:9">
      <c r="B99" s="1699" t="s">
        <v>2107</v>
      </c>
      <c r="C99" s="1699" t="s">
        <v>2276</v>
      </c>
      <c r="D99" s="1699" t="s">
        <v>2107</v>
      </c>
      <c r="E99" s="1699">
        <v>0</v>
      </c>
      <c r="F99" s="1699">
        <v>1</v>
      </c>
      <c r="G99" s="1700" t="s">
        <v>2277</v>
      </c>
      <c r="H99" s="1700" t="s">
        <v>2278</v>
      </c>
      <c r="I99" s="1700" t="s">
        <v>8089</v>
      </c>
    </row>
    <row r="100" spans="2:9">
      <c r="B100" s="1699" t="s">
        <v>2107</v>
      </c>
      <c r="C100" s="1699" t="s">
        <v>2276</v>
      </c>
      <c r="D100" s="1699" t="s">
        <v>2110</v>
      </c>
      <c r="E100" s="1699">
        <v>0</v>
      </c>
      <c r="F100" s="1699">
        <v>1</v>
      </c>
      <c r="G100" s="1700" t="s">
        <v>2277</v>
      </c>
      <c r="H100" s="1700" t="s">
        <v>2279</v>
      </c>
      <c r="I100" s="1700" t="s">
        <v>8088</v>
      </c>
    </row>
    <row r="101" spans="2:9">
      <c r="B101" s="1699" t="s">
        <v>2107</v>
      </c>
      <c r="C101" s="1699" t="s">
        <v>2280</v>
      </c>
      <c r="D101" s="1699" t="s">
        <v>2108</v>
      </c>
      <c r="E101" s="1699">
        <v>1</v>
      </c>
      <c r="F101" s="1699">
        <v>1</v>
      </c>
      <c r="G101" s="1700" t="s">
        <v>2281</v>
      </c>
      <c r="H101" s="1700"/>
      <c r="I101" s="1700" t="s">
        <v>8088</v>
      </c>
    </row>
    <row r="102" spans="2:9">
      <c r="B102" s="1699" t="s">
        <v>2107</v>
      </c>
      <c r="C102" s="1699" t="s">
        <v>2282</v>
      </c>
      <c r="D102" s="1699" t="s">
        <v>2108</v>
      </c>
      <c r="E102" s="1699">
        <v>1</v>
      </c>
      <c r="F102" s="1699">
        <v>1</v>
      </c>
      <c r="G102" s="1700" t="s">
        <v>2283</v>
      </c>
      <c r="H102" s="1700"/>
      <c r="I102" s="1700" t="s">
        <v>8088</v>
      </c>
    </row>
    <row r="103" spans="2:9">
      <c r="B103" s="1699" t="s">
        <v>2107</v>
      </c>
      <c r="C103" s="1699" t="s">
        <v>2284</v>
      </c>
      <c r="D103" s="1699" t="s">
        <v>2108</v>
      </c>
      <c r="E103" s="1699">
        <v>1</v>
      </c>
      <c r="F103" s="1699">
        <v>1</v>
      </c>
      <c r="G103" s="1700" t="s">
        <v>2285</v>
      </c>
      <c r="H103" s="1700"/>
      <c r="I103" s="1700" t="s">
        <v>8089</v>
      </c>
    </row>
    <row r="104" spans="2:9">
      <c r="B104" s="1699" t="s">
        <v>2107</v>
      </c>
      <c r="C104" s="1699" t="s">
        <v>2286</v>
      </c>
      <c r="D104" s="1699" t="s">
        <v>2108</v>
      </c>
      <c r="E104" s="1699">
        <v>1</v>
      </c>
      <c r="F104" s="1699">
        <v>1</v>
      </c>
      <c r="G104" s="1700" t="s">
        <v>2287</v>
      </c>
      <c r="H104" s="1700"/>
      <c r="I104" s="1700" t="s">
        <v>8088</v>
      </c>
    </row>
    <row r="105" spans="2:9">
      <c r="B105" s="1699" t="s">
        <v>2107</v>
      </c>
      <c r="C105" s="1699" t="s">
        <v>2288</v>
      </c>
      <c r="D105" s="1699" t="s">
        <v>2108</v>
      </c>
      <c r="E105" s="1699">
        <v>1</v>
      </c>
      <c r="F105" s="1699">
        <v>1</v>
      </c>
      <c r="G105" s="1700" t="s">
        <v>2289</v>
      </c>
      <c r="H105" s="1700"/>
      <c r="I105" s="1700" t="s">
        <v>8088</v>
      </c>
    </row>
    <row r="106" spans="2:9">
      <c r="B106" s="1699" t="s">
        <v>2107</v>
      </c>
      <c r="C106" s="1699" t="s">
        <v>2290</v>
      </c>
      <c r="D106" s="1699" t="s">
        <v>2108</v>
      </c>
      <c r="E106" s="1699">
        <v>1</v>
      </c>
      <c r="F106" s="1699">
        <v>0</v>
      </c>
      <c r="G106" s="1700" t="s">
        <v>2291</v>
      </c>
      <c r="H106" s="1700"/>
      <c r="I106" s="1700" t="s">
        <v>8088</v>
      </c>
    </row>
    <row r="107" spans="2:9">
      <c r="B107" s="1699" t="s">
        <v>2107</v>
      </c>
      <c r="C107" s="1699" t="s">
        <v>2290</v>
      </c>
      <c r="D107" s="1699" t="s">
        <v>2107</v>
      </c>
      <c r="E107" s="1699">
        <v>0</v>
      </c>
      <c r="F107" s="1699">
        <v>1</v>
      </c>
      <c r="G107" s="1700" t="s">
        <v>2291</v>
      </c>
      <c r="H107" s="1700" t="s">
        <v>2292</v>
      </c>
      <c r="I107" s="1700" t="s">
        <v>8088</v>
      </c>
    </row>
    <row r="108" spans="2:9">
      <c r="B108" s="1699" t="s">
        <v>2107</v>
      </c>
      <c r="C108" s="1699" t="s">
        <v>2290</v>
      </c>
      <c r="D108" s="1699" t="s">
        <v>2112</v>
      </c>
      <c r="E108" s="1699">
        <v>0</v>
      </c>
      <c r="F108" s="1699">
        <v>1</v>
      </c>
      <c r="G108" s="1700" t="s">
        <v>2291</v>
      </c>
      <c r="H108" s="1700" t="s">
        <v>2293</v>
      </c>
      <c r="I108" s="1700" t="s">
        <v>8089</v>
      </c>
    </row>
    <row r="109" spans="2:9">
      <c r="B109" s="1699" t="s">
        <v>2107</v>
      </c>
      <c r="C109" s="1699" t="s">
        <v>2294</v>
      </c>
      <c r="D109" s="1699" t="s">
        <v>2108</v>
      </c>
      <c r="E109" s="1699">
        <v>1</v>
      </c>
      <c r="F109" s="1699">
        <v>0</v>
      </c>
      <c r="G109" s="1700" t="s">
        <v>2295</v>
      </c>
      <c r="H109" s="1700"/>
      <c r="I109" s="1700" t="s">
        <v>8089</v>
      </c>
    </row>
    <row r="110" spans="2:9">
      <c r="B110" s="1699" t="s">
        <v>2107</v>
      </c>
      <c r="C110" s="1699" t="s">
        <v>2294</v>
      </c>
      <c r="D110" s="1699" t="s">
        <v>2110</v>
      </c>
      <c r="E110" s="1699">
        <v>0</v>
      </c>
      <c r="F110" s="1699">
        <v>1</v>
      </c>
      <c r="G110" s="1700" t="s">
        <v>2295</v>
      </c>
      <c r="H110" s="1700" t="s">
        <v>2296</v>
      </c>
      <c r="I110" s="1700" t="s">
        <v>8089</v>
      </c>
    </row>
    <row r="111" spans="2:9">
      <c r="B111" s="1699" t="s">
        <v>2107</v>
      </c>
      <c r="C111" s="1699" t="s">
        <v>2297</v>
      </c>
      <c r="D111" s="1699" t="s">
        <v>2108</v>
      </c>
      <c r="E111" s="1699">
        <v>1</v>
      </c>
      <c r="F111" s="1699">
        <v>1</v>
      </c>
      <c r="G111" s="1700" t="s">
        <v>2244</v>
      </c>
      <c r="H111" s="1700"/>
      <c r="I111" s="1700" t="s">
        <v>8089</v>
      </c>
    </row>
    <row r="112" spans="2:9">
      <c r="B112" s="1699" t="s">
        <v>2107</v>
      </c>
      <c r="C112" s="1699" t="s">
        <v>2298</v>
      </c>
      <c r="D112" s="1699" t="s">
        <v>2108</v>
      </c>
      <c r="E112" s="1699">
        <v>1</v>
      </c>
      <c r="F112" s="1699">
        <v>1</v>
      </c>
      <c r="G112" s="1700" t="s">
        <v>2299</v>
      </c>
      <c r="H112" s="1700"/>
      <c r="I112" s="1700" t="s">
        <v>8089</v>
      </c>
    </row>
    <row r="113" spans="2:9">
      <c r="B113" s="1699" t="s">
        <v>2107</v>
      </c>
      <c r="C113" s="1699" t="s">
        <v>2300</v>
      </c>
      <c r="D113" s="1699" t="s">
        <v>2108</v>
      </c>
      <c r="E113" s="1699">
        <v>1</v>
      </c>
      <c r="F113" s="1699">
        <v>0</v>
      </c>
      <c r="G113" s="1700" t="s">
        <v>2301</v>
      </c>
      <c r="H113" s="1700"/>
      <c r="I113" s="1700" t="s">
        <v>8088</v>
      </c>
    </row>
    <row r="114" spans="2:9">
      <c r="B114" s="1699" t="s">
        <v>2107</v>
      </c>
      <c r="C114" s="1699" t="s">
        <v>2300</v>
      </c>
      <c r="D114" s="1699" t="s">
        <v>2107</v>
      </c>
      <c r="E114" s="1699">
        <v>0</v>
      </c>
      <c r="F114" s="1699">
        <v>1</v>
      </c>
      <c r="G114" s="1700" t="s">
        <v>2301</v>
      </c>
      <c r="H114" s="1700" t="s">
        <v>2302</v>
      </c>
      <c r="I114" s="1700" t="s">
        <v>8088</v>
      </c>
    </row>
    <row r="115" spans="2:9">
      <c r="B115" s="1699" t="s">
        <v>2107</v>
      </c>
      <c r="C115" s="1699" t="s">
        <v>2300</v>
      </c>
      <c r="D115" s="1699" t="s">
        <v>2110</v>
      </c>
      <c r="E115" s="1699">
        <v>0</v>
      </c>
      <c r="F115" s="1699">
        <v>1</v>
      </c>
      <c r="G115" s="1700" t="s">
        <v>2301</v>
      </c>
      <c r="H115" s="1700" t="s">
        <v>2303</v>
      </c>
      <c r="I115" s="1700" t="s">
        <v>8089</v>
      </c>
    </row>
    <row r="116" spans="2:9">
      <c r="B116" s="1699" t="s">
        <v>2107</v>
      </c>
      <c r="C116" s="1699" t="s">
        <v>2300</v>
      </c>
      <c r="D116" s="1699" t="s">
        <v>2112</v>
      </c>
      <c r="E116" s="1699">
        <v>0</v>
      </c>
      <c r="F116" s="1699">
        <v>1</v>
      </c>
      <c r="G116" s="1700" t="s">
        <v>2301</v>
      </c>
      <c r="H116" s="1700" t="s">
        <v>2304</v>
      </c>
      <c r="I116" s="1700" t="s">
        <v>8089</v>
      </c>
    </row>
    <row r="117" spans="2:9">
      <c r="B117" s="1699" t="s">
        <v>2107</v>
      </c>
      <c r="C117" s="1699" t="s">
        <v>2305</v>
      </c>
      <c r="D117" s="1699" t="s">
        <v>2108</v>
      </c>
      <c r="E117" s="1699">
        <v>1</v>
      </c>
      <c r="F117" s="1699">
        <v>1</v>
      </c>
      <c r="G117" s="1700" t="s">
        <v>2306</v>
      </c>
      <c r="H117" s="1700"/>
      <c r="I117" s="1700" t="s">
        <v>8089</v>
      </c>
    </row>
    <row r="118" spans="2:9">
      <c r="B118" s="1699" t="s">
        <v>2107</v>
      </c>
      <c r="C118" s="1699" t="s">
        <v>2307</v>
      </c>
      <c r="D118" s="1699" t="s">
        <v>2108</v>
      </c>
      <c r="E118" s="1699">
        <v>1</v>
      </c>
      <c r="F118" s="1699">
        <v>1</v>
      </c>
      <c r="G118" s="1700" t="s">
        <v>2308</v>
      </c>
      <c r="H118" s="1700"/>
      <c r="I118" s="1700" t="s">
        <v>8088</v>
      </c>
    </row>
    <row r="119" spans="2:9">
      <c r="B119" s="1699" t="s">
        <v>2107</v>
      </c>
      <c r="C119" s="1699" t="s">
        <v>2309</v>
      </c>
      <c r="D119" s="1699" t="s">
        <v>2108</v>
      </c>
      <c r="E119" s="1699">
        <v>1</v>
      </c>
      <c r="F119" s="1699">
        <v>1</v>
      </c>
      <c r="G119" s="1700" t="s">
        <v>2310</v>
      </c>
      <c r="H119" s="1700"/>
      <c r="I119" s="1700" t="s">
        <v>8088</v>
      </c>
    </row>
    <row r="120" spans="2:9">
      <c r="B120" s="1699" t="s">
        <v>2107</v>
      </c>
      <c r="C120" s="1699" t="s">
        <v>2311</v>
      </c>
      <c r="D120" s="1699" t="s">
        <v>2108</v>
      </c>
      <c r="E120" s="1699">
        <v>1</v>
      </c>
      <c r="F120" s="1699">
        <v>1</v>
      </c>
      <c r="G120" s="1700" t="s">
        <v>2312</v>
      </c>
      <c r="H120" s="1700"/>
      <c r="I120" s="1700" t="s">
        <v>8089</v>
      </c>
    </row>
    <row r="121" spans="2:9">
      <c r="B121" s="1699" t="s">
        <v>2107</v>
      </c>
      <c r="C121" s="1699" t="s">
        <v>2315</v>
      </c>
      <c r="D121" s="1699" t="s">
        <v>2108</v>
      </c>
      <c r="E121" s="1699">
        <v>1</v>
      </c>
      <c r="F121" s="1699">
        <v>1</v>
      </c>
      <c r="G121" s="1700" t="s">
        <v>2316</v>
      </c>
      <c r="H121" s="1700"/>
      <c r="I121" s="1700" t="s">
        <v>8089</v>
      </c>
    </row>
    <row r="122" spans="2:9">
      <c r="B122" s="1699" t="s">
        <v>2107</v>
      </c>
      <c r="C122" s="1699" t="s">
        <v>2320</v>
      </c>
      <c r="D122" s="1699" t="s">
        <v>2108</v>
      </c>
      <c r="E122" s="1699">
        <v>1</v>
      </c>
      <c r="F122" s="1699">
        <v>1</v>
      </c>
      <c r="G122" s="1700" t="s">
        <v>2321</v>
      </c>
      <c r="H122" s="1700"/>
      <c r="I122" s="1700" t="s">
        <v>8088</v>
      </c>
    </row>
    <row r="123" spans="2:9">
      <c r="B123" s="1699" t="s">
        <v>2107</v>
      </c>
      <c r="C123" s="1699" t="s">
        <v>2324</v>
      </c>
      <c r="D123" s="1699" t="s">
        <v>2108</v>
      </c>
      <c r="E123" s="1699">
        <v>1</v>
      </c>
      <c r="F123" s="1699">
        <v>1</v>
      </c>
      <c r="G123" s="1700" t="s">
        <v>2325</v>
      </c>
      <c r="H123" s="1700"/>
      <c r="I123" s="1700" t="s">
        <v>8088</v>
      </c>
    </row>
    <row r="124" spans="2:9">
      <c r="B124" s="1699" t="s">
        <v>2107</v>
      </c>
      <c r="C124" s="1699" t="s">
        <v>2327</v>
      </c>
      <c r="D124" s="1699" t="s">
        <v>2108</v>
      </c>
      <c r="E124" s="1699">
        <v>1</v>
      </c>
      <c r="F124" s="1699">
        <v>1</v>
      </c>
      <c r="G124" s="1700" t="s">
        <v>2328</v>
      </c>
      <c r="H124" s="1700"/>
      <c r="I124" s="1700" t="s">
        <v>8088</v>
      </c>
    </row>
    <row r="125" spans="2:9">
      <c r="B125" s="1699" t="s">
        <v>2107</v>
      </c>
      <c r="C125" s="1699" t="s">
        <v>2329</v>
      </c>
      <c r="D125" s="1699" t="s">
        <v>2108</v>
      </c>
      <c r="E125" s="1699">
        <v>1</v>
      </c>
      <c r="F125" s="1699">
        <v>1</v>
      </c>
      <c r="G125" s="1700" t="s">
        <v>2330</v>
      </c>
      <c r="H125" s="1700"/>
      <c r="I125" s="1700" t="s">
        <v>8088</v>
      </c>
    </row>
    <row r="126" spans="2:9">
      <c r="B126" s="1699" t="s">
        <v>2107</v>
      </c>
      <c r="C126" s="1699" t="s">
        <v>2333</v>
      </c>
      <c r="D126" s="1699" t="s">
        <v>2108</v>
      </c>
      <c r="E126" s="1699">
        <v>1</v>
      </c>
      <c r="F126" s="1699">
        <v>1</v>
      </c>
      <c r="G126" s="1700" t="s">
        <v>2334</v>
      </c>
      <c r="H126" s="1700"/>
      <c r="I126" s="1700" t="s">
        <v>8088</v>
      </c>
    </row>
    <row r="127" spans="2:9">
      <c r="B127" s="1699" t="s">
        <v>2107</v>
      </c>
      <c r="C127" s="1699" t="s">
        <v>2335</v>
      </c>
      <c r="D127" s="1699" t="s">
        <v>2108</v>
      </c>
      <c r="E127" s="1699">
        <v>1</v>
      </c>
      <c r="F127" s="1699">
        <v>1</v>
      </c>
      <c r="G127" s="1700" t="s">
        <v>2336</v>
      </c>
      <c r="H127" s="1700"/>
      <c r="I127" s="1700" t="s">
        <v>8089</v>
      </c>
    </row>
    <row r="128" spans="2:9">
      <c r="B128" s="1699" t="s">
        <v>2107</v>
      </c>
      <c r="C128" s="1699" t="s">
        <v>2337</v>
      </c>
      <c r="D128" s="1699" t="s">
        <v>2108</v>
      </c>
      <c r="E128" s="1699">
        <v>1</v>
      </c>
      <c r="F128" s="1699">
        <v>1</v>
      </c>
      <c r="G128" s="1700" t="s">
        <v>2338</v>
      </c>
      <c r="H128" s="1700"/>
      <c r="I128" s="1700" t="s">
        <v>8089</v>
      </c>
    </row>
    <row r="129" spans="2:9">
      <c r="B129" s="1699" t="s">
        <v>2107</v>
      </c>
      <c r="C129" s="1699" t="s">
        <v>2339</v>
      </c>
      <c r="D129" s="1699" t="s">
        <v>2108</v>
      </c>
      <c r="E129" s="1699">
        <v>1</v>
      </c>
      <c r="F129" s="1699">
        <v>1</v>
      </c>
      <c r="G129" s="1700" t="s">
        <v>2340</v>
      </c>
      <c r="H129" s="1700"/>
      <c r="I129" s="1700" t="s">
        <v>8088</v>
      </c>
    </row>
    <row r="130" spans="2:9">
      <c r="B130" s="1699" t="s">
        <v>2107</v>
      </c>
      <c r="C130" s="1699" t="s">
        <v>2341</v>
      </c>
      <c r="D130" s="1699" t="s">
        <v>2108</v>
      </c>
      <c r="E130" s="1699">
        <v>1</v>
      </c>
      <c r="F130" s="1699">
        <v>1</v>
      </c>
      <c r="G130" s="1700" t="s">
        <v>2342</v>
      </c>
      <c r="H130" s="1700"/>
      <c r="I130" s="1700" t="s">
        <v>8088</v>
      </c>
    </row>
    <row r="131" spans="2:9">
      <c r="B131" s="1699" t="s">
        <v>2107</v>
      </c>
      <c r="C131" s="1699" t="s">
        <v>2344</v>
      </c>
      <c r="D131" s="1699" t="s">
        <v>2108</v>
      </c>
      <c r="E131" s="1699">
        <v>1</v>
      </c>
      <c r="F131" s="1699">
        <v>1</v>
      </c>
      <c r="G131" s="1700" t="s">
        <v>2345</v>
      </c>
      <c r="H131" s="1700"/>
      <c r="I131" s="1700" t="s">
        <v>8089</v>
      </c>
    </row>
    <row r="132" spans="2:9">
      <c r="B132" s="1699" t="s">
        <v>2107</v>
      </c>
      <c r="C132" s="1699" t="s">
        <v>2346</v>
      </c>
      <c r="D132" s="1699" t="s">
        <v>2108</v>
      </c>
      <c r="E132" s="1699">
        <v>1</v>
      </c>
      <c r="F132" s="1699">
        <v>1</v>
      </c>
      <c r="G132" s="1700" t="s">
        <v>2347</v>
      </c>
      <c r="H132" s="1700"/>
      <c r="I132" s="1700" t="s">
        <v>8089</v>
      </c>
    </row>
    <row r="133" spans="2:9">
      <c r="B133" s="1699" t="s">
        <v>2107</v>
      </c>
      <c r="C133" s="1699" t="s">
        <v>2348</v>
      </c>
      <c r="D133" s="1699" t="s">
        <v>2108</v>
      </c>
      <c r="E133" s="1699">
        <v>1</v>
      </c>
      <c r="F133" s="1699">
        <v>1</v>
      </c>
      <c r="G133" s="1700" t="s">
        <v>2349</v>
      </c>
      <c r="H133" s="1700"/>
      <c r="I133" s="1700" t="s">
        <v>8088</v>
      </c>
    </row>
    <row r="134" spans="2:9">
      <c r="B134" s="1699" t="s">
        <v>2107</v>
      </c>
      <c r="C134" s="1699" t="s">
        <v>2351</v>
      </c>
      <c r="D134" s="1699" t="s">
        <v>2108</v>
      </c>
      <c r="E134" s="1699">
        <v>1</v>
      </c>
      <c r="F134" s="1699">
        <v>1</v>
      </c>
      <c r="G134" s="1700" t="s">
        <v>2352</v>
      </c>
      <c r="H134" s="1700"/>
      <c r="I134" s="1700" t="s">
        <v>8089</v>
      </c>
    </row>
    <row r="135" spans="2:9">
      <c r="B135" s="1699" t="s">
        <v>2107</v>
      </c>
      <c r="C135" s="1699" t="s">
        <v>2353</v>
      </c>
      <c r="D135" s="1699" t="s">
        <v>2108</v>
      </c>
      <c r="E135" s="1699">
        <v>1</v>
      </c>
      <c r="F135" s="1699">
        <v>1</v>
      </c>
      <c r="G135" s="1700" t="s">
        <v>2354</v>
      </c>
      <c r="H135" s="1700"/>
      <c r="I135" s="1700" t="s">
        <v>8089</v>
      </c>
    </row>
    <row r="136" spans="2:9">
      <c r="B136" s="1699" t="s">
        <v>2107</v>
      </c>
      <c r="C136" s="1699" t="s">
        <v>2355</v>
      </c>
      <c r="D136" s="1699" t="s">
        <v>2108</v>
      </c>
      <c r="E136" s="1699">
        <v>1</v>
      </c>
      <c r="F136" s="1699">
        <v>1</v>
      </c>
      <c r="G136" s="1700" t="s">
        <v>2356</v>
      </c>
      <c r="H136" s="1700"/>
      <c r="I136" s="1700" t="s">
        <v>8089</v>
      </c>
    </row>
    <row r="137" spans="2:9">
      <c r="B137" s="1699" t="s">
        <v>2107</v>
      </c>
      <c r="C137" s="1699" t="s">
        <v>2357</v>
      </c>
      <c r="D137" s="1699" t="s">
        <v>2108</v>
      </c>
      <c r="E137" s="1699">
        <v>1</v>
      </c>
      <c r="F137" s="1699">
        <v>1</v>
      </c>
      <c r="G137" s="1700" t="s">
        <v>2358</v>
      </c>
      <c r="H137" s="1700"/>
      <c r="I137" s="1700" t="s">
        <v>8089</v>
      </c>
    </row>
    <row r="138" spans="2:9">
      <c r="B138" s="1699" t="s">
        <v>2107</v>
      </c>
      <c r="C138" s="1699" t="s">
        <v>2359</v>
      </c>
      <c r="D138" s="1699" t="s">
        <v>2108</v>
      </c>
      <c r="E138" s="1699">
        <v>1</v>
      </c>
      <c r="F138" s="1699">
        <v>1</v>
      </c>
      <c r="G138" s="1700" t="s">
        <v>2360</v>
      </c>
      <c r="H138" s="1700"/>
      <c r="I138" s="1700" t="s">
        <v>8089</v>
      </c>
    </row>
    <row r="139" spans="2:9">
      <c r="B139" s="1699" t="s">
        <v>2107</v>
      </c>
      <c r="C139" s="1699" t="s">
        <v>2361</v>
      </c>
      <c r="D139" s="1699" t="s">
        <v>2108</v>
      </c>
      <c r="E139" s="1699">
        <v>1</v>
      </c>
      <c r="F139" s="1699">
        <v>1</v>
      </c>
      <c r="G139" s="1700" t="s">
        <v>2362</v>
      </c>
      <c r="H139" s="1700"/>
      <c r="I139" s="1700" t="s">
        <v>8089</v>
      </c>
    </row>
    <row r="140" spans="2:9">
      <c r="B140" s="1699" t="s">
        <v>2107</v>
      </c>
      <c r="C140" s="1699" t="s">
        <v>2363</v>
      </c>
      <c r="D140" s="1699" t="s">
        <v>2108</v>
      </c>
      <c r="E140" s="1699">
        <v>1</v>
      </c>
      <c r="F140" s="1699">
        <v>0</v>
      </c>
      <c r="G140" s="1700" t="s">
        <v>2364</v>
      </c>
      <c r="H140" s="1700"/>
      <c r="I140" s="1700" t="s">
        <v>8089</v>
      </c>
    </row>
    <row r="141" spans="2:9">
      <c r="B141" s="1699" t="s">
        <v>2107</v>
      </c>
      <c r="C141" s="1699" t="s">
        <v>2363</v>
      </c>
      <c r="D141" s="1699" t="s">
        <v>2107</v>
      </c>
      <c r="E141" s="1699">
        <v>0</v>
      </c>
      <c r="F141" s="1699">
        <v>1</v>
      </c>
      <c r="G141" s="1700" t="s">
        <v>2364</v>
      </c>
      <c r="H141" s="1700" t="s">
        <v>2365</v>
      </c>
      <c r="I141" s="1700" t="s">
        <v>8089</v>
      </c>
    </row>
    <row r="142" spans="2:9">
      <c r="B142" s="1699" t="s">
        <v>2107</v>
      </c>
      <c r="C142" s="1699" t="s">
        <v>2363</v>
      </c>
      <c r="D142" s="1699" t="s">
        <v>2110</v>
      </c>
      <c r="E142" s="1699">
        <v>0</v>
      </c>
      <c r="F142" s="1699">
        <v>1</v>
      </c>
      <c r="G142" s="1700" t="s">
        <v>2364</v>
      </c>
      <c r="H142" s="1700" t="s">
        <v>2366</v>
      </c>
      <c r="I142" s="1700" t="s">
        <v>8089</v>
      </c>
    </row>
    <row r="143" spans="2:9">
      <c r="B143" s="1699" t="s">
        <v>2107</v>
      </c>
      <c r="C143" s="1699" t="s">
        <v>2367</v>
      </c>
      <c r="D143" s="1699" t="s">
        <v>2108</v>
      </c>
      <c r="E143" s="1699">
        <v>1</v>
      </c>
      <c r="F143" s="1699">
        <v>1</v>
      </c>
      <c r="G143" s="1700" t="s">
        <v>2368</v>
      </c>
      <c r="H143" s="1700"/>
      <c r="I143" s="1700" t="s">
        <v>8089</v>
      </c>
    </row>
    <row r="144" spans="2:9">
      <c r="B144" s="1699" t="s">
        <v>2107</v>
      </c>
      <c r="C144" s="1699" t="s">
        <v>2369</v>
      </c>
      <c r="D144" s="1699" t="s">
        <v>2108</v>
      </c>
      <c r="E144" s="1699">
        <v>1</v>
      </c>
      <c r="F144" s="1699">
        <v>0</v>
      </c>
      <c r="G144" s="1700" t="s">
        <v>2370</v>
      </c>
      <c r="H144" s="1700"/>
      <c r="I144" s="1700" t="s">
        <v>8089</v>
      </c>
    </row>
    <row r="145" spans="2:9">
      <c r="B145" s="1699" t="s">
        <v>2107</v>
      </c>
      <c r="C145" s="1699" t="s">
        <v>2369</v>
      </c>
      <c r="D145" s="1699" t="s">
        <v>2107</v>
      </c>
      <c r="E145" s="1699">
        <v>0</v>
      </c>
      <c r="F145" s="1699">
        <v>1</v>
      </c>
      <c r="G145" s="1700" t="s">
        <v>2370</v>
      </c>
      <c r="H145" s="1700" t="s">
        <v>2370</v>
      </c>
      <c r="I145" s="1700" t="s">
        <v>8089</v>
      </c>
    </row>
    <row r="146" spans="2:9">
      <c r="B146" s="1699" t="s">
        <v>2107</v>
      </c>
      <c r="C146" s="1699" t="s">
        <v>2369</v>
      </c>
      <c r="D146" s="1699" t="s">
        <v>2110</v>
      </c>
      <c r="E146" s="1699">
        <v>0</v>
      </c>
      <c r="F146" s="1699">
        <v>1</v>
      </c>
      <c r="G146" s="1700" t="s">
        <v>2370</v>
      </c>
      <c r="H146" s="1700" t="s">
        <v>2371</v>
      </c>
      <c r="I146" s="1700" t="s">
        <v>8088</v>
      </c>
    </row>
    <row r="147" spans="2:9">
      <c r="B147" s="1699" t="s">
        <v>2107</v>
      </c>
      <c r="C147" s="1699" t="s">
        <v>2369</v>
      </c>
      <c r="D147" s="1699" t="s">
        <v>2112</v>
      </c>
      <c r="E147" s="1699">
        <v>0</v>
      </c>
      <c r="F147" s="1699">
        <v>1</v>
      </c>
      <c r="G147" s="1700" t="s">
        <v>2370</v>
      </c>
      <c r="H147" s="1700" t="s">
        <v>2372</v>
      </c>
      <c r="I147" s="1700" t="s">
        <v>8088</v>
      </c>
    </row>
    <row r="148" spans="2:9">
      <c r="B148" s="1699" t="s">
        <v>2107</v>
      </c>
      <c r="C148" s="1699" t="s">
        <v>2373</v>
      </c>
      <c r="D148" s="1699" t="s">
        <v>2108</v>
      </c>
      <c r="E148" s="1699">
        <v>1</v>
      </c>
      <c r="F148" s="1699">
        <v>1</v>
      </c>
      <c r="G148" s="1700" t="s">
        <v>2374</v>
      </c>
      <c r="H148" s="1700"/>
      <c r="I148" s="1700" t="s">
        <v>8089</v>
      </c>
    </row>
    <row r="149" spans="2:9">
      <c r="B149" s="1699" t="s">
        <v>2107</v>
      </c>
      <c r="C149" s="1699" t="s">
        <v>2375</v>
      </c>
      <c r="D149" s="1699" t="s">
        <v>2108</v>
      </c>
      <c r="E149" s="1699">
        <v>1</v>
      </c>
      <c r="F149" s="1699">
        <v>1</v>
      </c>
      <c r="G149" s="1700" t="s">
        <v>2376</v>
      </c>
      <c r="H149" s="1700"/>
      <c r="I149" s="1700" t="s">
        <v>8089</v>
      </c>
    </row>
    <row r="150" spans="2:9">
      <c r="B150" s="1699" t="s">
        <v>2107</v>
      </c>
      <c r="C150" s="1699" t="s">
        <v>2377</v>
      </c>
      <c r="D150" s="1699" t="s">
        <v>2108</v>
      </c>
      <c r="E150" s="1699">
        <v>1</v>
      </c>
      <c r="F150" s="1699">
        <v>1</v>
      </c>
      <c r="G150" s="1700" t="s">
        <v>2378</v>
      </c>
      <c r="H150" s="1700"/>
      <c r="I150" s="1700" t="s">
        <v>8088</v>
      </c>
    </row>
    <row r="151" spans="2:9">
      <c r="B151" s="1699" t="s">
        <v>2107</v>
      </c>
      <c r="C151" s="1699" t="s">
        <v>2379</v>
      </c>
      <c r="D151" s="1699" t="s">
        <v>2108</v>
      </c>
      <c r="E151" s="1699">
        <v>1</v>
      </c>
      <c r="F151" s="1699">
        <v>1</v>
      </c>
      <c r="G151" s="1700" t="s">
        <v>2380</v>
      </c>
      <c r="H151" s="1700"/>
      <c r="I151" s="1700" t="s">
        <v>8088</v>
      </c>
    </row>
    <row r="152" spans="2:9">
      <c r="B152" s="1699" t="s">
        <v>2107</v>
      </c>
      <c r="C152" s="1699" t="s">
        <v>2381</v>
      </c>
      <c r="D152" s="1699" t="s">
        <v>2108</v>
      </c>
      <c r="E152" s="1699">
        <v>1</v>
      </c>
      <c r="F152" s="1699">
        <v>1</v>
      </c>
      <c r="G152" s="1700" t="s">
        <v>2382</v>
      </c>
      <c r="H152" s="1700"/>
      <c r="I152" s="1700" t="s">
        <v>8089</v>
      </c>
    </row>
    <row r="153" spans="2:9">
      <c r="B153" s="1699" t="s">
        <v>2107</v>
      </c>
      <c r="C153" s="1699" t="s">
        <v>2383</v>
      </c>
      <c r="D153" s="1699" t="s">
        <v>2108</v>
      </c>
      <c r="E153" s="1699">
        <v>1</v>
      </c>
      <c r="F153" s="1699">
        <v>0</v>
      </c>
      <c r="G153" s="1700" t="s">
        <v>2384</v>
      </c>
      <c r="H153" s="1700"/>
      <c r="I153" s="1700" t="s">
        <v>8089</v>
      </c>
    </row>
    <row r="154" spans="2:9">
      <c r="B154" s="1699" t="s">
        <v>2107</v>
      </c>
      <c r="C154" s="1699" t="s">
        <v>2383</v>
      </c>
      <c r="D154" s="1699" t="s">
        <v>2107</v>
      </c>
      <c r="E154" s="1699">
        <v>0</v>
      </c>
      <c r="F154" s="1699">
        <v>1</v>
      </c>
      <c r="G154" s="1700" t="s">
        <v>2384</v>
      </c>
      <c r="H154" s="1700" t="s">
        <v>2384</v>
      </c>
      <c r="I154" s="1700" t="s">
        <v>8088</v>
      </c>
    </row>
    <row r="155" spans="2:9">
      <c r="B155" s="1699" t="s">
        <v>2107</v>
      </c>
      <c r="C155" s="1699" t="s">
        <v>2383</v>
      </c>
      <c r="D155" s="1699" t="s">
        <v>2110</v>
      </c>
      <c r="E155" s="1699">
        <v>0</v>
      </c>
      <c r="F155" s="1699">
        <v>1</v>
      </c>
      <c r="G155" s="1700" t="s">
        <v>2384</v>
      </c>
      <c r="H155" s="1700" t="s">
        <v>2385</v>
      </c>
      <c r="I155" s="1700" t="s">
        <v>8089</v>
      </c>
    </row>
    <row r="156" spans="2:9">
      <c r="B156" s="1699" t="s">
        <v>2107</v>
      </c>
      <c r="C156" s="1699" t="s">
        <v>2386</v>
      </c>
      <c r="D156" s="1699" t="s">
        <v>2108</v>
      </c>
      <c r="E156" s="1699">
        <v>1</v>
      </c>
      <c r="F156" s="1699">
        <v>0</v>
      </c>
      <c r="G156" s="1700" t="s">
        <v>2387</v>
      </c>
      <c r="H156" s="1700"/>
      <c r="I156" s="1700" t="s">
        <v>8089</v>
      </c>
    </row>
    <row r="157" spans="2:9">
      <c r="B157" s="1699" t="s">
        <v>2107</v>
      </c>
      <c r="C157" s="1699" t="s">
        <v>2386</v>
      </c>
      <c r="D157" s="1699" t="s">
        <v>2107</v>
      </c>
      <c r="E157" s="1699">
        <v>0</v>
      </c>
      <c r="F157" s="1699">
        <v>1</v>
      </c>
      <c r="G157" s="1700" t="s">
        <v>2387</v>
      </c>
      <c r="H157" s="1700" t="s">
        <v>2388</v>
      </c>
      <c r="I157" s="1700" t="s">
        <v>8089</v>
      </c>
    </row>
    <row r="158" spans="2:9">
      <c r="B158" s="1699" t="s">
        <v>2107</v>
      </c>
      <c r="C158" s="1699" t="s">
        <v>2386</v>
      </c>
      <c r="D158" s="1699" t="s">
        <v>2110</v>
      </c>
      <c r="E158" s="1699">
        <v>0</v>
      </c>
      <c r="F158" s="1699">
        <v>1</v>
      </c>
      <c r="G158" s="1700" t="s">
        <v>2387</v>
      </c>
      <c r="H158" s="1700" t="s">
        <v>2389</v>
      </c>
      <c r="I158" s="1700" t="s">
        <v>8088</v>
      </c>
    </row>
    <row r="159" spans="2:9">
      <c r="B159" s="1699" t="s">
        <v>2107</v>
      </c>
      <c r="C159" s="1699" t="s">
        <v>2390</v>
      </c>
      <c r="D159" s="1699" t="s">
        <v>2108</v>
      </c>
      <c r="E159" s="1699">
        <v>1</v>
      </c>
      <c r="F159" s="1699">
        <v>0</v>
      </c>
      <c r="G159" s="1700" t="s">
        <v>2391</v>
      </c>
      <c r="H159" s="1700"/>
      <c r="I159" s="1700" t="s">
        <v>8088</v>
      </c>
    </row>
    <row r="160" spans="2:9">
      <c r="B160" s="1699" t="s">
        <v>2107</v>
      </c>
      <c r="C160" s="1699" t="s">
        <v>2390</v>
      </c>
      <c r="D160" s="1699" t="s">
        <v>2107</v>
      </c>
      <c r="E160" s="1699">
        <v>0</v>
      </c>
      <c r="F160" s="1699">
        <v>1</v>
      </c>
      <c r="G160" s="1700" t="s">
        <v>2391</v>
      </c>
      <c r="H160" s="1700" t="s">
        <v>2392</v>
      </c>
      <c r="I160" s="1700" t="s">
        <v>8088</v>
      </c>
    </row>
    <row r="161" spans="2:9">
      <c r="B161" s="1699" t="s">
        <v>2107</v>
      </c>
      <c r="C161" s="1699" t="s">
        <v>2390</v>
      </c>
      <c r="D161" s="1699" t="s">
        <v>2110</v>
      </c>
      <c r="E161" s="1699">
        <v>0</v>
      </c>
      <c r="F161" s="1699">
        <v>1</v>
      </c>
      <c r="G161" s="1700" t="s">
        <v>2391</v>
      </c>
      <c r="H161" s="1700" t="s">
        <v>2393</v>
      </c>
      <c r="I161" s="1700" t="s">
        <v>8088</v>
      </c>
    </row>
    <row r="162" spans="2:9">
      <c r="B162" s="1699" t="s">
        <v>2107</v>
      </c>
      <c r="C162" s="1699" t="s">
        <v>2394</v>
      </c>
      <c r="D162" s="1699" t="s">
        <v>2108</v>
      </c>
      <c r="E162" s="1699">
        <v>1</v>
      </c>
      <c r="F162" s="1699">
        <v>0</v>
      </c>
      <c r="G162" s="1700" t="s">
        <v>2395</v>
      </c>
      <c r="H162" s="1700"/>
      <c r="I162" s="1700" t="s">
        <v>8088</v>
      </c>
    </row>
    <row r="163" spans="2:9">
      <c r="B163" s="1699" t="s">
        <v>2107</v>
      </c>
      <c r="C163" s="1699" t="s">
        <v>2394</v>
      </c>
      <c r="D163" s="1699" t="s">
        <v>2107</v>
      </c>
      <c r="E163" s="1699">
        <v>0</v>
      </c>
      <c r="F163" s="1699">
        <v>1</v>
      </c>
      <c r="G163" s="1700" t="s">
        <v>2395</v>
      </c>
      <c r="H163" s="1700" t="s">
        <v>2396</v>
      </c>
      <c r="I163" s="1700" t="s">
        <v>8088</v>
      </c>
    </row>
    <row r="164" spans="2:9">
      <c r="B164" s="1699" t="s">
        <v>2107</v>
      </c>
      <c r="C164" s="1699" t="s">
        <v>2394</v>
      </c>
      <c r="D164" s="1699" t="s">
        <v>2110</v>
      </c>
      <c r="E164" s="1699">
        <v>0</v>
      </c>
      <c r="F164" s="1699">
        <v>1</v>
      </c>
      <c r="G164" s="1700" t="s">
        <v>2395</v>
      </c>
      <c r="H164" s="1700" t="s">
        <v>2397</v>
      </c>
      <c r="I164" s="1700" t="s">
        <v>8088</v>
      </c>
    </row>
    <row r="165" spans="2:9">
      <c r="B165" s="1699" t="s">
        <v>2107</v>
      </c>
      <c r="C165" s="1699" t="s">
        <v>2398</v>
      </c>
      <c r="D165" s="1699" t="s">
        <v>2108</v>
      </c>
      <c r="E165" s="1699">
        <v>1</v>
      </c>
      <c r="F165" s="1699">
        <v>1</v>
      </c>
      <c r="G165" s="1700" t="s">
        <v>2399</v>
      </c>
      <c r="H165" s="1700"/>
      <c r="I165" s="1700" t="s">
        <v>8088</v>
      </c>
    </row>
    <row r="166" spans="2:9">
      <c r="B166" s="1699" t="s">
        <v>2107</v>
      </c>
      <c r="C166" s="1699" t="s">
        <v>2401</v>
      </c>
      <c r="D166" s="1699" t="s">
        <v>2108</v>
      </c>
      <c r="E166" s="1699">
        <v>1</v>
      </c>
      <c r="F166" s="1699">
        <v>1</v>
      </c>
      <c r="G166" s="1700" t="s">
        <v>2402</v>
      </c>
      <c r="H166" s="1700"/>
      <c r="I166" s="1700" t="s">
        <v>8089</v>
      </c>
    </row>
    <row r="167" spans="2:9">
      <c r="B167" s="1699" t="s">
        <v>2107</v>
      </c>
      <c r="C167" s="1699" t="s">
        <v>2403</v>
      </c>
      <c r="D167" s="1699" t="s">
        <v>2108</v>
      </c>
      <c r="E167" s="1699">
        <v>1</v>
      </c>
      <c r="F167" s="1699">
        <v>1</v>
      </c>
      <c r="G167" s="1700" t="s">
        <v>2404</v>
      </c>
      <c r="H167" s="1700"/>
      <c r="I167" s="1700" t="s">
        <v>8088</v>
      </c>
    </row>
    <row r="168" spans="2:9">
      <c r="B168" s="1699" t="s">
        <v>2107</v>
      </c>
      <c r="C168" s="1699" t="s">
        <v>2407</v>
      </c>
      <c r="D168" s="1699" t="s">
        <v>2108</v>
      </c>
      <c r="E168" s="1699">
        <v>1</v>
      </c>
      <c r="F168" s="1699">
        <v>1</v>
      </c>
      <c r="G168" s="1700" t="s">
        <v>2408</v>
      </c>
      <c r="H168" s="1700"/>
      <c r="I168" s="1700" t="s">
        <v>8089</v>
      </c>
    </row>
    <row r="169" spans="2:9">
      <c r="B169" s="1699" t="s">
        <v>2107</v>
      </c>
      <c r="C169" s="1699" t="s">
        <v>2409</v>
      </c>
      <c r="D169" s="1699" t="s">
        <v>2108</v>
      </c>
      <c r="E169" s="1699">
        <v>1</v>
      </c>
      <c r="F169" s="1699">
        <v>0</v>
      </c>
      <c r="G169" s="1700" t="s">
        <v>2410</v>
      </c>
      <c r="H169" s="1700"/>
      <c r="I169" s="1700" t="s">
        <v>8088</v>
      </c>
    </row>
    <row r="170" spans="2:9">
      <c r="B170" s="1699" t="s">
        <v>2107</v>
      </c>
      <c r="C170" s="1699" t="s">
        <v>2409</v>
      </c>
      <c r="D170" s="1699" t="s">
        <v>2107</v>
      </c>
      <c r="E170" s="1699">
        <v>0</v>
      </c>
      <c r="F170" s="1699">
        <v>1</v>
      </c>
      <c r="G170" s="1700" t="s">
        <v>2410</v>
      </c>
      <c r="H170" s="1700" t="s">
        <v>2411</v>
      </c>
      <c r="I170" s="1700" t="s">
        <v>8088</v>
      </c>
    </row>
    <row r="171" spans="2:9">
      <c r="B171" s="1699" t="s">
        <v>2107</v>
      </c>
      <c r="C171" s="1699" t="s">
        <v>2409</v>
      </c>
      <c r="D171" s="1699" t="s">
        <v>2110</v>
      </c>
      <c r="E171" s="1699">
        <v>0</v>
      </c>
      <c r="F171" s="1699">
        <v>1</v>
      </c>
      <c r="G171" s="1700" t="s">
        <v>2410</v>
      </c>
      <c r="H171" s="1700" t="s">
        <v>2412</v>
      </c>
      <c r="I171" s="1700" t="s">
        <v>8088</v>
      </c>
    </row>
    <row r="172" spans="2:9">
      <c r="B172" s="1699" t="s">
        <v>2107</v>
      </c>
      <c r="C172" s="1699" t="s">
        <v>2413</v>
      </c>
      <c r="D172" s="1699" t="s">
        <v>2108</v>
      </c>
      <c r="E172" s="1699">
        <v>1</v>
      </c>
      <c r="F172" s="1699">
        <v>0</v>
      </c>
      <c r="G172" s="1700" t="s">
        <v>2414</v>
      </c>
      <c r="H172" s="1700"/>
      <c r="I172" s="1700" t="s">
        <v>8089</v>
      </c>
    </row>
    <row r="173" spans="2:9">
      <c r="B173" s="1699" t="s">
        <v>2107</v>
      </c>
      <c r="C173" s="1699" t="s">
        <v>2413</v>
      </c>
      <c r="D173" s="1699" t="s">
        <v>2107</v>
      </c>
      <c r="E173" s="1699">
        <v>0</v>
      </c>
      <c r="F173" s="1699">
        <v>1</v>
      </c>
      <c r="G173" s="1700" t="s">
        <v>2414</v>
      </c>
      <c r="H173" s="1700" t="s">
        <v>2414</v>
      </c>
      <c r="I173" s="1700" t="s">
        <v>8088</v>
      </c>
    </row>
    <row r="174" spans="2:9">
      <c r="B174" s="1699" t="s">
        <v>2107</v>
      </c>
      <c r="C174" s="1699" t="s">
        <v>2413</v>
      </c>
      <c r="D174" s="1699" t="s">
        <v>2110</v>
      </c>
      <c r="E174" s="1699">
        <v>0</v>
      </c>
      <c r="F174" s="1699">
        <v>1</v>
      </c>
      <c r="G174" s="1700" t="s">
        <v>2414</v>
      </c>
      <c r="H174" s="1700" t="s">
        <v>2415</v>
      </c>
      <c r="I174" s="1700" t="s">
        <v>8089</v>
      </c>
    </row>
    <row r="175" spans="2:9">
      <c r="B175" s="1699" t="s">
        <v>2107</v>
      </c>
      <c r="C175" s="1699" t="s">
        <v>2413</v>
      </c>
      <c r="D175" s="1699" t="s">
        <v>2112</v>
      </c>
      <c r="E175" s="1699">
        <v>0</v>
      </c>
      <c r="F175" s="1699">
        <v>1</v>
      </c>
      <c r="G175" s="1700" t="s">
        <v>2414</v>
      </c>
      <c r="H175" s="1700" t="s">
        <v>2416</v>
      </c>
      <c r="I175" s="1700" t="s">
        <v>8089</v>
      </c>
    </row>
    <row r="176" spans="2:9">
      <c r="B176" s="1699" t="s">
        <v>2107</v>
      </c>
      <c r="C176" s="1699" t="s">
        <v>2413</v>
      </c>
      <c r="D176" s="1699" t="s">
        <v>2122</v>
      </c>
      <c r="E176" s="1699">
        <v>0</v>
      </c>
      <c r="F176" s="1699">
        <v>1</v>
      </c>
      <c r="G176" s="1700" t="s">
        <v>2414</v>
      </c>
      <c r="H176" s="1700" t="s">
        <v>2417</v>
      </c>
      <c r="I176" s="1700" t="s">
        <v>8089</v>
      </c>
    </row>
    <row r="177" spans="2:9">
      <c r="B177" s="1699" t="s">
        <v>2107</v>
      </c>
      <c r="C177" s="1699" t="s">
        <v>2418</v>
      </c>
      <c r="D177" s="1699" t="s">
        <v>2108</v>
      </c>
      <c r="E177" s="1699">
        <v>1</v>
      </c>
      <c r="F177" s="1699">
        <v>1</v>
      </c>
      <c r="G177" s="1700" t="s">
        <v>2419</v>
      </c>
      <c r="H177" s="1700"/>
      <c r="I177" s="1700" t="s">
        <v>8089</v>
      </c>
    </row>
    <row r="178" spans="2:9">
      <c r="B178" s="1699" t="s">
        <v>2107</v>
      </c>
      <c r="C178" s="1699" t="s">
        <v>2420</v>
      </c>
      <c r="D178" s="1699" t="s">
        <v>2108</v>
      </c>
      <c r="E178" s="1699">
        <v>1</v>
      </c>
      <c r="F178" s="1699">
        <v>1</v>
      </c>
      <c r="G178" s="1700" t="s">
        <v>2421</v>
      </c>
      <c r="H178" s="1700"/>
      <c r="I178" s="1700" t="s">
        <v>8088</v>
      </c>
    </row>
    <row r="179" spans="2:9">
      <c r="B179" s="1699" t="s">
        <v>2107</v>
      </c>
      <c r="C179" s="1699" t="s">
        <v>2422</v>
      </c>
      <c r="D179" s="1699" t="s">
        <v>2108</v>
      </c>
      <c r="E179" s="1699">
        <v>1</v>
      </c>
      <c r="F179" s="1699">
        <v>1</v>
      </c>
      <c r="G179" s="1700" t="s">
        <v>2423</v>
      </c>
      <c r="H179" s="1700"/>
      <c r="I179" s="1700" t="s">
        <v>8089</v>
      </c>
    </row>
    <row r="180" spans="2:9">
      <c r="B180" s="1699" t="s">
        <v>2107</v>
      </c>
      <c r="C180" s="1699" t="s">
        <v>2424</v>
      </c>
      <c r="D180" s="1699" t="s">
        <v>2108</v>
      </c>
      <c r="E180" s="1699">
        <v>1</v>
      </c>
      <c r="F180" s="1699">
        <v>1</v>
      </c>
      <c r="G180" s="1700" t="s">
        <v>2425</v>
      </c>
      <c r="H180" s="1700"/>
      <c r="I180" s="1700" t="s">
        <v>8088</v>
      </c>
    </row>
    <row r="181" spans="2:9">
      <c r="B181" s="1699" t="s">
        <v>2107</v>
      </c>
      <c r="C181" s="1699" t="s">
        <v>2427</v>
      </c>
      <c r="D181" s="1699" t="s">
        <v>2108</v>
      </c>
      <c r="E181" s="1699">
        <v>1</v>
      </c>
      <c r="F181" s="1699">
        <v>1</v>
      </c>
      <c r="G181" s="1700" t="s">
        <v>2428</v>
      </c>
      <c r="H181" s="1700"/>
      <c r="I181" s="1700" t="s">
        <v>8089</v>
      </c>
    </row>
    <row r="182" spans="2:9">
      <c r="B182" s="1699" t="s">
        <v>2107</v>
      </c>
      <c r="C182" s="1699" t="s">
        <v>2429</v>
      </c>
      <c r="D182" s="1699" t="s">
        <v>2108</v>
      </c>
      <c r="E182" s="1699">
        <v>1</v>
      </c>
      <c r="F182" s="1699">
        <v>1</v>
      </c>
      <c r="G182" s="1700" t="s">
        <v>2430</v>
      </c>
      <c r="H182" s="1700"/>
      <c r="I182" s="1700" t="s">
        <v>8088</v>
      </c>
    </row>
    <row r="183" spans="2:9">
      <c r="B183" s="1699" t="s">
        <v>2107</v>
      </c>
      <c r="C183" s="1699" t="s">
        <v>2431</v>
      </c>
      <c r="D183" s="1699" t="s">
        <v>2108</v>
      </c>
      <c r="E183" s="1699">
        <v>1</v>
      </c>
      <c r="F183" s="1699">
        <v>1</v>
      </c>
      <c r="G183" s="1700" t="s">
        <v>2432</v>
      </c>
      <c r="H183" s="1700"/>
      <c r="I183" s="1700" t="s">
        <v>8089</v>
      </c>
    </row>
    <row r="184" spans="2:9">
      <c r="B184" s="1699" t="s">
        <v>2107</v>
      </c>
      <c r="C184" s="1699" t="s">
        <v>2433</v>
      </c>
      <c r="D184" s="1699" t="s">
        <v>2108</v>
      </c>
      <c r="E184" s="1699">
        <v>1</v>
      </c>
      <c r="F184" s="1699">
        <v>1</v>
      </c>
      <c r="G184" s="1700" t="s">
        <v>2434</v>
      </c>
      <c r="H184" s="1700"/>
      <c r="I184" s="1700" t="s">
        <v>8088</v>
      </c>
    </row>
    <row r="185" spans="2:9">
      <c r="B185" s="1699" t="s">
        <v>2107</v>
      </c>
      <c r="C185" s="1699" t="s">
        <v>2435</v>
      </c>
      <c r="D185" s="1699" t="s">
        <v>2108</v>
      </c>
      <c r="E185" s="1699">
        <v>1</v>
      </c>
      <c r="F185" s="1699">
        <v>0</v>
      </c>
      <c r="G185" s="1700" t="s">
        <v>2436</v>
      </c>
      <c r="H185" s="1700"/>
      <c r="I185" s="1700" t="s">
        <v>8088</v>
      </c>
    </row>
    <row r="186" spans="2:9">
      <c r="B186" s="1699" t="s">
        <v>2107</v>
      </c>
      <c r="C186" s="1699" t="s">
        <v>2435</v>
      </c>
      <c r="D186" s="1699" t="s">
        <v>2107</v>
      </c>
      <c r="E186" s="1699">
        <v>0</v>
      </c>
      <c r="F186" s="1699">
        <v>1</v>
      </c>
      <c r="G186" s="1700" t="s">
        <v>2436</v>
      </c>
      <c r="H186" s="1700" t="s">
        <v>2437</v>
      </c>
      <c r="I186" s="1700" t="s">
        <v>8088</v>
      </c>
    </row>
    <row r="187" spans="2:9">
      <c r="B187" s="1699" t="s">
        <v>2107</v>
      </c>
      <c r="C187" s="1699" t="s">
        <v>2435</v>
      </c>
      <c r="D187" s="1699" t="s">
        <v>2110</v>
      </c>
      <c r="E187" s="1699">
        <v>0</v>
      </c>
      <c r="F187" s="1699">
        <v>1</v>
      </c>
      <c r="G187" s="1700" t="s">
        <v>2436</v>
      </c>
      <c r="H187" s="1700" t="s">
        <v>2438</v>
      </c>
      <c r="I187" s="1700" t="s">
        <v>8088</v>
      </c>
    </row>
    <row r="188" spans="2:9">
      <c r="B188" s="1699" t="s">
        <v>2107</v>
      </c>
      <c r="C188" s="1699" t="s">
        <v>2440</v>
      </c>
      <c r="D188" s="1699" t="s">
        <v>2108</v>
      </c>
      <c r="E188" s="1699">
        <v>1</v>
      </c>
      <c r="F188" s="1699">
        <v>0</v>
      </c>
      <c r="G188" s="1700" t="s">
        <v>2441</v>
      </c>
      <c r="H188" s="1700"/>
      <c r="I188" s="1700" t="s">
        <v>8089</v>
      </c>
    </row>
    <row r="189" spans="2:9">
      <c r="B189" s="1699" t="s">
        <v>2107</v>
      </c>
      <c r="C189" s="1699" t="s">
        <v>2440</v>
      </c>
      <c r="D189" s="1699" t="s">
        <v>2110</v>
      </c>
      <c r="E189" s="1699">
        <v>0</v>
      </c>
      <c r="F189" s="1699">
        <v>1</v>
      </c>
      <c r="G189" s="1700" t="s">
        <v>2441</v>
      </c>
      <c r="H189" s="1700" t="s">
        <v>2442</v>
      </c>
      <c r="I189" s="1700" t="s">
        <v>8089</v>
      </c>
    </row>
    <row r="190" spans="2:9">
      <c r="B190" s="1699" t="s">
        <v>2107</v>
      </c>
      <c r="C190" s="1699" t="s">
        <v>2443</v>
      </c>
      <c r="D190" s="1699" t="s">
        <v>2108</v>
      </c>
      <c r="E190" s="1699">
        <v>1</v>
      </c>
      <c r="F190" s="1699">
        <v>0</v>
      </c>
      <c r="G190" s="1700" t="s">
        <v>2444</v>
      </c>
      <c r="H190" s="1700"/>
      <c r="I190" s="1700" t="s">
        <v>8088</v>
      </c>
    </row>
    <row r="191" spans="2:9">
      <c r="B191" s="1699" t="s">
        <v>2107</v>
      </c>
      <c r="C191" s="1699" t="s">
        <v>2443</v>
      </c>
      <c r="D191" s="1699" t="s">
        <v>2107</v>
      </c>
      <c r="E191" s="1699">
        <v>0</v>
      </c>
      <c r="F191" s="1699">
        <v>1</v>
      </c>
      <c r="G191" s="1700" t="s">
        <v>2444</v>
      </c>
      <c r="H191" s="1700" t="s">
        <v>2444</v>
      </c>
      <c r="I191" s="1700" t="s">
        <v>8089</v>
      </c>
    </row>
    <row r="192" spans="2:9">
      <c r="B192" s="1699" t="s">
        <v>2107</v>
      </c>
      <c r="C192" s="1699" t="s">
        <v>2445</v>
      </c>
      <c r="D192" s="1699" t="s">
        <v>2108</v>
      </c>
      <c r="E192" s="1699">
        <v>1</v>
      </c>
      <c r="F192" s="1699">
        <v>1</v>
      </c>
      <c r="G192" s="1700" t="s">
        <v>2446</v>
      </c>
      <c r="H192" s="1700"/>
      <c r="I192" s="1700" t="s">
        <v>8089</v>
      </c>
    </row>
    <row r="193" spans="2:9">
      <c r="B193" s="1699" t="s">
        <v>2107</v>
      </c>
      <c r="C193" s="1699" t="s">
        <v>2447</v>
      </c>
      <c r="D193" s="1699" t="s">
        <v>2108</v>
      </c>
      <c r="E193" s="1699">
        <v>1</v>
      </c>
      <c r="F193" s="1699">
        <v>1</v>
      </c>
      <c r="G193" s="1700" t="s">
        <v>2448</v>
      </c>
      <c r="H193" s="1700"/>
      <c r="I193" s="1700" t="s">
        <v>8088</v>
      </c>
    </row>
    <row r="194" spans="2:9">
      <c r="B194" s="1699" t="s">
        <v>2107</v>
      </c>
      <c r="C194" s="1699" t="s">
        <v>2449</v>
      </c>
      <c r="D194" s="1699" t="s">
        <v>2108</v>
      </c>
      <c r="E194" s="1699">
        <v>1</v>
      </c>
      <c r="F194" s="1699">
        <v>0</v>
      </c>
      <c r="G194" s="1700" t="s">
        <v>2450</v>
      </c>
      <c r="H194" s="1700"/>
      <c r="I194" s="1700" t="s">
        <v>8089</v>
      </c>
    </row>
    <row r="195" spans="2:9">
      <c r="B195" s="1699" t="s">
        <v>2107</v>
      </c>
      <c r="C195" s="1699" t="s">
        <v>2449</v>
      </c>
      <c r="D195" s="1699" t="s">
        <v>2107</v>
      </c>
      <c r="E195" s="1699">
        <v>0</v>
      </c>
      <c r="F195" s="1699">
        <v>1</v>
      </c>
      <c r="G195" s="1700" t="s">
        <v>2450</v>
      </c>
      <c r="H195" s="1700" t="s">
        <v>2450</v>
      </c>
      <c r="I195" s="1700" t="s">
        <v>8089</v>
      </c>
    </row>
    <row r="196" spans="2:9">
      <c r="B196" s="1699" t="s">
        <v>2107</v>
      </c>
      <c r="C196" s="1699" t="s">
        <v>2449</v>
      </c>
      <c r="D196" s="1699" t="s">
        <v>2110</v>
      </c>
      <c r="E196" s="1699">
        <v>0</v>
      </c>
      <c r="F196" s="1699">
        <v>1</v>
      </c>
      <c r="G196" s="1700" t="s">
        <v>2450</v>
      </c>
      <c r="H196" s="1700" t="s">
        <v>2451</v>
      </c>
      <c r="I196" s="1700" t="s">
        <v>8088</v>
      </c>
    </row>
    <row r="197" spans="2:9">
      <c r="B197" s="1699" t="s">
        <v>2107</v>
      </c>
      <c r="C197" s="1699" t="s">
        <v>2452</v>
      </c>
      <c r="D197" s="1699" t="s">
        <v>2108</v>
      </c>
      <c r="E197" s="1699">
        <v>1</v>
      </c>
      <c r="F197" s="1699">
        <v>1</v>
      </c>
      <c r="G197" s="1700" t="s">
        <v>2453</v>
      </c>
      <c r="H197" s="1700"/>
      <c r="I197" s="1700" t="s">
        <v>8089</v>
      </c>
    </row>
    <row r="198" spans="2:9">
      <c r="B198" s="1699" t="s">
        <v>2107</v>
      </c>
      <c r="C198" s="1699" t="s">
        <v>2454</v>
      </c>
      <c r="D198" s="1699" t="s">
        <v>2108</v>
      </c>
      <c r="E198" s="1699">
        <v>1</v>
      </c>
      <c r="F198" s="1699">
        <v>1</v>
      </c>
      <c r="G198" s="1700" t="s">
        <v>2455</v>
      </c>
      <c r="H198" s="1700"/>
      <c r="I198" s="1700" t="s">
        <v>8089</v>
      </c>
    </row>
    <row r="199" spans="2:9">
      <c r="B199" s="1699" t="s">
        <v>2107</v>
      </c>
      <c r="C199" s="1699" t="s">
        <v>2456</v>
      </c>
      <c r="D199" s="1699" t="s">
        <v>2108</v>
      </c>
      <c r="E199" s="1699">
        <v>1</v>
      </c>
      <c r="F199" s="1699">
        <v>0</v>
      </c>
      <c r="G199" s="1700" t="s">
        <v>2457</v>
      </c>
      <c r="H199" s="1700"/>
      <c r="I199" s="1700" t="s">
        <v>8088</v>
      </c>
    </row>
    <row r="200" spans="2:9">
      <c r="B200" s="1699" t="s">
        <v>2107</v>
      </c>
      <c r="C200" s="1699" t="s">
        <v>2456</v>
      </c>
      <c r="D200" s="1699" t="s">
        <v>2107</v>
      </c>
      <c r="E200" s="1699">
        <v>0</v>
      </c>
      <c r="F200" s="1699">
        <v>1</v>
      </c>
      <c r="G200" s="1700" t="s">
        <v>2457</v>
      </c>
      <c r="H200" s="1700" t="s">
        <v>2458</v>
      </c>
      <c r="I200" s="1700" t="s">
        <v>8089</v>
      </c>
    </row>
    <row r="201" spans="2:9">
      <c r="B201" s="1699" t="s">
        <v>2107</v>
      </c>
      <c r="C201" s="1699" t="s">
        <v>2456</v>
      </c>
      <c r="D201" s="1699" t="s">
        <v>2110</v>
      </c>
      <c r="E201" s="1699">
        <v>0</v>
      </c>
      <c r="F201" s="1699">
        <v>1</v>
      </c>
      <c r="G201" s="1700" t="s">
        <v>2457</v>
      </c>
      <c r="H201" s="1700" t="s">
        <v>2459</v>
      </c>
      <c r="I201" s="1700" t="s">
        <v>8088</v>
      </c>
    </row>
    <row r="202" spans="2:9">
      <c r="B202" s="1699" t="s">
        <v>2107</v>
      </c>
      <c r="C202" s="1699" t="s">
        <v>2460</v>
      </c>
      <c r="D202" s="1699" t="s">
        <v>2108</v>
      </c>
      <c r="E202" s="1699">
        <v>1</v>
      </c>
      <c r="F202" s="1699">
        <v>1</v>
      </c>
      <c r="G202" s="1700" t="s">
        <v>2461</v>
      </c>
      <c r="H202" s="1700"/>
      <c r="I202" s="1700" t="s">
        <v>8088</v>
      </c>
    </row>
    <row r="203" spans="2:9">
      <c r="B203" s="1699" t="s">
        <v>2107</v>
      </c>
      <c r="C203" s="1699" t="s">
        <v>2462</v>
      </c>
      <c r="D203" s="1699" t="s">
        <v>2108</v>
      </c>
      <c r="E203" s="1699">
        <v>1</v>
      </c>
      <c r="F203" s="1699">
        <v>1</v>
      </c>
      <c r="G203" s="1700" t="s">
        <v>2463</v>
      </c>
      <c r="H203" s="1700"/>
      <c r="I203" s="1700" t="s">
        <v>8088</v>
      </c>
    </row>
    <row r="204" spans="2:9">
      <c r="B204" s="1699" t="s">
        <v>2107</v>
      </c>
      <c r="C204" s="1699" t="s">
        <v>2465</v>
      </c>
      <c r="D204" s="1699" t="s">
        <v>2108</v>
      </c>
      <c r="E204" s="1699">
        <v>1</v>
      </c>
      <c r="F204" s="1699">
        <v>0</v>
      </c>
      <c r="G204" s="1700" t="s">
        <v>2466</v>
      </c>
      <c r="H204" s="1700"/>
      <c r="I204" s="1700" t="s">
        <v>8088</v>
      </c>
    </row>
    <row r="205" spans="2:9">
      <c r="B205" s="1699" t="s">
        <v>2107</v>
      </c>
      <c r="C205" s="1699" t="s">
        <v>2465</v>
      </c>
      <c r="D205" s="1699" t="s">
        <v>2107</v>
      </c>
      <c r="E205" s="1699">
        <v>0</v>
      </c>
      <c r="F205" s="1699">
        <v>1</v>
      </c>
      <c r="G205" s="1700" t="s">
        <v>2466</v>
      </c>
      <c r="H205" s="1700" t="s">
        <v>2467</v>
      </c>
      <c r="I205" s="1700" t="s">
        <v>8088</v>
      </c>
    </row>
    <row r="206" spans="2:9">
      <c r="B206" s="1699" t="s">
        <v>2107</v>
      </c>
      <c r="C206" s="1699" t="s">
        <v>2465</v>
      </c>
      <c r="D206" s="1699" t="s">
        <v>2110</v>
      </c>
      <c r="E206" s="1699">
        <v>0</v>
      </c>
      <c r="F206" s="1699">
        <v>1</v>
      </c>
      <c r="G206" s="1700" t="s">
        <v>2466</v>
      </c>
      <c r="H206" s="1700" t="s">
        <v>2468</v>
      </c>
      <c r="I206" s="1700" t="s">
        <v>8088</v>
      </c>
    </row>
    <row r="207" spans="2:9">
      <c r="B207" s="1699" t="s">
        <v>2107</v>
      </c>
      <c r="C207" s="1699" t="s">
        <v>2469</v>
      </c>
      <c r="D207" s="1699" t="s">
        <v>2108</v>
      </c>
      <c r="E207" s="1699">
        <v>1</v>
      </c>
      <c r="F207" s="1699">
        <v>1</v>
      </c>
      <c r="G207" s="1700" t="s">
        <v>2470</v>
      </c>
      <c r="H207" s="1700"/>
      <c r="I207" s="1700" t="s">
        <v>8088</v>
      </c>
    </row>
    <row r="208" spans="2:9">
      <c r="B208" s="1699" t="s">
        <v>2107</v>
      </c>
      <c r="C208" s="1699" t="s">
        <v>2473</v>
      </c>
      <c r="D208" s="1699" t="s">
        <v>2110</v>
      </c>
      <c r="E208" s="1699">
        <v>0</v>
      </c>
      <c r="F208" s="1699">
        <v>1</v>
      </c>
      <c r="G208" s="1700" t="s">
        <v>2474</v>
      </c>
      <c r="H208" s="1700" t="s">
        <v>2475</v>
      </c>
      <c r="I208" s="1700" t="s">
        <v>8088</v>
      </c>
    </row>
    <row r="209" spans="2:9">
      <c r="B209" s="1699" t="s">
        <v>2107</v>
      </c>
      <c r="C209" s="1699" t="s">
        <v>2477</v>
      </c>
      <c r="D209" s="1699" t="s">
        <v>2108</v>
      </c>
      <c r="E209" s="1699">
        <v>1</v>
      </c>
      <c r="F209" s="1699">
        <v>0</v>
      </c>
      <c r="G209" s="1700" t="s">
        <v>2478</v>
      </c>
      <c r="H209" s="1700"/>
      <c r="I209" s="1700" t="s">
        <v>8089</v>
      </c>
    </row>
    <row r="210" spans="2:9">
      <c r="B210" s="1699" t="s">
        <v>2107</v>
      </c>
      <c r="C210" s="1699" t="s">
        <v>2477</v>
      </c>
      <c r="D210" s="1699" t="s">
        <v>2107</v>
      </c>
      <c r="E210" s="1699">
        <v>0</v>
      </c>
      <c r="F210" s="1699">
        <v>1</v>
      </c>
      <c r="G210" s="1700" t="s">
        <v>2478</v>
      </c>
      <c r="H210" s="1700" t="s">
        <v>2479</v>
      </c>
      <c r="I210" s="1700" t="s">
        <v>8089</v>
      </c>
    </row>
    <row r="211" spans="2:9">
      <c r="B211" s="1699" t="s">
        <v>2107</v>
      </c>
      <c r="C211" s="1699" t="s">
        <v>2477</v>
      </c>
      <c r="D211" s="1699" t="s">
        <v>2110</v>
      </c>
      <c r="E211" s="1699">
        <v>0</v>
      </c>
      <c r="F211" s="1699">
        <v>1</v>
      </c>
      <c r="G211" s="1700" t="s">
        <v>2478</v>
      </c>
      <c r="H211" s="1700" t="s">
        <v>2480</v>
      </c>
      <c r="I211" s="1700" t="s">
        <v>8088</v>
      </c>
    </row>
    <row r="212" spans="2:9">
      <c r="B212" s="1699" t="s">
        <v>2107</v>
      </c>
      <c r="C212" s="1699" t="s">
        <v>2481</v>
      </c>
      <c r="D212" s="1699" t="s">
        <v>2108</v>
      </c>
      <c r="E212" s="1699">
        <v>1</v>
      </c>
      <c r="F212" s="1699">
        <v>0</v>
      </c>
      <c r="G212" s="1700" t="s">
        <v>2482</v>
      </c>
      <c r="H212" s="1700"/>
      <c r="I212" s="1700" t="s">
        <v>8089</v>
      </c>
    </row>
    <row r="213" spans="2:9">
      <c r="B213" s="1699" t="s">
        <v>2107</v>
      </c>
      <c r="C213" s="1699" t="s">
        <v>2481</v>
      </c>
      <c r="D213" s="1699" t="s">
        <v>2107</v>
      </c>
      <c r="E213" s="1699">
        <v>0</v>
      </c>
      <c r="F213" s="1699">
        <v>1</v>
      </c>
      <c r="G213" s="1700" t="s">
        <v>2482</v>
      </c>
      <c r="H213" s="1700" t="s">
        <v>2483</v>
      </c>
      <c r="I213" s="1700" t="s">
        <v>8089</v>
      </c>
    </row>
    <row r="214" spans="2:9">
      <c r="B214" s="1699" t="s">
        <v>2107</v>
      </c>
      <c r="C214" s="1699" t="s">
        <v>2484</v>
      </c>
      <c r="D214" s="1699" t="s">
        <v>2108</v>
      </c>
      <c r="E214" s="1699">
        <v>1</v>
      </c>
      <c r="F214" s="1699">
        <v>0</v>
      </c>
      <c r="G214" s="1700" t="s">
        <v>2485</v>
      </c>
      <c r="H214" s="1700"/>
      <c r="I214" s="1700" t="s">
        <v>8088</v>
      </c>
    </row>
    <row r="215" spans="2:9">
      <c r="B215" s="1699" t="s">
        <v>2107</v>
      </c>
      <c r="C215" s="1699" t="s">
        <v>2484</v>
      </c>
      <c r="D215" s="1699" t="s">
        <v>2107</v>
      </c>
      <c r="E215" s="1699">
        <v>0</v>
      </c>
      <c r="F215" s="1699">
        <v>1</v>
      </c>
      <c r="G215" s="1700" t="s">
        <v>2485</v>
      </c>
      <c r="H215" s="1700" t="s">
        <v>2486</v>
      </c>
      <c r="I215" s="1700" t="s">
        <v>8088</v>
      </c>
    </row>
    <row r="216" spans="2:9">
      <c r="B216" s="1699" t="s">
        <v>2107</v>
      </c>
      <c r="C216" s="1699" t="s">
        <v>2484</v>
      </c>
      <c r="D216" s="1699" t="s">
        <v>2110</v>
      </c>
      <c r="E216" s="1699">
        <v>0</v>
      </c>
      <c r="F216" s="1699">
        <v>1</v>
      </c>
      <c r="G216" s="1700" t="s">
        <v>2485</v>
      </c>
      <c r="H216" s="1700" t="s">
        <v>2487</v>
      </c>
      <c r="I216" s="1700" t="s">
        <v>8088</v>
      </c>
    </row>
    <row r="217" spans="2:9">
      <c r="B217" s="1699" t="s">
        <v>2107</v>
      </c>
      <c r="C217" s="1699" t="s">
        <v>2488</v>
      </c>
      <c r="D217" s="1699" t="s">
        <v>2108</v>
      </c>
      <c r="E217" s="1699">
        <v>1</v>
      </c>
      <c r="F217" s="1699">
        <v>0</v>
      </c>
      <c r="G217" s="1700" t="s">
        <v>2489</v>
      </c>
      <c r="H217" s="1700"/>
      <c r="I217" s="1700" t="s">
        <v>8089</v>
      </c>
    </row>
    <row r="218" spans="2:9">
      <c r="B218" s="1699" t="s">
        <v>2107</v>
      </c>
      <c r="C218" s="1699" t="s">
        <v>2488</v>
      </c>
      <c r="D218" s="1699" t="s">
        <v>2107</v>
      </c>
      <c r="E218" s="1699">
        <v>0</v>
      </c>
      <c r="F218" s="1699">
        <v>1</v>
      </c>
      <c r="G218" s="1700" t="s">
        <v>2489</v>
      </c>
      <c r="H218" s="1700" t="s">
        <v>2490</v>
      </c>
      <c r="I218" s="1700" t="s">
        <v>8088</v>
      </c>
    </row>
    <row r="219" spans="2:9">
      <c r="B219" s="1699" t="s">
        <v>2107</v>
      </c>
      <c r="C219" s="1699" t="s">
        <v>2488</v>
      </c>
      <c r="D219" s="1699" t="s">
        <v>2110</v>
      </c>
      <c r="E219" s="1699">
        <v>0</v>
      </c>
      <c r="F219" s="1699">
        <v>1</v>
      </c>
      <c r="G219" s="1700" t="s">
        <v>2489</v>
      </c>
      <c r="H219" s="1700" t="s">
        <v>2491</v>
      </c>
      <c r="I219" s="1700" t="s">
        <v>8089</v>
      </c>
    </row>
    <row r="220" spans="2:9">
      <c r="B220" s="1699" t="s">
        <v>2107</v>
      </c>
      <c r="C220" s="1699" t="s">
        <v>2492</v>
      </c>
      <c r="D220" s="1699" t="s">
        <v>2108</v>
      </c>
      <c r="E220" s="1699">
        <v>1</v>
      </c>
      <c r="F220" s="1699">
        <v>0</v>
      </c>
      <c r="G220" s="1700" t="s">
        <v>2493</v>
      </c>
      <c r="H220" s="1700"/>
      <c r="I220" s="1700" t="s">
        <v>8088</v>
      </c>
    </row>
    <row r="221" spans="2:9">
      <c r="B221" s="1699" t="s">
        <v>2107</v>
      </c>
      <c r="C221" s="1699" t="s">
        <v>2492</v>
      </c>
      <c r="D221" s="1699" t="s">
        <v>2107</v>
      </c>
      <c r="E221" s="1699">
        <v>0</v>
      </c>
      <c r="F221" s="1699">
        <v>1</v>
      </c>
      <c r="G221" s="1700" t="s">
        <v>2493</v>
      </c>
      <c r="H221" s="1700" t="s">
        <v>2493</v>
      </c>
      <c r="I221" s="1700" t="s">
        <v>8088</v>
      </c>
    </row>
    <row r="222" spans="2:9">
      <c r="B222" s="1699" t="s">
        <v>2107</v>
      </c>
      <c r="C222" s="1699" t="s">
        <v>2497</v>
      </c>
      <c r="D222" s="1699" t="s">
        <v>2108</v>
      </c>
      <c r="E222" s="1699">
        <v>1</v>
      </c>
      <c r="F222" s="1699">
        <v>1</v>
      </c>
      <c r="G222" s="1700" t="s">
        <v>2498</v>
      </c>
      <c r="H222" s="1700"/>
      <c r="I222" s="1700" t="s">
        <v>8088</v>
      </c>
    </row>
    <row r="223" spans="2:9">
      <c r="B223" s="1699" t="s">
        <v>2107</v>
      </c>
      <c r="C223" s="1699" t="s">
        <v>2499</v>
      </c>
      <c r="D223" s="1699" t="s">
        <v>2108</v>
      </c>
      <c r="E223" s="1699">
        <v>1</v>
      </c>
      <c r="F223" s="1699">
        <v>1</v>
      </c>
      <c r="G223" s="1700" t="s">
        <v>2500</v>
      </c>
      <c r="H223" s="1700"/>
      <c r="I223" s="1700" t="s">
        <v>8088</v>
      </c>
    </row>
    <row r="224" spans="2:9">
      <c r="B224" s="1699" t="s">
        <v>2107</v>
      </c>
      <c r="C224" s="1699" t="s">
        <v>2501</v>
      </c>
      <c r="D224" s="1699" t="s">
        <v>2108</v>
      </c>
      <c r="E224" s="1699">
        <v>1</v>
      </c>
      <c r="F224" s="1699">
        <v>1</v>
      </c>
      <c r="G224" s="1700" t="s">
        <v>2502</v>
      </c>
      <c r="H224" s="1700"/>
      <c r="I224" s="1700" t="s">
        <v>8089</v>
      </c>
    </row>
    <row r="225" spans="2:9">
      <c r="B225" s="1699" t="s">
        <v>2107</v>
      </c>
      <c r="C225" s="1699" t="s">
        <v>2503</v>
      </c>
      <c r="D225" s="1699" t="s">
        <v>2108</v>
      </c>
      <c r="E225" s="1699">
        <v>1</v>
      </c>
      <c r="F225" s="1699">
        <v>1</v>
      </c>
      <c r="G225" s="1700" t="s">
        <v>2504</v>
      </c>
      <c r="H225" s="1700"/>
      <c r="I225" s="1700" t="s">
        <v>8088</v>
      </c>
    </row>
    <row r="226" spans="2:9">
      <c r="B226" s="1699" t="s">
        <v>2107</v>
      </c>
      <c r="C226" s="1699" t="s">
        <v>2505</v>
      </c>
      <c r="D226" s="1699" t="s">
        <v>2108</v>
      </c>
      <c r="E226" s="1699">
        <v>1</v>
      </c>
      <c r="F226" s="1699">
        <v>1</v>
      </c>
      <c r="G226" s="1700" t="s">
        <v>2506</v>
      </c>
      <c r="H226" s="1700"/>
      <c r="I226" s="1700" t="s">
        <v>8088</v>
      </c>
    </row>
    <row r="227" spans="2:9">
      <c r="B227" s="1699" t="s">
        <v>2110</v>
      </c>
      <c r="C227" s="1699" t="s">
        <v>2507</v>
      </c>
      <c r="D227" s="1699" t="s">
        <v>2112</v>
      </c>
      <c r="E227" s="1699">
        <v>0</v>
      </c>
      <c r="F227" s="1699">
        <v>1</v>
      </c>
      <c r="G227" s="1700" t="s">
        <v>1306</v>
      </c>
      <c r="H227" s="1700" t="s">
        <v>2509</v>
      </c>
      <c r="I227" s="1700" t="s">
        <v>8088</v>
      </c>
    </row>
    <row r="228" spans="2:9">
      <c r="B228" s="1699" t="s">
        <v>2110</v>
      </c>
      <c r="C228" s="1699" t="s">
        <v>2507</v>
      </c>
      <c r="D228" s="1699" t="s">
        <v>2122</v>
      </c>
      <c r="E228" s="1699">
        <v>0</v>
      </c>
      <c r="F228" s="1699">
        <v>1</v>
      </c>
      <c r="G228" s="1700" t="s">
        <v>1306</v>
      </c>
      <c r="H228" s="1700" t="s">
        <v>2510</v>
      </c>
      <c r="I228" s="1700" t="s">
        <v>8088</v>
      </c>
    </row>
    <row r="229" spans="2:9">
      <c r="B229" s="1699" t="s">
        <v>2110</v>
      </c>
      <c r="C229" s="1699" t="s">
        <v>2507</v>
      </c>
      <c r="D229" s="1699" t="s">
        <v>2128</v>
      </c>
      <c r="E229" s="1699">
        <v>0</v>
      </c>
      <c r="F229" s="1699">
        <v>1</v>
      </c>
      <c r="G229" s="1700" t="s">
        <v>1306</v>
      </c>
      <c r="H229" s="1700" t="s">
        <v>2511</v>
      </c>
      <c r="I229" s="1700" t="s">
        <v>8088</v>
      </c>
    </row>
    <row r="230" spans="2:9">
      <c r="B230" s="1699" t="s">
        <v>2110</v>
      </c>
      <c r="C230" s="1699" t="s">
        <v>2507</v>
      </c>
      <c r="D230" s="1699" t="s">
        <v>2512</v>
      </c>
      <c r="E230" s="1699">
        <v>0</v>
      </c>
      <c r="F230" s="1699">
        <v>1</v>
      </c>
      <c r="G230" s="1700" t="s">
        <v>1306</v>
      </c>
      <c r="H230" s="1700" t="s">
        <v>2513</v>
      </c>
      <c r="I230" s="1700" t="s">
        <v>8088</v>
      </c>
    </row>
    <row r="231" spans="2:9">
      <c r="B231" s="1699" t="s">
        <v>2110</v>
      </c>
      <c r="C231" s="1699" t="s">
        <v>2507</v>
      </c>
      <c r="D231" s="1699" t="s">
        <v>2516</v>
      </c>
      <c r="E231" s="1699">
        <v>0</v>
      </c>
      <c r="F231" s="1699">
        <v>1</v>
      </c>
      <c r="G231" s="1700" t="s">
        <v>1306</v>
      </c>
      <c r="H231" s="1700" t="s">
        <v>2517</v>
      </c>
      <c r="I231" s="1700" t="s">
        <v>8088</v>
      </c>
    </row>
    <row r="232" spans="2:9">
      <c r="B232" s="1699" t="s">
        <v>2110</v>
      </c>
      <c r="C232" s="1699" t="s">
        <v>2507</v>
      </c>
      <c r="D232" s="1699" t="s">
        <v>2518</v>
      </c>
      <c r="E232" s="1699">
        <v>0</v>
      </c>
      <c r="F232" s="1699">
        <v>1</v>
      </c>
      <c r="G232" s="1700" t="s">
        <v>1306</v>
      </c>
      <c r="H232" s="1700" t="s">
        <v>2519</v>
      </c>
      <c r="I232" s="1700" t="s">
        <v>8089</v>
      </c>
    </row>
    <row r="233" spans="2:9">
      <c r="B233" s="1699" t="s">
        <v>2110</v>
      </c>
      <c r="C233" s="1699" t="s">
        <v>2507</v>
      </c>
      <c r="D233" s="1699" t="s">
        <v>2520</v>
      </c>
      <c r="E233" s="1699">
        <v>0</v>
      </c>
      <c r="F233" s="1699">
        <v>1</v>
      </c>
      <c r="G233" s="1700" t="s">
        <v>1306</v>
      </c>
      <c r="H233" s="1700" t="s">
        <v>2521</v>
      </c>
      <c r="I233" s="1700" t="s">
        <v>8088</v>
      </c>
    </row>
    <row r="234" spans="2:9">
      <c r="B234" s="1699" t="s">
        <v>2110</v>
      </c>
      <c r="C234" s="1699" t="s">
        <v>2507</v>
      </c>
      <c r="D234" s="1699" t="s">
        <v>2522</v>
      </c>
      <c r="E234" s="1699">
        <v>0</v>
      </c>
      <c r="F234" s="1699">
        <v>1</v>
      </c>
      <c r="G234" s="1700" t="s">
        <v>1306</v>
      </c>
      <c r="H234" s="1700" t="s">
        <v>2523</v>
      </c>
      <c r="I234" s="1700" t="s">
        <v>8088</v>
      </c>
    </row>
    <row r="235" spans="2:9">
      <c r="B235" s="1699" t="s">
        <v>2110</v>
      </c>
      <c r="C235" s="1699" t="s">
        <v>2507</v>
      </c>
      <c r="D235" s="1699" t="s">
        <v>2529</v>
      </c>
      <c r="E235" s="1699">
        <v>0</v>
      </c>
      <c r="F235" s="1699">
        <v>1</v>
      </c>
      <c r="G235" s="1700" t="s">
        <v>1306</v>
      </c>
      <c r="H235" s="1700" t="s">
        <v>2530</v>
      </c>
      <c r="I235" s="1700" t="s">
        <v>8088</v>
      </c>
    </row>
    <row r="236" spans="2:9">
      <c r="B236" s="1699" t="s">
        <v>2110</v>
      </c>
      <c r="C236" s="1699" t="s">
        <v>2120</v>
      </c>
      <c r="D236" s="1699" t="s">
        <v>2126</v>
      </c>
      <c r="E236" s="1699">
        <v>0</v>
      </c>
      <c r="F236" s="1699">
        <v>1</v>
      </c>
      <c r="G236" s="1700" t="s">
        <v>2532</v>
      </c>
      <c r="H236" s="1700" t="s">
        <v>2535</v>
      </c>
      <c r="I236" s="1700" t="s">
        <v>8088</v>
      </c>
    </row>
    <row r="237" spans="2:9">
      <c r="B237" s="1699" t="s">
        <v>2110</v>
      </c>
      <c r="C237" s="1699" t="s">
        <v>2120</v>
      </c>
      <c r="D237" s="1699" t="s">
        <v>2524</v>
      </c>
      <c r="E237" s="1699">
        <v>0</v>
      </c>
      <c r="F237" s="1699">
        <v>1</v>
      </c>
      <c r="G237" s="1700" t="s">
        <v>2532</v>
      </c>
      <c r="H237" s="1700" t="s">
        <v>2536</v>
      </c>
      <c r="I237" s="1700" t="s">
        <v>8088</v>
      </c>
    </row>
    <row r="238" spans="2:9">
      <c r="B238" s="1699" t="s">
        <v>2110</v>
      </c>
      <c r="C238" s="1699" t="s">
        <v>2120</v>
      </c>
      <c r="D238" s="1699" t="s">
        <v>2527</v>
      </c>
      <c r="E238" s="1699">
        <v>0</v>
      </c>
      <c r="F238" s="1699">
        <v>1</v>
      </c>
      <c r="G238" s="1700" t="s">
        <v>2532</v>
      </c>
      <c r="H238" s="1700" t="s">
        <v>2538</v>
      </c>
      <c r="I238" s="1700" t="s">
        <v>8089</v>
      </c>
    </row>
    <row r="239" spans="2:9">
      <c r="B239" s="1699" t="s">
        <v>2110</v>
      </c>
      <c r="C239" s="1699" t="s">
        <v>2132</v>
      </c>
      <c r="D239" s="1699" t="s">
        <v>2110</v>
      </c>
      <c r="E239" s="1699">
        <v>0</v>
      </c>
      <c r="F239" s="1699">
        <v>1</v>
      </c>
      <c r="G239" s="1700" t="s">
        <v>1612</v>
      </c>
      <c r="H239" s="1700" t="s">
        <v>2539</v>
      </c>
      <c r="I239" s="1700" t="s">
        <v>8088</v>
      </c>
    </row>
    <row r="240" spans="2:9">
      <c r="B240" s="1699" t="s">
        <v>2110</v>
      </c>
      <c r="C240" s="1699" t="s">
        <v>2132</v>
      </c>
      <c r="D240" s="1699" t="s">
        <v>2130</v>
      </c>
      <c r="E240" s="1699">
        <v>0</v>
      </c>
      <c r="F240" s="1699">
        <v>1</v>
      </c>
      <c r="G240" s="1700" t="s">
        <v>1612</v>
      </c>
      <c r="H240" s="1700" t="s">
        <v>2541</v>
      </c>
      <c r="I240" s="1700" t="s">
        <v>8088</v>
      </c>
    </row>
    <row r="241" spans="2:9">
      <c r="B241" s="1699" t="s">
        <v>2110</v>
      </c>
      <c r="C241" s="1699" t="s">
        <v>2135</v>
      </c>
      <c r="D241" s="1699" t="s">
        <v>2108</v>
      </c>
      <c r="E241" s="1699">
        <v>1</v>
      </c>
      <c r="F241" s="1699">
        <v>0</v>
      </c>
      <c r="G241" s="1700" t="s">
        <v>2543</v>
      </c>
      <c r="H241" s="1700"/>
      <c r="I241" s="1700" t="s">
        <v>8088</v>
      </c>
    </row>
    <row r="242" spans="2:9">
      <c r="B242" s="1699" t="s">
        <v>2110</v>
      </c>
      <c r="C242" s="1699" t="s">
        <v>2135</v>
      </c>
      <c r="D242" s="1699" t="s">
        <v>2124</v>
      </c>
      <c r="E242" s="1699">
        <v>0</v>
      </c>
      <c r="F242" s="1699">
        <v>1</v>
      </c>
      <c r="G242" s="1700" t="s">
        <v>2543</v>
      </c>
      <c r="H242" s="1700" t="s">
        <v>2546</v>
      </c>
      <c r="I242" s="1700" t="s">
        <v>8089</v>
      </c>
    </row>
    <row r="243" spans="2:9">
      <c r="B243" s="1699" t="s">
        <v>2110</v>
      </c>
      <c r="C243" s="1699" t="s">
        <v>2137</v>
      </c>
      <c r="D243" s="1699" t="s">
        <v>2512</v>
      </c>
      <c r="E243" s="1699">
        <v>0</v>
      </c>
      <c r="F243" s="1699">
        <v>1</v>
      </c>
      <c r="G243" s="1700" t="s">
        <v>2547</v>
      </c>
      <c r="H243" s="1700" t="s">
        <v>2552</v>
      </c>
      <c r="I243" s="1700" t="s">
        <v>8088</v>
      </c>
    </row>
    <row r="244" spans="2:9">
      <c r="B244" s="1699" t="s">
        <v>2110</v>
      </c>
      <c r="C244" s="1699" t="s">
        <v>2137</v>
      </c>
      <c r="D244" s="1699" t="s">
        <v>2516</v>
      </c>
      <c r="E244" s="1699">
        <v>0</v>
      </c>
      <c r="F244" s="1699">
        <v>1</v>
      </c>
      <c r="G244" s="1700" t="s">
        <v>2547</v>
      </c>
      <c r="H244" s="1700" t="s">
        <v>2553</v>
      </c>
      <c r="I244" s="1700" t="s">
        <v>8088</v>
      </c>
    </row>
    <row r="245" spans="2:9">
      <c r="B245" s="1699" t="s">
        <v>2110</v>
      </c>
      <c r="C245" s="1699" t="s">
        <v>2137</v>
      </c>
      <c r="D245" s="1699" t="s">
        <v>2520</v>
      </c>
      <c r="E245" s="1699">
        <v>0</v>
      </c>
      <c r="F245" s="1699">
        <v>1</v>
      </c>
      <c r="G245" s="1700" t="s">
        <v>2547</v>
      </c>
      <c r="H245" s="1700" t="s">
        <v>2554</v>
      </c>
      <c r="I245" s="1700" t="s">
        <v>8088</v>
      </c>
    </row>
    <row r="246" spans="2:9">
      <c r="B246" s="1699" t="s">
        <v>2110</v>
      </c>
      <c r="C246" s="1699" t="s">
        <v>2137</v>
      </c>
      <c r="D246" s="1699" t="s">
        <v>2522</v>
      </c>
      <c r="E246" s="1699">
        <v>0</v>
      </c>
      <c r="F246" s="1699">
        <v>1</v>
      </c>
      <c r="G246" s="1700" t="s">
        <v>2547</v>
      </c>
      <c r="H246" s="1700" t="s">
        <v>2555</v>
      </c>
      <c r="I246" s="1700" t="s">
        <v>8088</v>
      </c>
    </row>
    <row r="247" spans="2:9">
      <c r="B247" s="1699" t="s">
        <v>2110</v>
      </c>
      <c r="C247" s="1699" t="s">
        <v>2137</v>
      </c>
      <c r="D247" s="1699" t="s">
        <v>2524</v>
      </c>
      <c r="E247" s="1699">
        <v>0</v>
      </c>
      <c r="F247" s="1699">
        <v>1</v>
      </c>
      <c r="G247" s="1700" t="s">
        <v>2547</v>
      </c>
      <c r="H247" s="1700" t="s">
        <v>2556</v>
      </c>
      <c r="I247" s="1700" t="s">
        <v>8088</v>
      </c>
    </row>
    <row r="248" spans="2:9">
      <c r="B248" s="1699" t="s">
        <v>2110</v>
      </c>
      <c r="C248" s="1699" t="s">
        <v>2137</v>
      </c>
      <c r="D248" s="1699" t="s">
        <v>2525</v>
      </c>
      <c r="E248" s="1699">
        <v>0</v>
      </c>
      <c r="F248" s="1699">
        <v>1</v>
      </c>
      <c r="G248" s="1700" t="s">
        <v>2547</v>
      </c>
      <c r="H248" s="1700" t="s">
        <v>2557</v>
      </c>
      <c r="I248" s="1700" t="s">
        <v>8088</v>
      </c>
    </row>
    <row r="249" spans="2:9">
      <c r="B249" s="1699" t="s">
        <v>2110</v>
      </c>
      <c r="C249" s="1699" t="s">
        <v>2138</v>
      </c>
      <c r="D249" s="1699" t="s">
        <v>2108</v>
      </c>
      <c r="E249" s="1699">
        <v>1</v>
      </c>
      <c r="F249" s="1699">
        <v>0</v>
      </c>
      <c r="G249" s="1700" t="s">
        <v>2558</v>
      </c>
      <c r="H249" s="1700"/>
      <c r="I249" s="1700" t="s">
        <v>8088</v>
      </c>
    </row>
    <row r="250" spans="2:9">
      <c r="B250" s="1699" t="s">
        <v>2110</v>
      </c>
      <c r="C250" s="1699" t="s">
        <v>2138</v>
      </c>
      <c r="D250" s="1699" t="s">
        <v>2110</v>
      </c>
      <c r="E250" s="1699">
        <v>0</v>
      </c>
      <c r="F250" s="1699">
        <v>1</v>
      </c>
      <c r="G250" s="1700" t="s">
        <v>2558</v>
      </c>
      <c r="H250" s="1700" t="s">
        <v>2559</v>
      </c>
      <c r="I250" s="1700" t="s">
        <v>8088</v>
      </c>
    </row>
    <row r="251" spans="2:9">
      <c r="B251" s="1699" t="s">
        <v>2110</v>
      </c>
      <c r="C251" s="1699" t="s">
        <v>2138</v>
      </c>
      <c r="D251" s="1699" t="s">
        <v>2122</v>
      </c>
      <c r="E251" s="1699">
        <v>0</v>
      </c>
      <c r="F251" s="1699">
        <v>1</v>
      </c>
      <c r="G251" s="1700" t="s">
        <v>2558</v>
      </c>
      <c r="H251" s="1700" t="s">
        <v>2560</v>
      </c>
      <c r="I251" s="1700" t="s">
        <v>8088</v>
      </c>
    </row>
    <row r="252" spans="2:9">
      <c r="B252" s="1699" t="s">
        <v>2110</v>
      </c>
      <c r="C252" s="1699" t="s">
        <v>2138</v>
      </c>
      <c r="D252" s="1699" t="s">
        <v>2124</v>
      </c>
      <c r="E252" s="1699">
        <v>0</v>
      </c>
      <c r="F252" s="1699">
        <v>1</v>
      </c>
      <c r="G252" s="1700" t="s">
        <v>2558</v>
      </c>
      <c r="H252" s="1700" t="s">
        <v>2561</v>
      </c>
      <c r="I252" s="1700" t="s">
        <v>8089</v>
      </c>
    </row>
    <row r="253" spans="2:9">
      <c r="B253" s="1699" t="s">
        <v>2110</v>
      </c>
      <c r="C253" s="1699" t="s">
        <v>2145</v>
      </c>
      <c r="D253" s="1699" t="s">
        <v>2108</v>
      </c>
      <c r="E253" s="1699">
        <v>1</v>
      </c>
      <c r="F253" s="1699">
        <v>0</v>
      </c>
      <c r="G253" s="1700" t="s">
        <v>2562</v>
      </c>
      <c r="H253" s="1700"/>
      <c r="I253" s="1700" t="s">
        <v>8089</v>
      </c>
    </row>
    <row r="254" spans="2:9">
      <c r="B254" s="1699" t="s">
        <v>2110</v>
      </c>
      <c r="C254" s="1699" t="s">
        <v>2145</v>
      </c>
      <c r="D254" s="1699" t="s">
        <v>2107</v>
      </c>
      <c r="E254" s="1699">
        <v>0</v>
      </c>
      <c r="F254" s="1699">
        <v>1</v>
      </c>
      <c r="G254" s="1700" t="s">
        <v>2562</v>
      </c>
      <c r="H254" s="1700" t="s">
        <v>2563</v>
      </c>
      <c r="I254" s="1700" t="s">
        <v>8088</v>
      </c>
    </row>
    <row r="255" spans="2:9">
      <c r="B255" s="1699" t="s">
        <v>2110</v>
      </c>
      <c r="C255" s="1699" t="s">
        <v>2145</v>
      </c>
      <c r="D255" s="1699" t="s">
        <v>2110</v>
      </c>
      <c r="E255" s="1699">
        <v>0</v>
      </c>
      <c r="F255" s="1699">
        <v>1</v>
      </c>
      <c r="G255" s="1700" t="s">
        <v>2562</v>
      </c>
      <c r="H255" s="1700" t="s">
        <v>2564</v>
      </c>
      <c r="I255" s="1700" t="s">
        <v>8088</v>
      </c>
    </row>
    <row r="256" spans="2:9">
      <c r="B256" s="1699" t="s">
        <v>2110</v>
      </c>
      <c r="C256" s="1699" t="s">
        <v>2145</v>
      </c>
      <c r="D256" s="1699" t="s">
        <v>2112</v>
      </c>
      <c r="E256" s="1699">
        <v>0</v>
      </c>
      <c r="F256" s="1699">
        <v>1</v>
      </c>
      <c r="G256" s="1700" t="s">
        <v>2562</v>
      </c>
      <c r="H256" s="1700" t="s">
        <v>2565</v>
      </c>
      <c r="I256" s="1700" t="s">
        <v>8089</v>
      </c>
    </row>
    <row r="257" spans="2:9">
      <c r="B257" s="1699" t="s">
        <v>2110</v>
      </c>
      <c r="C257" s="1699" t="s">
        <v>2145</v>
      </c>
      <c r="D257" s="1699" t="s">
        <v>2122</v>
      </c>
      <c r="E257" s="1699">
        <v>0</v>
      </c>
      <c r="F257" s="1699">
        <v>1</v>
      </c>
      <c r="G257" s="1700" t="s">
        <v>2562</v>
      </c>
      <c r="H257" s="1700" t="s">
        <v>2566</v>
      </c>
      <c r="I257" s="1700" t="s">
        <v>8089</v>
      </c>
    </row>
    <row r="258" spans="2:9">
      <c r="B258" s="1699" t="s">
        <v>2110</v>
      </c>
      <c r="C258" s="1699" t="s">
        <v>2145</v>
      </c>
      <c r="D258" s="1699" t="s">
        <v>2124</v>
      </c>
      <c r="E258" s="1699">
        <v>0</v>
      </c>
      <c r="F258" s="1699">
        <v>1</v>
      </c>
      <c r="G258" s="1700" t="s">
        <v>2562</v>
      </c>
      <c r="H258" s="1700" t="s">
        <v>2567</v>
      </c>
      <c r="I258" s="1700" t="s">
        <v>8089</v>
      </c>
    </row>
    <row r="259" spans="2:9">
      <c r="B259" s="1699" t="s">
        <v>2110</v>
      </c>
      <c r="C259" s="1699" t="s">
        <v>2152</v>
      </c>
      <c r="D259" s="1699" t="s">
        <v>2108</v>
      </c>
      <c r="E259" s="1699">
        <v>1</v>
      </c>
      <c r="F259" s="1699">
        <v>0</v>
      </c>
      <c r="G259" s="1700" t="s">
        <v>2569</v>
      </c>
      <c r="H259" s="1700"/>
      <c r="I259" s="1700" t="s">
        <v>8088</v>
      </c>
    </row>
    <row r="260" spans="2:9">
      <c r="B260" s="1699" t="s">
        <v>2110</v>
      </c>
      <c r="C260" s="1699" t="s">
        <v>2152</v>
      </c>
      <c r="D260" s="1699" t="s">
        <v>2124</v>
      </c>
      <c r="E260" s="1699">
        <v>0</v>
      </c>
      <c r="F260" s="1699">
        <v>1</v>
      </c>
      <c r="G260" s="1700" t="s">
        <v>2569</v>
      </c>
      <c r="H260" s="1700" t="s">
        <v>2570</v>
      </c>
      <c r="I260" s="1700" t="s">
        <v>8089</v>
      </c>
    </row>
    <row r="261" spans="2:9">
      <c r="B261" s="1699" t="s">
        <v>2110</v>
      </c>
      <c r="C261" s="1699" t="s">
        <v>2152</v>
      </c>
      <c r="D261" s="1699" t="s">
        <v>2130</v>
      </c>
      <c r="E261" s="1699">
        <v>0</v>
      </c>
      <c r="F261" s="1699">
        <v>1</v>
      </c>
      <c r="G261" s="1700" t="s">
        <v>2569</v>
      </c>
      <c r="H261" s="1700" t="s">
        <v>2571</v>
      </c>
      <c r="I261" s="1700" t="s">
        <v>8089</v>
      </c>
    </row>
    <row r="262" spans="2:9">
      <c r="B262" s="1699" t="s">
        <v>2110</v>
      </c>
      <c r="C262" s="1699" t="s">
        <v>2572</v>
      </c>
      <c r="D262" s="1699" t="s">
        <v>2108</v>
      </c>
      <c r="E262" s="1699">
        <v>1</v>
      </c>
      <c r="F262" s="1699">
        <v>0</v>
      </c>
      <c r="G262" s="1700" t="s">
        <v>2573</v>
      </c>
      <c r="H262" s="1700"/>
      <c r="I262" s="1700" t="s">
        <v>8088</v>
      </c>
    </row>
    <row r="263" spans="2:9">
      <c r="B263" s="1699" t="s">
        <v>2110</v>
      </c>
      <c r="C263" s="1699" t="s">
        <v>2572</v>
      </c>
      <c r="D263" s="1699" t="s">
        <v>2107</v>
      </c>
      <c r="E263" s="1699">
        <v>0</v>
      </c>
      <c r="F263" s="1699">
        <v>1</v>
      </c>
      <c r="G263" s="1700" t="s">
        <v>2573</v>
      </c>
      <c r="H263" s="1700" t="s">
        <v>2574</v>
      </c>
      <c r="I263" s="1700" t="s">
        <v>8088</v>
      </c>
    </row>
    <row r="264" spans="2:9">
      <c r="B264" s="1699" t="s">
        <v>2110</v>
      </c>
      <c r="C264" s="1699" t="s">
        <v>2572</v>
      </c>
      <c r="D264" s="1699" t="s">
        <v>2110</v>
      </c>
      <c r="E264" s="1699">
        <v>0</v>
      </c>
      <c r="F264" s="1699">
        <v>1</v>
      </c>
      <c r="G264" s="1700" t="s">
        <v>2573</v>
      </c>
      <c r="H264" s="1700" t="s">
        <v>2575</v>
      </c>
      <c r="I264" s="1700" t="s">
        <v>8088</v>
      </c>
    </row>
    <row r="265" spans="2:9">
      <c r="B265" s="1699" t="s">
        <v>2110</v>
      </c>
      <c r="C265" s="1699" t="s">
        <v>2572</v>
      </c>
      <c r="D265" s="1699" t="s">
        <v>2112</v>
      </c>
      <c r="E265" s="1699">
        <v>0</v>
      </c>
      <c r="F265" s="1699">
        <v>1</v>
      </c>
      <c r="G265" s="1700" t="s">
        <v>2573</v>
      </c>
      <c r="H265" s="1700" t="s">
        <v>2576</v>
      </c>
      <c r="I265" s="1700" t="s">
        <v>8088</v>
      </c>
    </row>
    <row r="266" spans="2:9">
      <c r="B266" s="1699" t="s">
        <v>2110</v>
      </c>
      <c r="C266" s="1699" t="s">
        <v>2215</v>
      </c>
      <c r="D266" s="1699" t="s">
        <v>2108</v>
      </c>
      <c r="E266" s="1699">
        <v>1</v>
      </c>
      <c r="F266" s="1699">
        <v>0</v>
      </c>
      <c r="G266" s="1700" t="s">
        <v>2577</v>
      </c>
      <c r="H266" s="1700"/>
      <c r="I266" s="1700" t="s">
        <v>8089</v>
      </c>
    </row>
    <row r="267" spans="2:9">
      <c r="B267" s="1699" t="s">
        <v>2110</v>
      </c>
      <c r="C267" s="1699" t="s">
        <v>2215</v>
      </c>
      <c r="D267" s="1699" t="s">
        <v>2107</v>
      </c>
      <c r="E267" s="1699">
        <v>0</v>
      </c>
      <c r="F267" s="1699">
        <v>1</v>
      </c>
      <c r="G267" s="1700" t="s">
        <v>2577</v>
      </c>
      <c r="H267" s="1700" t="s">
        <v>2578</v>
      </c>
      <c r="I267" s="1700" t="s">
        <v>8089</v>
      </c>
    </row>
    <row r="268" spans="2:9">
      <c r="B268" s="1699" t="s">
        <v>2110</v>
      </c>
      <c r="C268" s="1699" t="s">
        <v>2215</v>
      </c>
      <c r="D268" s="1699" t="s">
        <v>2110</v>
      </c>
      <c r="E268" s="1699">
        <v>0</v>
      </c>
      <c r="F268" s="1699">
        <v>1</v>
      </c>
      <c r="G268" s="1700" t="s">
        <v>2577</v>
      </c>
      <c r="H268" s="1700" t="s">
        <v>2579</v>
      </c>
      <c r="I268" s="1700" t="s">
        <v>8089</v>
      </c>
    </row>
    <row r="269" spans="2:9">
      <c r="B269" s="1699" t="s">
        <v>2110</v>
      </c>
      <c r="C269" s="1699" t="s">
        <v>2216</v>
      </c>
      <c r="D269" s="1699" t="s">
        <v>2108</v>
      </c>
      <c r="E269" s="1699">
        <v>1</v>
      </c>
      <c r="F269" s="1699">
        <v>1</v>
      </c>
      <c r="G269" s="1700" t="s">
        <v>2580</v>
      </c>
      <c r="H269" s="1700"/>
      <c r="I269" s="1700" t="s">
        <v>8088</v>
      </c>
    </row>
    <row r="270" spans="2:9">
      <c r="B270" s="1699" t="s">
        <v>2110</v>
      </c>
      <c r="C270" s="1699" t="s">
        <v>2581</v>
      </c>
      <c r="D270" s="1699" t="s">
        <v>2108</v>
      </c>
      <c r="E270" s="1699">
        <v>1</v>
      </c>
      <c r="F270" s="1699">
        <v>0</v>
      </c>
      <c r="G270" s="1700" t="s">
        <v>2582</v>
      </c>
      <c r="H270" s="1700"/>
      <c r="I270" s="1700" t="s">
        <v>8089</v>
      </c>
    </row>
    <row r="271" spans="2:9">
      <c r="B271" s="1699" t="s">
        <v>2110</v>
      </c>
      <c r="C271" s="1699" t="s">
        <v>2581</v>
      </c>
      <c r="D271" s="1699" t="s">
        <v>2107</v>
      </c>
      <c r="E271" s="1699">
        <v>0</v>
      </c>
      <c r="F271" s="1699">
        <v>1</v>
      </c>
      <c r="G271" s="1700" t="s">
        <v>2582</v>
      </c>
      <c r="H271" s="1700" t="s">
        <v>2583</v>
      </c>
      <c r="I271" s="1700" t="s">
        <v>8089</v>
      </c>
    </row>
    <row r="272" spans="2:9">
      <c r="B272" s="1699" t="s">
        <v>2110</v>
      </c>
      <c r="C272" s="1699" t="s">
        <v>2581</v>
      </c>
      <c r="D272" s="1699" t="s">
        <v>2110</v>
      </c>
      <c r="E272" s="1699">
        <v>0</v>
      </c>
      <c r="F272" s="1699">
        <v>1</v>
      </c>
      <c r="G272" s="1700" t="s">
        <v>2582</v>
      </c>
      <c r="H272" s="1700" t="s">
        <v>2584</v>
      </c>
      <c r="I272" s="1700" t="s">
        <v>8089</v>
      </c>
    </row>
    <row r="273" spans="2:9">
      <c r="B273" s="1699" t="s">
        <v>2110</v>
      </c>
      <c r="C273" s="1699" t="s">
        <v>2581</v>
      </c>
      <c r="D273" s="1699" t="s">
        <v>2112</v>
      </c>
      <c r="E273" s="1699">
        <v>0</v>
      </c>
      <c r="F273" s="1699">
        <v>1</v>
      </c>
      <c r="G273" s="1700" t="s">
        <v>2582</v>
      </c>
      <c r="H273" s="1700" t="s">
        <v>2585</v>
      </c>
      <c r="I273" s="1700" t="s">
        <v>8089</v>
      </c>
    </row>
    <row r="274" spans="2:9">
      <c r="B274" s="1699" t="s">
        <v>2110</v>
      </c>
      <c r="C274" s="1699" t="s">
        <v>2586</v>
      </c>
      <c r="D274" s="1699" t="s">
        <v>2108</v>
      </c>
      <c r="E274" s="1699">
        <v>1</v>
      </c>
      <c r="F274" s="1699">
        <v>0</v>
      </c>
      <c r="G274" s="1700" t="s">
        <v>2587</v>
      </c>
      <c r="H274" s="1700"/>
      <c r="I274" s="1700" t="s">
        <v>8088</v>
      </c>
    </row>
    <row r="275" spans="2:9">
      <c r="B275" s="1699" t="s">
        <v>2110</v>
      </c>
      <c r="C275" s="1699" t="s">
        <v>2586</v>
      </c>
      <c r="D275" s="1699" t="s">
        <v>2110</v>
      </c>
      <c r="E275" s="1699">
        <v>0</v>
      </c>
      <c r="F275" s="1699">
        <v>1</v>
      </c>
      <c r="G275" s="1700" t="s">
        <v>2587</v>
      </c>
      <c r="H275" s="1700" t="s">
        <v>2588</v>
      </c>
      <c r="I275" s="1700" t="s">
        <v>8089</v>
      </c>
    </row>
    <row r="276" spans="2:9">
      <c r="B276" s="1699" t="s">
        <v>2110</v>
      </c>
      <c r="C276" s="1699" t="s">
        <v>2586</v>
      </c>
      <c r="D276" s="1699" t="s">
        <v>2112</v>
      </c>
      <c r="E276" s="1699">
        <v>0</v>
      </c>
      <c r="F276" s="1699">
        <v>1</v>
      </c>
      <c r="G276" s="1700" t="s">
        <v>2587</v>
      </c>
      <c r="H276" s="1700" t="s">
        <v>2589</v>
      </c>
      <c r="I276" s="1700" t="s">
        <v>8088</v>
      </c>
    </row>
    <row r="277" spans="2:9">
      <c r="B277" s="1699" t="s">
        <v>2110</v>
      </c>
      <c r="C277" s="1699" t="s">
        <v>2586</v>
      </c>
      <c r="D277" s="1699" t="s">
        <v>2122</v>
      </c>
      <c r="E277" s="1699">
        <v>0</v>
      </c>
      <c r="F277" s="1699">
        <v>1</v>
      </c>
      <c r="G277" s="1700" t="s">
        <v>2587</v>
      </c>
      <c r="H277" s="1700" t="s">
        <v>2590</v>
      </c>
      <c r="I277" s="1700" t="s">
        <v>8088</v>
      </c>
    </row>
    <row r="278" spans="2:9">
      <c r="B278" s="1699" t="s">
        <v>2110</v>
      </c>
      <c r="C278" s="1699" t="s">
        <v>2591</v>
      </c>
      <c r="D278" s="1699" t="s">
        <v>2108</v>
      </c>
      <c r="E278" s="1699">
        <v>1</v>
      </c>
      <c r="F278" s="1699">
        <v>0</v>
      </c>
      <c r="G278" s="1700" t="s">
        <v>2592</v>
      </c>
      <c r="H278" s="1700"/>
      <c r="I278" s="1700" t="s">
        <v>8089</v>
      </c>
    </row>
    <row r="279" spans="2:9">
      <c r="B279" s="1699" t="s">
        <v>2110</v>
      </c>
      <c r="C279" s="1699" t="s">
        <v>2591</v>
      </c>
      <c r="D279" s="1699" t="s">
        <v>2107</v>
      </c>
      <c r="E279" s="1699">
        <v>0</v>
      </c>
      <c r="F279" s="1699">
        <v>1</v>
      </c>
      <c r="G279" s="1700" t="s">
        <v>2592</v>
      </c>
      <c r="H279" s="1700" t="s">
        <v>2592</v>
      </c>
      <c r="I279" s="1700" t="s">
        <v>8089</v>
      </c>
    </row>
    <row r="280" spans="2:9">
      <c r="B280" s="1699" t="s">
        <v>2110</v>
      </c>
      <c r="C280" s="1699" t="s">
        <v>2591</v>
      </c>
      <c r="D280" s="1699" t="s">
        <v>2110</v>
      </c>
      <c r="E280" s="1699">
        <v>0</v>
      </c>
      <c r="F280" s="1699">
        <v>1</v>
      </c>
      <c r="G280" s="1700" t="s">
        <v>2592</v>
      </c>
      <c r="H280" s="1700" t="s">
        <v>2593</v>
      </c>
      <c r="I280" s="1700" t="s">
        <v>8088</v>
      </c>
    </row>
    <row r="281" spans="2:9">
      <c r="B281" s="1699" t="s">
        <v>2110</v>
      </c>
      <c r="C281" s="1699" t="s">
        <v>2591</v>
      </c>
      <c r="D281" s="1699" t="s">
        <v>2112</v>
      </c>
      <c r="E281" s="1699">
        <v>0</v>
      </c>
      <c r="F281" s="1699">
        <v>1</v>
      </c>
      <c r="G281" s="1700" t="s">
        <v>2592</v>
      </c>
      <c r="H281" s="1700" t="s">
        <v>2594</v>
      </c>
      <c r="I281" s="1700" t="s">
        <v>8089</v>
      </c>
    </row>
    <row r="282" spans="2:9">
      <c r="B282" s="1699" t="s">
        <v>2110</v>
      </c>
      <c r="C282" s="1699" t="s">
        <v>2231</v>
      </c>
      <c r="D282" s="1699" t="s">
        <v>2108</v>
      </c>
      <c r="E282" s="1699">
        <v>1</v>
      </c>
      <c r="F282" s="1699">
        <v>1</v>
      </c>
      <c r="G282" s="1700" t="s">
        <v>2595</v>
      </c>
      <c r="H282" s="1700"/>
      <c r="I282" s="1700" t="s">
        <v>8089</v>
      </c>
    </row>
    <row r="283" spans="2:9">
      <c r="B283" s="1699" t="s">
        <v>2110</v>
      </c>
      <c r="C283" s="1699" t="s">
        <v>2245</v>
      </c>
      <c r="D283" s="1699" t="s">
        <v>2108</v>
      </c>
      <c r="E283" s="1699">
        <v>1</v>
      </c>
      <c r="F283" s="1699">
        <v>0</v>
      </c>
      <c r="G283" s="1700" t="s">
        <v>2598</v>
      </c>
      <c r="H283" s="1700"/>
      <c r="I283" s="1700" t="s">
        <v>8088</v>
      </c>
    </row>
    <row r="284" spans="2:9">
      <c r="B284" s="1699" t="s">
        <v>2110</v>
      </c>
      <c r="C284" s="1699" t="s">
        <v>2245</v>
      </c>
      <c r="D284" s="1699" t="s">
        <v>2107</v>
      </c>
      <c r="E284" s="1699">
        <v>0</v>
      </c>
      <c r="F284" s="1699">
        <v>1</v>
      </c>
      <c r="G284" s="1700" t="s">
        <v>2598</v>
      </c>
      <c r="H284" s="1700" t="s">
        <v>2598</v>
      </c>
      <c r="I284" s="1700" t="s">
        <v>8089</v>
      </c>
    </row>
    <row r="285" spans="2:9">
      <c r="B285" s="1699" t="s">
        <v>2110</v>
      </c>
      <c r="C285" s="1699" t="s">
        <v>2245</v>
      </c>
      <c r="D285" s="1699" t="s">
        <v>2110</v>
      </c>
      <c r="E285" s="1699">
        <v>0</v>
      </c>
      <c r="F285" s="1699">
        <v>1</v>
      </c>
      <c r="G285" s="1700" t="s">
        <v>2598</v>
      </c>
      <c r="H285" s="1700" t="s">
        <v>2599</v>
      </c>
      <c r="I285" s="1700" t="s">
        <v>8088</v>
      </c>
    </row>
    <row r="286" spans="2:9">
      <c r="B286" s="1699" t="s">
        <v>2110</v>
      </c>
      <c r="C286" s="1699" t="s">
        <v>2603</v>
      </c>
      <c r="D286" s="1699" t="s">
        <v>2108</v>
      </c>
      <c r="E286" s="1699">
        <v>1</v>
      </c>
      <c r="F286" s="1699">
        <v>0</v>
      </c>
      <c r="G286" s="1700" t="s">
        <v>2604</v>
      </c>
      <c r="H286" s="1700"/>
      <c r="I286" s="1700" t="s">
        <v>8088</v>
      </c>
    </row>
    <row r="287" spans="2:9">
      <c r="B287" s="1699" t="s">
        <v>2110</v>
      </c>
      <c r="C287" s="1699" t="s">
        <v>2603</v>
      </c>
      <c r="D287" s="1699" t="s">
        <v>2112</v>
      </c>
      <c r="E287" s="1699">
        <v>0</v>
      </c>
      <c r="F287" s="1699">
        <v>1</v>
      </c>
      <c r="G287" s="1700" t="s">
        <v>2604</v>
      </c>
      <c r="H287" s="1700" t="s">
        <v>2605</v>
      </c>
      <c r="I287" s="1700" t="s">
        <v>8088</v>
      </c>
    </row>
    <row r="288" spans="2:9">
      <c r="B288" s="1699" t="s">
        <v>2110</v>
      </c>
      <c r="C288" s="1699" t="s">
        <v>2603</v>
      </c>
      <c r="D288" s="1699" t="s">
        <v>2122</v>
      </c>
      <c r="E288" s="1699">
        <v>0</v>
      </c>
      <c r="F288" s="1699">
        <v>1</v>
      </c>
      <c r="G288" s="1700" t="s">
        <v>2604</v>
      </c>
      <c r="H288" s="1700" t="s">
        <v>2606</v>
      </c>
      <c r="I288" s="1700" t="s">
        <v>8089</v>
      </c>
    </row>
    <row r="289" spans="2:9">
      <c r="B289" s="1699" t="s">
        <v>2110</v>
      </c>
      <c r="C289" s="1699" t="s">
        <v>2290</v>
      </c>
      <c r="D289" s="1699" t="s">
        <v>2108</v>
      </c>
      <c r="E289" s="1699">
        <v>1</v>
      </c>
      <c r="F289" s="1699">
        <v>1</v>
      </c>
      <c r="G289" s="1700" t="s">
        <v>2607</v>
      </c>
      <c r="H289" s="1700"/>
      <c r="I289" s="1700" t="s">
        <v>8088</v>
      </c>
    </row>
    <row r="290" spans="2:9">
      <c r="B290" s="1699" t="s">
        <v>2110</v>
      </c>
      <c r="C290" s="1699" t="s">
        <v>2294</v>
      </c>
      <c r="D290" s="1699" t="s">
        <v>2107</v>
      </c>
      <c r="E290" s="1699">
        <v>0</v>
      </c>
      <c r="F290" s="1699">
        <v>1</v>
      </c>
      <c r="G290" s="1700" t="s">
        <v>2608</v>
      </c>
      <c r="H290" s="1700" t="s">
        <v>2608</v>
      </c>
      <c r="I290" s="1700" t="s">
        <v>8088</v>
      </c>
    </row>
    <row r="291" spans="2:9">
      <c r="B291" s="1699" t="s">
        <v>2110</v>
      </c>
      <c r="C291" s="1699" t="s">
        <v>2294</v>
      </c>
      <c r="D291" s="1699" t="s">
        <v>2110</v>
      </c>
      <c r="E291" s="1699">
        <v>0</v>
      </c>
      <c r="F291" s="1699">
        <v>1</v>
      </c>
      <c r="G291" s="1700" t="s">
        <v>2608</v>
      </c>
      <c r="H291" s="1700" t="s">
        <v>2609</v>
      </c>
      <c r="I291" s="1700" t="s">
        <v>8088</v>
      </c>
    </row>
    <row r="292" spans="2:9">
      <c r="B292" s="1699" t="s">
        <v>2110</v>
      </c>
      <c r="C292" s="1699" t="s">
        <v>2305</v>
      </c>
      <c r="D292" s="1699" t="s">
        <v>2108</v>
      </c>
      <c r="E292" s="1699">
        <v>1</v>
      </c>
      <c r="F292" s="1699">
        <v>1</v>
      </c>
      <c r="G292" s="1700" t="s">
        <v>2610</v>
      </c>
      <c r="H292" s="1700"/>
      <c r="I292" s="1700" t="s">
        <v>8088</v>
      </c>
    </row>
    <row r="293" spans="2:9">
      <c r="B293" s="1699" t="s">
        <v>2110</v>
      </c>
      <c r="C293" s="1699" t="s">
        <v>2611</v>
      </c>
      <c r="D293" s="1699" t="s">
        <v>2108</v>
      </c>
      <c r="E293" s="1699">
        <v>1</v>
      </c>
      <c r="F293" s="1699">
        <v>1</v>
      </c>
      <c r="G293" s="1700" t="s">
        <v>2612</v>
      </c>
      <c r="H293" s="1700"/>
      <c r="I293" s="1700" t="s">
        <v>8088</v>
      </c>
    </row>
    <row r="294" spans="2:9">
      <c r="B294" s="1699" t="s">
        <v>2110</v>
      </c>
      <c r="C294" s="1699" t="s">
        <v>2313</v>
      </c>
      <c r="D294" s="1699" t="s">
        <v>2108</v>
      </c>
      <c r="E294" s="1699">
        <v>1</v>
      </c>
      <c r="F294" s="1699">
        <v>1</v>
      </c>
      <c r="G294" s="1700" t="s">
        <v>2615</v>
      </c>
      <c r="H294" s="1700"/>
      <c r="I294" s="1700" t="s">
        <v>8088</v>
      </c>
    </row>
    <row r="295" spans="2:9">
      <c r="B295" s="1699" t="s">
        <v>2110</v>
      </c>
      <c r="C295" s="1699" t="s">
        <v>2314</v>
      </c>
      <c r="D295" s="1699" t="s">
        <v>2108</v>
      </c>
      <c r="E295" s="1699">
        <v>1</v>
      </c>
      <c r="F295" s="1699">
        <v>1</v>
      </c>
      <c r="G295" s="1700" t="s">
        <v>2616</v>
      </c>
      <c r="H295" s="1700"/>
      <c r="I295" s="1700" t="s">
        <v>8088</v>
      </c>
    </row>
    <row r="296" spans="2:9">
      <c r="B296" s="1699" t="s">
        <v>2110</v>
      </c>
      <c r="C296" s="1699" t="s">
        <v>2315</v>
      </c>
      <c r="D296" s="1699" t="s">
        <v>2108</v>
      </c>
      <c r="E296" s="1699">
        <v>1</v>
      </c>
      <c r="F296" s="1699">
        <v>1</v>
      </c>
      <c r="G296" s="1700" t="s">
        <v>2617</v>
      </c>
      <c r="H296" s="1700"/>
      <c r="I296" s="1700" t="s">
        <v>8089</v>
      </c>
    </row>
    <row r="297" spans="2:9">
      <c r="B297" s="1699" t="s">
        <v>2110</v>
      </c>
      <c r="C297" s="1699" t="s">
        <v>2618</v>
      </c>
      <c r="D297" s="1699" t="s">
        <v>2108</v>
      </c>
      <c r="E297" s="1699">
        <v>1</v>
      </c>
      <c r="F297" s="1699">
        <v>1</v>
      </c>
      <c r="G297" s="1700" t="s">
        <v>2619</v>
      </c>
      <c r="H297" s="1700"/>
      <c r="I297" s="1700" t="s">
        <v>8089</v>
      </c>
    </row>
    <row r="298" spans="2:9">
      <c r="B298" s="1699" t="s">
        <v>2110</v>
      </c>
      <c r="C298" s="1699" t="s">
        <v>2620</v>
      </c>
      <c r="D298" s="1699" t="s">
        <v>2108</v>
      </c>
      <c r="E298" s="1699">
        <v>1</v>
      </c>
      <c r="F298" s="1699">
        <v>0</v>
      </c>
      <c r="G298" s="1700" t="s">
        <v>2621</v>
      </c>
      <c r="H298" s="1700"/>
      <c r="I298" s="1700" t="s">
        <v>8088</v>
      </c>
    </row>
    <row r="299" spans="2:9">
      <c r="B299" s="1699" t="s">
        <v>2110</v>
      </c>
      <c r="C299" s="1699" t="s">
        <v>2620</v>
      </c>
      <c r="D299" s="1699" t="s">
        <v>2107</v>
      </c>
      <c r="E299" s="1699">
        <v>0</v>
      </c>
      <c r="F299" s="1699">
        <v>1</v>
      </c>
      <c r="G299" s="1700" t="s">
        <v>2621</v>
      </c>
      <c r="H299" s="1700" t="s">
        <v>2621</v>
      </c>
      <c r="I299" s="1700" t="s">
        <v>8088</v>
      </c>
    </row>
    <row r="300" spans="2:9">
      <c r="B300" s="1699" t="s">
        <v>2110</v>
      </c>
      <c r="C300" s="1699" t="s">
        <v>2620</v>
      </c>
      <c r="D300" s="1699" t="s">
        <v>2110</v>
      </c>
      <c r="E300" s="1699">
        <v>0</v>
      </c>
      <c r="F300" s="1699">
        <v>1</v>
      </c>
      <c r="G300" s="1700" t="s">
        <v>2621</v>
      </c>
      <c r="H300" s="1700" t="s">
        <v>2622</v>
      </c>
      <c r="I300" s="1700" t="s">
        <v>8088</v>
      </c>
    </row>
    <row r="301" spans="2:9">
      <c r="B301" s="1699" t="s">
        <v>2110</v>
      </c>
      <c r="C301" s="1699" t="s">
        <v>2620</v>
      </c>
      <c r="D301" s="1699" t="s">
        <v>2112</v>
      </c>
      <c r="E301" s="1699">
        <v>0</v>
      </c>
      <c r="F301" s="1699">
        <v>1</v>
      </c>
      <c r="G301" s="1700" t="s">
        <v>2621</v>
      </c>
      <c r="H301" s="1700" t="s">
        <v>2623</v>
      </c>
      <c r="I301" s="1700" t="s">
        <v>8088</v>
      </c>
    </row>
    <row r="302" spans="2:9">
      <c r="B302" s="1699" t="s">
        <v>2110</v>
      </c>
      <c r="C302" s="1699" t="s">
        <v>2620</v>
      </c>
      <c r="D302" s="1699" t="s">
        <v>2122</v>
      </c>
      <c r="E302" s="1699">
        <v>0</v>
      </c>
      <c r="F302" s="1699">
        <v>1</v>
      </c>
      <c r="G302" s="1700" t="s">
        <v>2621</v>
      </c>
      <c r="H302" s="1700" t="s">
        <v>2624</v>
      </c>
      <c r="I302" s="1700" t="s">
        <v>8088</v>
      </c>
    </row>
    <row r="303" spans="2:9">
      <c r="B303" s="1699" t="s">
        <v>2110</v>
      </c>
      <c r="C303" s="1699" t="s">
        <v>2625</v>
      </c>
      <c r="D303" s="1699" t="s">
        <v>2108</v>
      </c>
      <c r="E303" s="1699">
        <v>1</v>
      </c>
      <c r="F303" s="1699">
        <v>0</v>
      </c>
      <c r="G303" s="1700" t="s">
        <v>2626</v>
      </c>
      <c r="H303" s="1700"/>
      <c r="I303" s="1700" t="s">
        <v>8088</v>
      </c>
    </row>
    <row r="304" spans="2:9">
      <c r="B304" s="1699" t="s">
        <v>2110</v>
      </c>
      <c r="C304" s="1699" t="s">
        <v>2625</v>
      </c>
      <c r="D304" s="1699" t="s">
        <v>2112</v>
      </c>
      <c r="E304" s="1699">
        <v>0</v>
      </c>
      <c r="F304" s="1699">
        <v>1</v>
      </c>
      <c r="G304" s="1700" t="s">
        <v>2626</v>
      </c>
      <c r="H304" s="1700" t="s">
        <v>2597</v>
      </c>
      <c r="I304" s="1700" t="s">
        <v>8088</v>
      </c>
    </row>
    <row r="305" spans="2:9">
      <c r="B305" s="1699" t="s">
        <v>2110</v>
      </c>
      <c r="C305" s="1699" t="s">
        <v>2625</v>
      </c>
      <c r="D305" s="1699" t="s">
        <v>2122</v>
      </c>
      <c r="E305" s="1699">
        <v>0</v>
      </c>
      <c r="F305" s="1699">
        <v>1</v>
      </c>
      <c r="G305" s="1700" t="s">
        <v>2626</v>
      </c>
      <c r="H305" s="1700" t="s">
        <v>2628</v>
      </c>
      <c r="I305" s="1700" t="s">
        <v>8088</v>
      </c>
    </row>
    <row r="306" spans="2:9">
      <c r="B306" s="1699" t="s">
        <v>2110</v>
      </c>
      <c r="C306" s="1699" t="s">
        <v>2629</v>
      </c>
      <c r="D306" s="1699" t="s">
        <v>2108</v>
      </c>
      <c r="E306" s="1699">
        <v>1</v>
      </c>
      <c r="F306" s="1699">
        <v>0</v>
      </c>
      <c r="G306" s="1700" t="s">
        <v>2630</v>
      </c>
      <c r="H306" s="1700"/>
      <c r="I306" s="1700" t="s">
        <v>8088</v>
      </c>
    </row>
    <row r="307" spans="2:9">
      <c r="B307" s="1699" t="s">
        <v>2110</v>
      </c>
      <c r="C307" s="1699" t="s">
        <v>2629</v>
      </c>
      <c r="D307" s="1699" t="s">
        <v>2107</v>
      </c>
      <c r="E307" s="1699">
        <v>0</v>
      </c>
      <c r="F307" s="1699">
        <v>1</v>
      </c>
      <c r="G307" s="1700" t="s">
        <v>2630</v>
      </c>
      <c r="H307" s="1700" t="s">
        <v>2630</v>
      </c>
      <c r="I307" s="1700" t="s">
        <v>8088</v>
      </c>
    </row>
    <row r="308" spans="2:9">
      <c r="B308" s="1699" t="s">
        <v>2110</v>
      </c>
      <c r="C308" s="1699" t="s">
        <v>2629</v>
      </c>
      <c r="D308" s="1699" t="s">
        <v>2110</v>
      </c>
      <c r="E308" s="1699">
        <v>0</v>
      </c>
      <c r="F308" s="1699">
        <v>1</v>
      </c>
      <c r="G308" s="1700" t="s">
        <v>2630</v>
      </c>
      <c r="H308" s="1700" t="s">
        <v>2631</v>
      </c>
      <c r="I308" s="1700" t="s">
        <v>8089</v>
      </c>
    </row>
    <row r="309" spans="2:9">
      <c r="B309" s="1699" t="s">
        <v>2110</v>
      </c>
      <c r="C309" s="1699" t="s">
        <v>2632</v>
      </c>
      <c r="D309" s="1699" t="s">
        <v>2108</v>
      </c>
      <c r="E309" s="1699">
        <v>1</v>
      </c>
      <c r="F309" s="1699">
        <v>0</v>
      </c>
      <c r="G309" s="1700" t="s">
        <v>2633</v>
      </c>
      <c r="H309" s="1700"/>
      <c r="I309" s="1700" t="s">
        <v>8088</v>
      </c>
    </row>
    <row r="310" spans="2:9">
      <c r="B310" s="1699" t="s">
        <v>2110</v>
      </c>
      <c r="C310" s="1699" t="s">
        <v>2632</v>
      </c>
      <c r="D310" s="1699" t="s">
        <v>2110</v>
      </c>
      <c r="E310" s="1699">
        <v>0</v>
      </c>
      <c r="F310" s="1699">
        <v>1</v>
      </c>
      <c r="G310" s="1700" t="s">
        <v>2633</v>
      </c>
      <c r="H310" s="1700" t="s">
        <v>2635</v>
      </c>
      <c r="I310" s="1700" t="s">
        <v>8088</v>
      </c>
    </row>
    <row r="311" spans="2:9">
      <c r="B311" s="1699" t="s">
        <v>2110</v>
      </c>
      <c r="C311" s="1699" t="s">
        <v>2632</v>
      </c>
      <c r="D311" s="1699" t="s">
        <v>2122</v>
      </c>
      <c r="E311" s="1699">
        <v>0</v>
      </c>
      <c r="F311" s="1699">
        <v>1</v>
      </c>
      <c r="G311" s="1700" t="s">
        <v>2633</v>
      </c>
      <c r="H311" s="1700" t="s">
        <v>2636</v>
      </c>
      <c r="I311" s="1700" t="s">
        <v>8088</v>
      </c>
    </row>
    <row r="312" spans="2:9">
      <c r="B312" s="1699" t="s">
        <v>2110</v>
      </c>
      <c r="C312" s="1699" t="s">
        <v>2638</v>
      </c>
      <c r="D312" s="1699" t="s">
        <v>2108</v>
      </c>
      <c r="E312" s="1699">
        <v>1</v>
      </c>
      <c r="F312" s="1699">
        <v>1</v>
      </c>
      <c r="G312" s="1700" t="s">
        <v>2639</v>
      </c>
      <c r="H312" s="1700"/>
      <c r="I312" s="1700" t="s">
        <v>8088</v>
      </c>
    </row>
    <row r="313" spans="2:9">
      <c r="B313" s="1699" t="s">
        <v>2110</v>
      </c>
      <c r="C313" s="1699" t="s">
        <v>2640</v>
      </c>
      <c r="D313" s="1699" t="s">
        <v>2108</v>
      </c>
      <c r="E313" s="1699">
        <v>1</v>
      </c>
      <c r="F313" s="1699">
        <v>0</v>
      </c>
      <c r="G313" s="1700" t="s">
        <v>2641</v>
      </c>
      <c r="H313" s="1700"/>
      <c r="I313" s="1700" t="s">
        <v>8088</v>
      </c>
    </row>
    <row r="314" spans="2:9">
      <c r="B314" s="1699" t="s">
        <v>2110</v>
      </c>
      <c r="C314" s="1699" t="s">
        <v>2640</v>
      </c>
      <c r="D314" s="1699" t="s">
        <v>2107</v>
      </c>
      <c r="E314" s="1699">
        <v>0</v>
      </c>
      <c r="F314" s="1699">
        <v>1</v>
      </c>
      <c r="G314" s="1700" t="s">
        <v>2641</v>
      </c>
      <c r="H314" s="1700" t="s">
        <v>2642</v>
      </c>
      <c r="I314" s="1700" t="s">
        <v>8088</v>
      </c>
    </row>
    <row r="315" spans="2:9">
      <c r="B315" s="1699" t="s">
        <v>2110</v>
      </c>
      <c r="C315" s="1699" t="s">
        <v>2640</v>
      </c>
      <c r="D315" s="1699" t="s">
        <v>2110</v>
      </c>
      <c r="E315" s="1699">
        <v>0</v>
      </c>
      <c r="F315" s="1699">
        <v>1</v>
      </c>
      <c r="G315" s="1700" t="s">
        <v>2641</v>
      </c>
      <c r="H315" s="1700" t="s">
        <v>2526</v>
      </c>
      <c r="I315" s="1700" t="s">
        <v>8088</v>
      </c>
    </row>
    <row r="316" spans="2:9">
      <c r="B316" s="1699" t="s">
        <v>2112</v>
      </c>
      <c r="C316" s="1699" t="s">
        <v>2507</v>
      </c>
      <c r="D316" s="1699" t="s">
        <v>2112</v>
      </c>
      <c r="E316" s="1699">
        <v>0</v>
      </c>
      <c r="F316" s="1699">
        <v>1</v>
      </c>
      <c r="G316" s="1700" t="s">
        <v>1307</v>
      </c>
      <c r="H316" s="1700" t="s">
        <v>2643</v>
      </c>
      <c r="I316" s="1700" t="s">
        <v>8089</v>
      </c>
    </row>
    <row r="317" spans="2:9">
      <c r="B317" s="1699" t="s">
        <v>2112</v>
      </c>
      <c r="C317" s="1699" t="s">
        <v>2507</v>
      </c>
      <c r="D317" s="1699" t="s">
        <v>2124</v>
      </c>
      <c r="E317" s="1699">
        <v>0</v>
      </c>
      <c r="F317" s="1699">
        <v>1</v>
      </c>
      <c r="G317" s="1700" t="s">
        <v>1307</v>
      </c>
      <c r="H317" s="1700" t="s">
        <v>2645</v>
      </c>
      <c r="I317" s="1700" t="s">
        <v>8088</v>
      </c>
    </row>
    <row r="318" spans="2:9">
      <c r="B318" s="1699" t="s">
        <v>2112</v>
      </c>
      <c r="C318" s="1699" t="s">
        <v>2507</v>
      </c>
      <c r="D318" s="1699" t="s">
        <v>2130</v>
      </c>
      <c r="E318" s="1699">
        <v>0</v>
      </c>
      <c r="F318" s="1699">
        <v>1</v>
      </c>
      <c r="G318" s="1700" t="s">
        <v>1307</v>
      </c>
      <c r="H318" s="1700" t="s">
        <v>2647</v>
      </c>
      <c r="I318" s="1700" t="s">
        <v>8088</v>
      </c>
    </row>
    <row r="319" spans="2:9">
      <c r="B319" s="1699" t="s">
        <v>2112</v>
      </c>
      <c r="C319" s="1699" t="s">
        <v>2507</v>
      </c>
      <c r="D319" s="1699" t="s">
        <v>2512</v>
      </c>
      <c r="E319" s="1699">
        <v>0</v>
      </c>
      <c r="F319" s="1699">
        <v>1</v>
      </c>
      <c r="G319" s="1700" t="s">
        <v>1307</v>
      </c>
      <c r="H319" s="1700" t="s">
        <v>2648</v>
      </c>
      <c r="I319" s="1700" t="s">
        <v>8088</v>
      </c>
    </row>
    <row r="320" spans="2:9">
      <c r="B320" s="1699" t="s">
        <v>2112</v>
      </c>
      <c r="C320" s="1699" t="s">
        <v>2507</v>
      </c>
      <c r="D320" s="1699" t="s">
        <v>2514</v>
      </c>
      <c r="E320" s="1699">
        <v>0</v>
      </c>
      <c r="F320" s="1699">
        <v>1</v>
      </c>
      <c r="G320" s="1700" t="s">
        <v>1307</v>
      </c>
      <c r="H320" s="1700" t="s">
        <v>2649</v>
      </c>
      <c r="I320" s="1700" t="s">
        <v>8089</v>
      </c>
    </row>
    <row r="321" spans="2:9">
      <c r="B321" s="1699" t="s">
        <v>2112</v>
      </c>
      <c r="C321" s="1699" t="s">
        <v>2507</v>
      </c>
      <c r="D321" s="1699" t="s">
        <v>2516</v>
      </c>
      <c r="E321" s="1699">
        <v>0</v>
      </c>
      <c r="F321" s="1699">
        <v>1</v>
      </c>
      <c r="G321" s="1700" t="s">
        <v>1307</v>
      </c>
      <c r="H321" s="1700" t="s">
        <v>2651</v>
      </c>
      <c r="I321" s="1700" t="s">
        <v>8088</v>
      </c>
    </row>
    <row r="322" spans="2:9">
      <c r="B322" s="1699" t="s">
        <v>2112</v>
      </c>
      <c r="C322" s="1699" t="s">
        <v>2120</v>
      </c>
      <c r="D322" s="1699" t="s">
        <v>2108</v>
      </c>
      <c r="E322" s="1699">
        <v>1</v>
      </c>
      <c r="F322" s="1699">
        <v>0</v>
      </c>
      <c r="G322" s="1700" t="s">
        <v>2652</v>
      </c>
      <c r="H322" s="1700"/>
      <c r="I322" s="1700" t="s">
        <v>8089</v>
      </c>
    </row>
    <row r="323" spans="2:9">
      <c r="B323" s="1699" t="s">
        <v>2112</v>
      </c>
      <c r="C323" s="1699" t="s">
        <v>2120</v>
      </c>
      <c r="D323" s="1699" t="s">
        <v>2107</v>
      </c>
      <c r="E323" s="1699">
        <v>0</v>
      </c>
      <c r="F323" s="1699">
        <v>1</v>
      </c>
      <c r="G323" s="1700" t="s">
        <v>2652</v>
      </c>
      <c r="H323" s="1700" t="s">
        <v>2652</v>
      </c>
      <c r="I323" s="1700" t="s">
        <v>8089</v>
      </c>
    </row>
    <row r="324" spans="2:9">
      <c r="B324" s="1699" t="s">
        <v>2112</v>
      </c>
      <c r="C324" s="1699" t="s">
        <v>2120</v>
      </c>
      <c r="D324" s="1699" t="s">
        <v>2110</v>
      </c>
      <c r="E324" s="1699">
        <v>0</v>
      </c>
      <c r="F324" s="1699">
        <v>1</v>
      </c>
      <c r="G324" s="1700" t="s">
        <v>2652</v>
      </c>
      <c r="H324" s="1700" t="s">
        <v>2653</v>
      </c>
      <c r="I324" s="1700" t="s">
        <v>8089</v>
      </c>
    </row>
    <row r="325" spans="2:9">
      <c r="B325" s="1699" t="s">
        <v>2112</v>
      </c>
      <c r="C325" s="1699" t="s">
        <v>2120</v>
      </c>
      <c r="D325" s="1699" t="s">
        <v>2112</v>
      </c>
      <c r="E325" s="1699">
        <v>0</v>
      </c>
      <c r="F325" s="1699">
        <v>1</v>
      </c>
      <c r="G325" s="1700" t="s">
        <v>2652</v>
      </c>
      <c r="H325" s="1700" t="s">
        <v>2654</v>
      </c>
      <c r="I325" s="1700" t="s">
        <v>8089</v>
      </c>
    </row>
    <row r="326" spans="2:9">
      <c r="B326" s="1699" t="s">
        <v>2112</v>
      </c>
      <c r="C326" s="1699" t="s">
        <v>2120</v>
      </c>
      <c r="D326" s="1699" t="s">
        <v>2122</v>
      </c>
      <c r="E326" s="1699">
        <v>0</v>
      </c>
      <c r="F326" s="1699">
        <v>1</v>
      </c>
      <c r="G326" s="1700" t="s">
        <v>2652</v>
      </c>
      <c r="H326" s="1700" t="s">
        <v>2655</v>
      </c>
      <c r="I326" s="1700" t="s">
        <v>8088</v>
      </c>
    </row>
    <row r="327" spans="2:9">
      <c r="B327" s="1699" t="s">
        <v>2112</v>
      </c>
      <c r="C327" s="1699" t="s">
        <v>2120</v>
      </c>
      <c r="D327" s="1699" t="s">
        <v>2124</v>
      </c>
      <c r="E327" s="1699">
        <v>0</v>
      </c>
      <c r="F327" s="1699">
        <v>1</v>
      </c>
      <c r="G327" s="1700" t="s">
        <v>2652</v>
      </c>
      <c r="H327" s="1700" t="s">
        <v>2656</v>
      </c>
      <c r="I327" s="1700" t="s">
        <v>8089</v>
      </c>
    </row>
    <row r="328" spans="2:9">
      <c r="B328" s="1699" t="s">
        <v>2112</v>
      </c>
      <c r="C328" s="1699" t="s">
        <v>2120</v>
      </c>
      <c r="D328" s="1699" t="s">
        <v>2126</v>
      </c>
      <c r="E328" s="1699">
        <v>0</v>
      </c>
      <c r="F328" s="1699">
        <v>1</v>
      </c>
      <c r="G328" s="1700" t="s">
        <v>2652</v>
      </c>
      <c r="H328" s="1700" t="s">
        <v>2657</v>
      </c>
      <c r="I328" s="1700" t="s">
        <v>8089</v>
      </c>
    </row>
    <row r="329" spans="2:9">
      <c r="B329" s="1699" t="s">
        <v>2112</v>
      </c>
      <c r="C329" s="1699" t="s">
        <v>2120</v>
      </c>
      <c r="D329" s="1699" t="s">
        <v>2128</v>
      </c>
      <c r="E329" s="1699">
        <v>0</v>
      </c>
      <c r="F329" s="1699">
        <v>1</v>
      </c>
      <c r="G329" s="1700" t="s">
        <v>2652</v>
      </c>
      <c r="H329" s="1700" t="s">
        <v>2658</v>
      </c>
      <c r="I329" s="1700" t="s">
        <v>8089</v>
      </c>
    </row>
    <row r="330" spans="2:9">
      <c r="B330" s="1699" t="s">
        <v>2112</v>
      </c>
      <c r="C330" s="1699" t="s">
        <v>2120</v>
      </c>
      <c r="D330" s="1699" t="s">
        <v>2130</v>
      </c>
      <c r="E330" s="1699">
        <v>0</v>
      </c>
      <c r="F330" s="1699">
        <v>1</v>
      </c>
      <c r="G330" s="1700" t="s">
        <v>2652</v>
      </c>
      <c r="H330" s="1700" t="s">
        <v>2659</v>
      </c>
      <c r="I330" s="1700" t="s">
        <v>8089</v>
      </c>
    </row>
    <row r="331" spans="2:9">
      <c r="B331" s="1699" t="s">
        <v>2112</v>
      </c>
      <c r="C331" s="1699" t="s">
        <v>2120</v>
      </c>
      <c r="D331" s="1699" t="s">
        <v>2512</v>
      </c>
      <c r="E331" s="1699">
        <v>0</v>
      </c>
      <c r="F331" s="1699">
        <v>1</v>
      </c>
      <c r="G331" s="1700" t="s">
        <v>2652</v>
      </c>
      <c r="H331" s="1700" t="s">
        <v>2660</v>
      </c>
      <c r="I331" s="1700" t="s">
        <v>8089</v>
      </c>
    </row>
    <row r="332" spans="2:9">
      <c r="B332" s="1699" t="s">
        <v>2112</v>
      </c>
      <c r="C332" s="1699" t="s">
        <v>2120</v>
      </c>
      <c r="D332" s="1699" t="s">
        <v>2514</v>
      </c>
      <c r="E332" s="1699">
        <v>0</v>
      </c>
      <c r="F332" s="1699">
        <v>1</v>
      </c>
      <c r="G332" s="1700" t="s">
        <v>2652</v>
      </c>
      <c r="H332" s="1700" t="s">
        <v>2661</v>
      </c>
      <c r="I332" s="1700" t="s">
        <v>8089</v>
      </c>
    </row>
    <row r="333" spans="2:9">
      <c r="B333" s="1699" t="s">
        <v>2112</v>
      </c>
      <c r="C333" s="1699" t="s">
        <v>2120</v>
      </c>
      <c r="D333" s="1699" t="s">
        <v>2515</v>
      </c>
      <c r="E333" s="1699">
        <v>0</v>
      </c>
      <c r="F333" s="1699">
        <v>1</v>
      </c>
      <c r="G333" s="1700" t="s">
        <v>2652</v>
      </c>
      <c r="H333" s="1700" t="s">
        <v>2662</v>
      </c>
      <c r="I333" s="1700" t="s">
        <v>8089</v>
      </c>
    </row>
    <row r="334" spans="2:9">
      <c r="B334" s="1699" t="s">
        <v>2112</v>
      </c>
      <c r="C334" s="1699" t="s">
        <v>2132</v>
      </c>
      <c r="D334" s="1699" t="s">
        <v>2108</v>
      </c>
      <c r="E334" s="1699">
        <v>1</v>
      </c>
      <c r="F334" s="1699">
        <v>0</v>
      </c>
      <c r="G334" s="1700" t="s">
        <v>2663</v>
      </c>
      <c r="H334" s="1700"/>
      <c r="I334" s="1700" t="s">
        <v>8089</v>
      </c>
    </row>
    <row r="335" spans="2:9">
      <c r="B335" s="1699" t="s">
        <v>2112</v>
      </c>
      <c r="C335" s="1699" t="s">
        <v>2132</v>
      </c>
      <c r="D335" s="1699" t="s">
        <v>2112</v>
      </c>
      <c r="E335" s="1699">
        <v>0</v>
      </c>
      <c r="F335" s="1699">
        <v>1</v>
      </c>
      <c r="G335" s="1700" t="s">
        <v>2663</v>
      </c>
      <c r="H335" s="1700" t="s">
        <v>2664</v>
      </c>
      <c r="I335" s="1700" t="s">
        <v>8088</v>
      </c>
    </row>
    <row r="336" spans="2:9">
      <c r="B336" s="1699" t="s">
        <v>2112</v>
      </c>
      <c r="C336" s="1699" t="s">
        <v>2132</v>
      </c>
      <c r="D336" s="1699" t="s">
        <v>2122</v>
      </c>
      <c r="E336" s="1699">
        <v>0</v>
      </c>
      <c r="F336" s="1699">
        <v>1</v>
      </c>
      <c r="G336" s="1700" t="s">
        <v>2663</v>
      </c>
      <c r="H336" s="1700" t="s">
        <v>2665</v>
      </c>
      <c r="I336" s="1700" t="s">
        <v>8089</v>
      </c>
    </row>
    <row r="337" spans="2:9">
      <c r="B337" s="1699" t="s">
        <v>2112</v>
      </c>
      <c r="C337" s="1699" t="s">
        <v>2132</v>
      </c>
      <c r="D337" s="1699" t="s">
        <v>2124</v>
      </c>
      <c r="E337" s="1699">
        <v>0</v>
      </c>
      <c r="F337" s="1699">
        <v>1</v>
      </c>
      <c r="G337" s="1700" t="s">
        <v>2663</v>
      </c>
      <c r="H337" s="1700" t="s">
        <v>2666</v>
      </c>
      <c r="I337" s="1700" t="s">
        <v>8089</v>
      </c>
    </row>
    <row r="338" spans="2:9">
      <c r="B338" s="1699" t="s">
        <v>2112</v>
      </c>
      <c r="C338" s="1699" t="s">
        <v>2132</v>
      </c>
      <c r="D338" s="1699" t="s">
        <v>2126</v>
      </c>
      <c r="E338" s="1699">
        <v>0</v>
      </c>
      <c r="F338" s="1699">
        <v>1</v>
      </c>
      <c r="G338" s="1700" t="s">
        <v>2663</v>
      </c>
      <c r="H338" s="1700" t="s">
        <v>2667</v>
      </c>
      <c r="I338" s="1700" t="s">
        <v>8089</v>
      </c>
    </row>
    <row r="339" spans="2:9">
      <c r="B339" s="1699" t="s">
        <v>2112</v>
      </c>
      <c r="C339" s="1699" t="s">
        <v>2132</v>
      </c>
      <c r="D339" s="1699" t="s">
        <v>2128</v>
      </c>
      <c r="E339" s="1699">
        <v>0</v>
      </c>
      <c r="F339" s="1699">
        <v>1</v>
      </c>
      <c r="G339" s="1700" t="s">
        <v>2663</v>
      </c>
      <c r="H339" s="1700" t="s">
        <v>2668</v>
      </c>
      <c r="I339" s="1700" t="s">
        <v>8089</v>
      </c>
    </row>
    <row r="340" spans="2:9">
      <c r="B340" s="1699" t="s">
        <v>2112</v>
      </c>
      <c r="C340" s="1699" t="s">
        <v>2132</v>
      </c>
      <c r="D340" s="1699" t="s">
        <v>2130</v>
      </c>
      <c r="E340" s="1699">
        <v>0</v>
      </c>
      <c r="F340" s="1699">
        <v>1</v>
      </c>
      <c r="G340" s="1700" t="s">
        <v>2663</v>
      </c>
      <c r="H340" s="1700" t="s">
        <v>2669</v>
      </c>
      <c r="I340" s="1700" t="s">
        <v>8089</v>
      </c>
    </row>
    <row r="341" spans="2:9">
      <c r="B341" s="1699" t="s">
        <v>2112</v>
      </c>
      <c r="C341" s="1699" t="s">
        <v>2132</v>
      </c>
      <c r="D341" s="1699" t="s">
        <v>2512</v>
      </c>
      <c r="E341" s="1699">
        <v>0</v>
      </c>
      <c r="F341" s="1699">
        <v>1</v>
      </c>
      <c r="G341" s="1700" t="s">
        <v>2663</v>
      </c>
      <c r="H341" s="1700" t="s">
        <v>2670</v>
      </c>
      <c r="I341" s="1700" t="s">
        <v>8089</v>
      </c>
    </row>
    <row r="342" spans="2:9">
      <c r="B342" s="1699" t="s">
        <v>2112</v>
      </c>
      <c r="C342" s="1699" t="s">
        <v>2132</v>
      </c>
      <c r="D342" s="1699" t="s">
        <v>2514</v>
      </c>
      <c r="E342" s="1699">
        <v>0</v>
      </c>
      <c r="F342" s="1699">
        <v>1</v>
      </c>
      <c r="G342" s="1700" t="s">
        <v>2663</v>
      </c>
      <c r="H342" s="1700" t="s">
        <v>2671</v>
      </c>
      <c r="I342" s="1700" t="s">
        <v>8089</v>
      </c>
    </row>
    <row r="343" spans="2:9">
      <c r="B343" s="1699" t="s">
        <v>2112</v>
      </c>
      <c r="C343" s="1699" t="s">
        <v>2137</v>
      </c>
      <c r="D343" s="1699" t="s">
        <v>2108</v>
      </c>
      <c r="E343" s="1699">
        <v>1</v>
      </c>
      <c r="F343" s="1699">
        <v>0</v>
      </c>
      <c r="G343" s="1700" t="s">
        <v>2672</v>
      </c>
      <c r="H343" s="1700"/>
      <c r="I343" s="1700" t="s">
        <v>8088</v>
      </c>
    </row>
    <row r="344" spans="2:9">
      <c r="B344" s="1699" t="s">
        <v>2112</v>
      </c>
      <c r="C344" s="1699" t="s">
        <v>2137</v>
      </c>
      <c r="D344" s="1699" t="s">
        <v>2110</v>
      </c>
      <c r="E344" s="1699">
        <v>0</v>
      </c>
      <c r="F344" s="1699">
        <v>1</v>
      </c>
      <c r="G344" s="1700" t="s">
        <v>2672</v>
      </c>
      <c r="H344" s="1700" t="s">
        <v>2673</v>
      </c>
      <c r="I344" s="1700" t="s">
        <v>8088</v>
      </c>
    </row>
    <row r="345" spans="2:9">
      <c r="B345" s="1699" t="s">
        <v>2112</v>
      </c>
      <c r="C345" s="1699" t="s">
        <v>2137</v>
      </c>
      <c r="D345" s="1699" t="s">
        <v>2512</v>
      </c>
      <c r="E345" s="1699">
        <v>0</v>
      </c>
      <c r="F345" s="1699">
        <v>1</v>
      </c>
      <c r="G345" s="1700" t="s">
        <v>2672</v>
      </c>
      <c r="H345" s="1700" t="s">
        <v>2675</v>
      </c>
      <c r="I345" s="1700" t="s">
        <v>8088</v>
      </c>
    </row>
    <row r="346" spans="2:9">
      <c r="B346" s="1699" t="s">
        <v>2112</v>
      </c>
      <c r="C346" s="1699" t="s">
        <v>2137</v>
      </c>
      <c r="D346" s="1699" t="s">
        <v>2514</v>
      </c>
      <c r="E346" s="1699">
        <v>0</v>
      </c>
      <c r="F346" s="1699">
        <v>1</v>
      </c>
      <c r="G346" s="1700" t="s">
        <v>2672</v>
      </c>
      <c r="H346" s="1700" t="s">
        <v>2676</v>
      </c>
      <c r="I346" s="1700" t="s">
        <v>8089</v>
      </c>
    </row>
    <row r="347" spans="2:9">
      <c r="B347" s="1699" t="s">
        <v>2112</v>
      </c>
      <c r="C347" s="1699" t="s">
        <v>2137</v>
      </c>
      <c r="D347" s="1699" t="s">
        <v>2515</v>
      </c>
      <c r="E347" s="1699">
        <v>0</v>
      </c>
      <c r="F347" s="1699">
        <v>1</v>
      </c>
      <c r="G347" s="1700" t="s">
        <v>2672</v>
      </c>
      <c r="H347" s="1700" t="s">
        <v>2677</v>
      </c>
      <c r="I347" s="1700" t="s">
        <v>8089</v>
      </c>
    </row>
    <row r="348" spans="2:9">
      <c r="B348" s="1699" t="s">
        <v>2112</v>
      </c>
      <c r="C348" s="1699" t="s">
        <v>2137</v>
      </c>
      <c r="D348" s="1699" t="s">
        <v>2516</v>
      </c>
      <c r="E348" s="1699">
        <v>0</v>
      </c>
      <c r="F348" s="1699">
        <v>1</v>
      </c>
      <c r="G348" s="1700" t="s">
        <v>2672</v>
      </c>
      <c r="H348" s="1700" t="s">
        <v>2678</v>
      </c>
      <c r="I348" s="1700" t="s">
        <v>8088</v>
      </c>
    </row>
    <row r="349" spans="2:9">
      <c r="B349" s="1699" t="s">
        <v>2112</v>
      </c>
      <c r="C349" s="1699" t="s">
        <v>2137</v>
      </c>
      <c r="D349" s="1699" t="s">
        <v>2518</v>
      </c>
      <c r="E349" s="1699">
        <v>0</v>
      </c>
      <c r="F349" s="1699">
        <v>1</v>
      </c>
      <c r="G349" s="1700" t="s">
        <v>2672</v>
      </c>
      <c r="H349" s="1700" t="s">
        <v>2679</v>
      </c>
      <c r="I349" s="1700" t="s">
        <v>8088</v>
      </c>
    </row>
    <row r="350" spans="2:9">
      <c r="B350" s="1699" t="s">
        <v>2112</v>
      </c>
      <c r="C350" s="1699" t="s">
        <v>2137</v>
      </c>
      <c r="D350" s="1699" t="s">
        <v>2520</v>
      </c>
      <c r="E350" s="1699">
        <v>0</v>
      </c>
      <c r="F350" s="1699">
        <v>1</v>
      </c>
      <c r="G350" s="1700" t="s">
        <v>2672</v>
      </c>
      <c r="H350" s="1700" t="s">
        <v>2680</v>
      </c>
      <c r="I350" s="1700" t="s">
        <v>8088</v>
      </c>
    </row>
    <row r="351" spans="2:9">
      <c r="B351" s="1699" t="s">
        <v>2112</v>
      </c>
      <c r="C351" s="1699" t="s">
        <v>2137</v>
      </c>
      <c r="D351" s="1699" t="s">
        <v>2527</v>
      </c>
      <c r="E351" s="1699">
        <v>0</v>
      </c>
      <c r="F351" s="1699">
        <v>1</v>
      </c>
      <c r="G351" s="1700" t="s">
        <v>2672</v>
      </c>
      <c r="H351" s="1700" t="s">
        <v>2682</v>
      </c>
      <c r="I351" s="1700" t="s">
        <v>8088</v>
      </c>
    </row>
    <row r="352" spans="2:9">
      <c r="B352" s="1699" t="s">
        <v>2112</v>
      </c>
      <c r="C352" s="1699" t="s">
        <v>2137</v>
      </c>
      <c r="D352" s="1699" t="s">
        <v>2529</v>
      </c>
      <c r="E352" s="1699">
        <v>0</v>
      </c>
      <c r="F352" s="1699">
        <v>1</v>
      </c>
      <c r="G352" s="1700" t="s">
        <v>2672</v>
      </c>
      <c r="H352" s="1700" t="s">
        <v>2683</v>
      </c>
      <c r="I352" s="1700" t="s">
        <v>8088</v>
      </c>
    </row>
    <row r="353" spans="2:9">
      <c r="B353" s="1699" t="s">
        <v>2112</v>
      </c>
      <c r="C353" s="1699" t="s">
        <v>2137</v>
      </c>
      <c r="D353" s="1699" t="s">
        <v>2531</v>
      </c>
      <c r="E353" s="1699">
        <v>0</v>
      </c>
      <c r="F353" s="1699">
        <v>1</v>
      </c>
      <c r="G353" s="1700" t="s">
        <v>2672</v>
      </c>
      <c r="H353" s="1700" t="s">
        <v>2684</v>
      </c>
      <c r="I353" s="1700" t="s">
        <v>8088</v>
      </c>
    </row>
    <row r="354" spans="2:9">
      <c r="B354" s="1699" t="s">
        <v>2112</v>
      </c>
      <c r="C354" s="1699" t="s">
        <v>2137</v>
      </c>
      <c r="D354" s="1699" t="s">
        <v>2685</v>
      </c>
      <c r="E354" s="1699">
        <v>0</v>
      </c>
      <c r="F354" s="1699">
        <v>1</v>
      </c>
      <c r="G354" s="1700" t="s">
        <v>2672</v>
      </c>
      <c r="H354" s="1700" t="s">
        <v>2686</v>
      </c>
      <c r="I354" s="1700" t="s">
        <v>8088</v>
      </c>
    </row>
    <row r="355" spans="2:9">
      <c r="B355" s="1699" t="s">
        <v>2112</v>
      </c>
      <c r="C355" s="1699" t="s">
        <v>2138</v>
      </c>
      <c r="D355" s="1699" t="s">
        <v>2110</v>
      </c>
      <c r="E355" s="1699">
        <v>0</v>
      </c>
      <c r="F355" s="1699">
        <v>1</v>
      </c>
      <c r="G355" s="1700" t="s">
        <v>2687</v>
      </c>
      <c r="H355" s="1700" t="s">
        <v>2688</v>
      </c>
      <c r="I355" s="1700" t="s">
        <v>8088</v>
      </c>
    </row>
    <row r="356" spans="2:9">
      <c r="B356" s="1699" t="s">
        <v>2112</v>
      </c>
      <c r="C356" s="1699" t="s">
        <v>2138</v>
      </c>
      <c r="D356" s="1699" t="s">
        <v>2130</v>
      </c>
      <c r="E356" s="1699">
        <v>0</v>
      </c>
      <c r="F356" s="1699">
        <v>1</v>
      </c>
      <c r="G356" s="1700" t="s">
        <v>2687</v>
      </c>
      <c r="H356" s="1700" t="s">
        <v>2689</v>
      </c>
      <c r="I356" s="1700" t="s">
        <v>8088</v>
      </c>
    </row>
    <row r="357" spans="2:9">
      <c r="B357" s="1699" t="s">
        <v>2112</v>
      </c>
      <c r="C357" s="1699" t="s">
        <v>2138</v>
      </c>
      <c r="D357" s="1699" t="s">
        <v>2512</v>
      </c>
      <c r="E357" s="1699">
        <v>0</v>
      </c>
      <c r="F357" s="1699">
        <v>1</v>
      </c>
      <c r="G357" s="1700" t="s">
        <v>2687</v>
      </c>
      <c r="H357" s="1700" t="s">
        <v>2690</v>
      </c>
      <c r="I357" s="1700" t="s">
        <v>8088</v>
      </c>
    </row>
    <row r="358" spans="2:9">
      <c r="B358" s="1699" t="s">
        <v>2112</v>
      </c>
      <c r="C358" s="1699" t="s">
        <v>2138</v>
      </c>
      <c r="D358" s="1699" t="s">
        <v>2514</v>
      </c>
      <c r="E358" s="1699">
        <v>0</v>
      </c>
      <c r="F358" s="1699">
        <v>1</v>
      </c>
      <c r="G358" s="1700" t="s">
        <v>2687</v>
      </c>
      <c r="H358" s="1700" t="s">
        <v>2594</v>
      </c>
      <c r="I358" s="1700" t="s">
        <v>8088</v>
      </c>
    </row>
    <row r="359" spans="2:9">
      <c r="B359" s="1699" t="s">
        <v>2112</v>
      </c>
      <c r="C359" s="1699" t="s">
        <v>2138</v>
      </c>
      <c r="D359" s="1699" t="s">
        <v>2515</v>
      </c>
      <c r="E359" s="1699">
        <v>0</v>
      </c>
      <c r="F359" s="1699">
        <v>1</v>
      </c>
      <c r="G359" s="1700" t="s">
        <v>2687</v>
      </c>
      <c r="H359" s="1700" t="s">
        <v>2691</v>
      </c>
      <c r="I359" s="1700" t="s">
        <v>8089</v>
      </c>
    </row>
    <row r="360" spans="2:9">
      <c r="B360" s="1699" t="s">
        <v>2112</v>
      </c>
      <c r="C360" s="1699" t="s">
        <v>2142</v>
      </c>
      <c r="D360" s="1699" t="s">
        <v>2108</v>
      </c>
      <c r="E360" s="1699">
        <v>1</v>
      </c>
      <c r="F360" s="1699">
        <v>0</v>
      </c>
      <c r="G360" s="1700" t="s">
        <v>2692</v>
      </c>
      <c r="H360" s="1700"/>
      <c r="I360" s="1700" t="s">
        <v>8089</v>
      </c>
    </row>
    <row r="361" spans="2:9">
      <c r="B361" s="1699" t="s">
        <v>2112</v>
      </c>
      <c r="C361" s="1699" t="s">
        <v>2142</v>
      </c>
      <c r="D361" s="1699" t="s">
        <v>2110</v>
      </c>
      <c r="E361" s="1699">
        <v>0</v>
      </c>
      <c r="F361" s="1699">
        <v>1</v>
      </c>
      <c r="G361" s="1700" t="s">
        <v>2692</v>
      </c>
      <c r="H361" s="1700" t="s">
        <v>2693</v>
      </c>
      <c r="I361" s="1700" t="s">
        <v>8089</v>
      </c>
    </row>
    <row r="362" spans="2:9">
      <c r="B362" s="1699" t="s">
        <v>2112</v>
      </c>
      <c r="C362" s="1699" t="s">
        <v>2142</v>
      </c>
      <c r="D362" s="1699" t="s">
        <v>2112</v>
      </c>
      <c r="E362" s="1699">
        <v>0</v>
      </c>
      <c r="F362" s="1699">
        <v>1</v>
      </c>
      <c r="G362" s="1700" t="s">
        <v>2692</v>
      </c>
      <c r="H362" s="1700" t="s">
        <v>2694</v>
      </c>
      <c r="I362" s="1700" t="s">
        <v>8089</v>
      </c>
    </row>
    <row r="363" spans="2:9">
      <c r="B363" s="1699" t="s">
        <v>2112</v>
      </c>
      <c r="C363" s="1699" t="s">
        <v>2142</v>
      </c>
      <c r="D363" s="1699" t="s">
        <v>2122</v>
      </c>
      <c r="E363" s="1699">
        <v>0</v>
      </c>
      <c r="F363" s="1699">
        <v>1</v>
      </c>
      <c r="G363" s="1700" t="s">
        <v>2692</v>
      </c>
      <c r="H363" s="1700" t="s">
        <v>2695</v>
      </c>
      <c r="I363" s="1700" t="s">
        <v>8089</v>
      </c>
    </row>
    <row r="364" spans="2:9">
      <c r="B364" s="1699" t="s">
        <v>2112</v>
      </c>
      <c r="C364" s="1699" t="s">
        <v>2142</v>
      </c>
      <c r="D364" s="1699" t="s">
        <v>2124</v>
      </c>
      <c r="E364" s="1699">
        <v>0</v>
      </c>
      <c r="F364" s="1699">
        <v>1</v>
      </c>
      <c r="G364" s="1700" t="s">
        <v>2692</v>
      </c>
      <c r="H364" s="1700" t="s">
        <v>2696</v>
      </c>
      <c r="I364" s="1700" t="s">
        <v>8089</v>
      </c>
    </row>
    <row r="365" spans="2:9">
      <c r="B365" s="1699" t="s">
        <v>2112</v>
      </c>
      <c r="C365" s="1699" t="s">
        <v>2142</v>
      </c>
      <c r="D365" s="1699" t="s">
        <v>2126</v>
      </c>
      <c r="E365" s="1699">
        <v>0</v>
      </c>
      <c r="F365" s="1699">
        <v>1</v>
      </c>
      <c r="G365" s="1700" t="s">
        <v>2692</v>
      </c>
      <c r="H365" s="1700" t="s">
        <v>2697</v>
      </c>
      <c r="I365" s="1700" t="s">
        <v>8088</v>
      </c>
    </row>
    <row r="366" spans="2:9">
      <c r="B366" s="1699" t="s">
        <v>2112</v>
      </c>
      <c r="C366" s="1699" t="s">
        <v>2142</v>
      </c>
      <c r="D366" s="1699" t="s">
        <v>2128</v>
      </c>
      <c r="E366" s="1699">
        <v>0</v>
      </c>
      <c r="F366" s="1699">
        <v>1</v>
      </c>
      <c r="G366" s="1700" t="s">
        <v>2692</v>
      </c>
      <c r="H366" s="1700" t="s">
        <v>2698</v>
      </c>
      <c r="I366" s="1700" t="s">
        <v>8088</v>
      </c>
    </row>
    <row r="367" spans="2:9">
      <c r="B367" s="1699" t="s">
        <v>2112</v>
      </c>
      <c r="C367" s="1699" t="s">
        <v>2142</v>
      </c>
      <c r="D367" s="1699" t="s">
        <v>2130</v>
      </c>
      <c r="E367" s="1699">
        <v>0</v>
      </c>
      <c r="F367" s="1699">
        <v>1</v>
      </c>
      <c r="G367" s="1700" t="s">
        <v>2692</v>
      </c>
      <c r="H367" s="1700" t="s">
        <v>2546</v>
      </c>
      <c r="I367" s="1700" t="s">
        <v>8089</v>
      </c>
    </row>
    <row r="368" spans="2:9">
      <c r="B368" s="1699" t="s">
        <v>2112</v>
      </c>
      <c r="C368" s="1699" t="s">
        <v>2145</v>
      </c>
      <c r="D368" s="1699" t="s">
        <v>2108</v>
      </c>
      <c r="E368" s="1699">
        <v>1</v>
      </c>
      <c r="F368" s="1699">
        <v>0</v>
      </c>
      <c r="G368" s="1700" t="s">
        <v>2699</v>
      </c>
      <c r="H368" s="1700"/>
      <c r="I368" s="1700" t="s">
        <v>8089</v>
      </c>
    </row>
    <row r="369" spans="2:9">
      <c r="B369" s="1699" t="s">
        <v>2112</v>
      </c>
      <c r="C369" s="1699" t="s">
        <v>2145</v>
      </c>
      <c r="D369" s="1699" t="s">
        <v>2107</v>
      </c>
      <c r="E369" s="1699">
        <v>0</v>
      </c>
      <c r="F369" s="1699">
        <v>1</v>
      </c>
      <c r="G369" s="1700" t="s">
        <v>2699</v>
      </c>
      <c r="H369" s="1700" t="s">
        <v>2700</v>
      </c>
      <c r="I369" s="1700" t="s">
        <v>8088</v>
      </c>
    </row>
    <row r="370" spans="2:9">
      <c r="B370" s="1699" t="s">
        <v>2112</v>
      </c>
      <c r="C370" s="1699" t="s">
        <v>2145</v>
      </c>
      <c r="D370" s="1699" t="s">
        <v>2110</v>
      </c>
      <c r="E370" s="1699">
        <v>0</v>
      </c>
      <c r="F370" s="1699">
        <v>1</v>
      </c>
      <c r="G370" s="1700" t="s">
        <v>2699</v>
      </c>
      <c r="H370" s="1700" t="s">
        <v>2701</v>
      </c>
      <c r="I370" s="1700" t="s">
        <v>8088</v>
      </c>
    </row>
    <row r="371" spans="2:9">
      <c r="B371" s="1699" t="s">
        <v>2112</v>
      </c>
      <c r="C371" s="1699" t="s">
        <v>2145</v>
      </c>
      <c r="D371" s="1699" t="s">
        <v>2112</v>
      </c>
      <c r="E371" s="1699">
        <v>0</v>
      </c>
      <c r="F371" s="1699">
        <v>1</v>
      </c>
      <c r="G371" s="1700" t="s">
        <v>2699</v>
      </c>
      <c r="H371" s="1700" t="s">
        <v>2702</v>
      </c>
      <c r="I371" s="1700" t="s">
        <v>8089</v>
      </c>
    </row>
    <row r="372" spans="2:9">
      <c r="B372" s="1699" t="s">
        <v>2112</v>
      </c>
      <c r="C372" s="1699" t="s">
        <v>2145</v>
      </c>
      <c r="D372" s="1699" t="s">
        <v>2122</v>
      </c>
      <c r="E372" s="1699">
        <v>0</v>
      </c>
      <c r="F372" s="1699">
        <v>1</v>
      </c>
      <c r="G372" s="1700" t="s">
        <v>2699</v>
      </c>
      <c r="H372" s="1700" t="s">
        <v>2703</v>
      </c>
      <c r="I372" s="1700" t="s">
        <v>8089</v>
      </c>
    </row>
    <row r="373" spans="2:9">
      <c r="B373" s="1699" t="s">
        <v>2112</v>
      </c>
      <c r="C373" s="1699" t="s">
        <v>2145</v>
      </c>
      <c r="D373" s="1699" t="s">
        <v>2124</v>
      </c>
      <c r="E373" s="1699">
        <v>0</v>
      </c>
      <c r="F373" s="1699">
        <v>1</v>
      </c>
      <c r="G373" s="1700" t="s">
        <v>2699</v>
      </c>
      <c r="H373" s="1700" t="s">
        <v>2704</v>
      </c>
      <c r="I373" s="1700" t="s">
        <v>8088</v>
      </c>
    </row>
    <row r="374" spans="2:9">
      <c r="B374" s="1699" t="s">
        <v>2112</v>
      </c>
      <c r="C374" s="1699" t="s">
        <v>2145</v>
      </c>
      <c r="D374" s="1699" t="s">
        <v>2126</v>
      </c>
      <c r="E374" s="1699">
        <v>0</v>
      </c>
      <c r="F374" s="1699">
        <v>1</v>
      </c>
      <c r="G374" s="1700" t="s">
        <v>2699</v>
      </c>
      <c r="H374" s="1700" t="s">
        <v>2705</v>
      </c>
      <c r="I374" s="1700" t="s">
        <v>8089</v>
      </c>
    </row>
    <row r="375" spans="2:9">
      <c r="B375" s="1699" t="s">
        <v>2112</v>
      </c>
      <c r="C375" s="1699" t="s">
        <v>2145</v>
      </c>
      <c r="D375" s="1699" t="s">
        <v>2128</v>
      </c>
      <c r="E375" s="1699">
        <v>0</v>
      </c>
      <c r="F375" s="1699">
        <v>1</v>
      </c>
      <c r="G375" s="1700" t="s">
        <v>2699</v>
      </c>
      <c r="H375" s="1700" t="s">
        <v>2706</v>
      </c>
      <c r="I375" s="1700" t="s">
        <v>8088</v>
      </c>
    </row>
    <row r="376" spans="2:9">
      <c r="B376" s="1699" t="s">
        <v>2112</v>
      </c>
      <c r="C376" s="1699" t="s">
        <v>2145</v>
      </c>
      <c r="D376" s="1699" t="s">
        <v>2130</v>
      </c>
      <c r="E376" s="1699">
        <v>0</v>
      </c>
      <c r="F376" s="1699">
        <v>1</v>
      </c>
      <c r="G376" s="1700" t="s">
        <v>2699</v>
      </c>
      <c r="H376" s="1700" t="s">
        <v>2631</v>
      </c>
      <c r="I376" s="1700" t="s">
        <v>8089</v>
      </c>
    </row>
    <row r="377" spans="2:9">
      <c r="B377" s="1699" t="s">
        <v>2112</v>
      </c>
      <c r="C377" s="1699" t="s">
        <v>2145</v>
      </c>
      <c r="D377" s="1699" t="s">
        <v>2512</v>
      </c>
      <c r="E377" s="1699">
        <v>0</v>
      </c>
      <c r="F377" s="1699">
        <v>1</v>
      </c>
      <c r="G377" s="1700" t="s">
        <v>2699</v>
      </c>
      <c r="H377" s="1700" t="s">
        <v>2707</v>
      </c>
      <c r="I377" s="1700" t="s">
        <v>8088</v>
      </c>
    </row>
    <row r="378" spans="2:9">
      <c r="B378" s="1699" t="s">
        <v>2112</v>
      </c>
      <c r="C378" s="1699" t="s">
        <v>2145</v>
      </c>
      <c r="D378" s="1699" t="s">
        <v>2514</v>
      </c>
      <c r="E378" s="1699">
        <v>0</v>
      </c>
      <c r="F378" s="1699">
        <v>1</v>
      </c>
      <c r="G378" s="1700" t="s">
        <v>2699</v>
      </c>
      <c r="H378" s="1700" t="s">
        <v>2708</v>
      </c>
      <c r="I378" s="1700" t="s">
        <v>8089</v>
      </c>
    </row>
    <row r="379" spans="2:9">
      <c r="B379" s="1699" t="s">
        <v>2112</v>
      </c>
      <c r="C379" s="1699" t="s">
        <v>2145</v>
      </c>
      <c r="D379" s="1699" t="s">
        <v>2515</v>
      </c>
      <c r="E379" s="1699">
        <v>0</v>
      </c>
      <c r="F379" s="1699">
        <v>1</v>
      </c>
      <c r="G379" s="1700" t="s">
        <v>2699</v>
      </c>
      <c r="H379" s="1700" t="s">
        <v>2709</v>
      </c>
      <c r="I379" s="1700" t="s">
        <v>8089</v>
      </c>
    </row>
    <row r="380" spans="2:9">
      <c r="B380" s="1699" t="s">
        <v>2112</v>
      </c>
      <c r="C380" s="1699" t="s">
        <v>2150</v>
      </c>
      <c r="D380" s="1699" t="s">
        <v>2108</v>
      </c>
      <c r="E380" s="1699">
        <v>1</v>
      </c>
      <c r="F380" s="1699">
        <v>0</v>
      </c>
      <c r="G380" s="1700" t="s">
        <v>2710</v>
      </c>
      <c r="H380" s="1700"/>
      <c r="I380" s="1700" t="s">
        <v>8088</v>
      </c>
    </row>
    <row r="381" spans="2:9">
      <c r="B381" s="1699" t="s">
        <v>2112</v>
      </c>
      <c r="C381" s="1699" t="s">
        <v>2150</v>
      </c>
      <c r="D381" s="1699" t="s">
        <v>2110</v>
      </c>
      <c r="E381" s="1699">
        <v>0</v>
      </c>
      <c r="F381" s="1699">
        <v>1</v>
      </c>
      <c r="G381" s="1700" t="s">
        <v>2710</v>
      </c>
      <c r="H381" s="1700" t="s">
        <v>2711</v>
      </c>
      <c r="I381" s="1700" t="s">
        <v>8088</v>
      </c>
    </row>
    <row r="382" spans="2:9">
      <c r="B382" s="1699" t="s">
        <v>2112</v>
      </c>
      <c r="C382" s="1699" t="s">
        <v>2150</v>
      </c>
      <c r="D382" s="1699" t="s">
        <v>2112</v>
      </c>
      <c r="E382" s="1699">
        <v>0</v>
      </c>
      <c r="F382" s="1699">
        <v>1</v>
      </c>
      <c r="G382" s="1700" t="s">
        <v>2710</v>
      </c>
      <c r="H382" s="1700" t="s">
        <v>2712</v>
      </c>
      <c r="I382" s="1700" t="s">
        <v>8088</v>
      </c>
    </row>
    <row r="383" spans="2:9">
      <c r="B383" s="1699" t="s">
        <v>2112</v>
      </c>
      <c r="C383" s="1699" t="s">
        <v>2150</v>
      </c>
      <c r="D383" s="1699" t="s">
        <v>2122</v>
      </c>
      <c r="E383" s="1699">
        <v>0</v>
      </c>
      <c r="F383" s="1699">
        <v>1</v>
      </c>
      <c r="G383" s="1700" t="s">
        <v>2710</v>
      </c>
      <c r="H383" s="1700" t="s">
        <v>2713</v>
      </c>
      <c r="I383" s="1700" t="s">
        <v>8088</v>
      </c>
    </row>
    <row r="384" spans="2:9">
      <c r="B384" s="1699" t="s">
        <v>2112</v>
      </c>
      <c r="C384" s="1699" t="s">
        <v>2150</v>
      </c>
      <c r="D384" s="1699" t="s">
        <v>2124</v>
      </c>
      <c r="E384" s="1699">
        <v>0</v>
      </c>
      <c r="F384" s="1699">
        <v>1</v>
      </c>
      <c r="G384" s="1700" t="s">
        <v>2710</v>
      </c>
      <c r="H384" s="1700" t="s">
        <v>2714</v>
      </c>
      <c r="I384" s="1700" t="s">
        <v>8088</v>
      </c>
    </row>
    <row r="385" spans="2:9">
      <c r="B385" s="1699" t="s">
        <v>2112</v>
      </c>
      <c r="C385" s="1699" t="s">
        <v>2150</v>
      </c>
      <c r="D385" s="1699" t="s">
        <v>2515</v>
      </c>
      <c r="E385" s="1699">
        <v>0</v>
      </c>
      <c r="F385" s="1699">
        <v>1</v>
      </c>
      <c r="G385" s="1700" t="s">
        <v>2710</v>
      </c>
      <c r="H385" s="1700" t="s">
        <v>2715</v>
      </c>
      <c r="I385" s="1700" t="s">
        <v>8088</v>
      </c>
    </row>
    <row r="386" spans="2:9">
      <c r="B386" s="1699" t="s">
        <v>2112</v>
      </c>
      <c r="C386" s="1699" t="s">
        <v>2150</v>
      </c>
      <c r="D386" s="1699" t="s">
        <v>2518</v>
      </c>
      <c r="E386" s="1699">
        <v>0</v>
      </c>
      <c r="F386" s="1699">
        <v>1</v>
      </c>
      <c r="G386" s="1700" t="s">
        <v>2710</v>
      </c>
      <c r="H386" s="1700" t="s">
        <v>2717</v>
      </c>
      <c r="I386" s="1700" t="s">
        <v>8088</v>
      </c>
    </row>
    <row r="387" spans="2:9">
      <c r="B387" s="1699" t="s">
        <v>2112</v>
      </c>
      <c r="C387" s="1699" t="s">
        <v>2150</v>
      </c>
      <c r="D387" s="1699" t="s">
        <v>2520</v>
      </c>
      <c r="E387" s="1699">
        <v>0</v>
      </c>
      <c r="F387" s="1699">
        <v>1</v>
      </c>
      <c r="G387" s="1700" t="s">
        <v>2710</v>
      </c>
      <c r="H387" s="1700" t="s">
        <v>2718</v>
      </c>
      <c r="I387" s="1700" t="s">
        <v>8088</v>
      </c>
    </row>
    <row r="388" spans="2:9">
      <c r="B388" s="1699" t="s">
        <v>2112</v>
      </c>
      <c r="C388" s="1699" t="s">
        <v>2150</v>
      </c>
      <c r="D388" s="1699" t="s">
        <v>2522</v>
      </c>
      <c r="E388" s="1699">
        <v>0</v>
      </c>
      <c r="F388" s="1699">
        <v>1</v>
      </c>
      <c r="G388" s="1700" t="s">
        <v>2710</v>
      </c>
      <c r="H388" s="1700" t="s">
        <v>2719</v>
      </c>
      <c r="I388" s="1700" t="s">
        <v>8088</v>
      </c>
    </row>
    <row r="389" spans="2:9">
      <c r="B389" s="1699" t="s">
        <v>2112</v>
      </c>
      <c r="C389" s="1699" t="s">
        <v>2150</v>
      </c>
      <c r="D389" s="1699" t="s">
        <v>2524</v>
      </c>
      <c r="E389" s="1699">
        <v>0</v>
      </c>
      <c r="F389" s="1699">
        <v>1</v>
      </c>
      <c r="G389" s="1700" t="s">
        <v>2710</v>
      </c>
      <c r="H389" s="1700" t="s">
        <v>2720</v>
      </c>
      <c r="I389" s="1700" t="s">
        <v>8088</v>
      </c>
    </row>
    <row r="390" spans="2:9">
      <c r="B390" s="1699" t="s">
        <v>2112</v>
      </c>
      <c r="C390" s="1699" t="s">
        <v>2150</v>
      </c>
      <c r="D390" s="1699" t="s">
        <v>2525</v>
      </c>
      <c r="E390" s="1699">
        <v>0</v>
      </c>
      <c r="F390" s="1699">
        <v>1</v>
      </c>
      <c r="G390" s="1700" t="s">
        <v>2710</v>
      </c>
      <c r="H390" s="1700" t="s">
        <v>2650</v>
      </c>
      <c r="I390" s="1700" t="s">
        <v>8088</v>
      </c>
    </row>
    <row r="391" spans="2:9">
      <c r="B391" s="1699" t="s">
        <v>2112</v>
      </c>
      <c r="C391" s="1699" t="s">
        <v>2150</v>
      </c>
      <c r="D391" s="1699" t="s">
        <v>2527</v>
      </c>
      <c r="E391" s="1699">
        <v>0</v>
      </c>
      <c r="F391" s="1699">
        <v>1</v>
      </c>
      <c r="G391" s="1700" t="s">
        <v>2710</v>
      </c>
      <c r="H391" s="1700" t="s">
        <v>2721</v>
      </c>
      <c r="I391" s="1700" t="s">
        <v>8088</v>
      </c>
    </row>
    <row r="392" spans="2:9">
      <c r="B392" s="1699" t="s">
        <v>2112</v>
      </c>
      <c r="C392" s="1699" t="s">
        <v>2150</v>
      </c>
      <c r="D392" s="1699" t="s">
        <v>2529</v>
      </c>
      <c r="E392" s="1699">
        <v>0</v>
      </c>
      <c r="F392" s="1699">
        <v>1</v>
      </c>
      <c r="G392" s="1700" t="s">
        <v>2710</v>
      </c>
      <c r="H392" s="1700" t="s">
        <v>2722</v>
      </c>
      <c r="I392" s="1700" t="s">
        <v>8088</v>
      </c>
    </row>
    <row r="393" spans="2:9">
      <c r="B393" s="1699" t="s">
        <v>2112</v>
      </c>
      <c r="C393" s="1699" t="s">
        <v>2150</v>
      </c>
      <c r="D393" s="1699" t="s">
        <v>2531</v>
      </c>
      <c r="E393" s="1699">
        <v>0</v>
      </c>
      <c r="F393" s="1699">
        <v>1</v>
      </c>
      <c r="G393" s="1700" t="s">
        <v>2710</v>
      </c>
      <c r="H393" s="1700" t="s">
        <v>2723</v>
      </c>
      <c r="I393" s="1700" t="s">
        <v>8088</v>
      </c>
    </row>
    <row r="394" spans="2:9">
      <c r="B394" s="1699" t="s">
        <v>2112</v>
      </c>
      <c r="C394" s="1699" t="s">
        <v>2150</v>
      </c>
      <c r="D394" s="1699" t="s">
        <v>2685</v>
      </c>
      <c r="E394" s="1699">
        <v>0</v>
      </c>
      <c r="F394" s="1699">
        <v>1</v>
      </c>
      <c r="G394" s="1700" t="s">
        <v>2710</v>
      </c>
      <c r="H394" s="1700" t="s">
        <v>2724</v>
      </c>
      <c r="I394" s="1700" t="s">
        <v>8088</v>
      </c>
    </row>
    <row r="395" spans="2:9">
      <c r="B395" s="1699" t="s">
        <v>2112</v>
      </c>
      <c r="C395" s="1699" t="s">
        <v>2150</v>
      </c>
      <c r="D395" s="1699" t="s">
        <v>2725</v>
      </c>
      <c r="E395" s="1699">
        <v>0</v>
      </c>
      <c r="F395" s="1699">
        <v>1</v>
      </c>
      <c r="G395" s="1700" t="s">
        <v>2710</v>
      </c>
      <c r="H395" s="1700" t="s">
        <v>2726</v>
      </c>
      <c r="I395" s="1700" t="s">
        <v>8088</v>
      </c>
    </row>
    <row r="396" spans="2:9">
      <c r="B396" s="1699" t="s">
        <v>2112</v>
      </c>
      <c r="C396" s="1699" t="s">
        <v>2150</v>
      </c>
      <c r="D396" s="1699" t="s">
        <v>2727</v>
      </c>
      <c r="E396" s="1699">
        <v>0</v>
      </c>
      <c r="F396" s="1699">
        <v>1</v>
      </c>
      <c r="G396" s="1700" t="s">
        <v>2710</v>
      </c>
      <c r="H396" s="1700" t="s">
        <v>2728</v>
      </c>
      <c r="I396" s="1700" t="s">
        <v>8088</v>
      </c>
    </row>
    <row r="397" spans="2:9">
      <c r="B397" s="1699" t="s">
        <v>2112</v>
      </c>
      <c r="C397" s="1699" t="s">
        <v>2150</v>
      </c>
      <c r="D397" s="1699" t="s">
        <v>2729</v>
      </c>
      <c r="E397" s="1699">
        <v>0</v>
      </c>
      <c r="F397" s="1699">
        <v>1</v>
      </c>
      <c r="G397" s="1700" t="s">
        <v>2710</v>
      </c>
      <c r="H397" s="1700" t="s">
        <v>2730</v>
      </c>
      <c r="I397" s="1700" t="s">
        <v>8088</v>
      </c>
    </row>
    <row r="398" spans="2:9">
      <c r="B398" s="1699" t="s">
        <v>2112</v>
      </c>
      <c r="C398" s="1699" t="s">
        <v>2150</v>
      </c>
      <c r="D398" s="1699" t="s">
        <v>2731</v>
      </c>
      <c r="E398" s="1699">
        <v>0</v>
      </c>
      <c r="F398" s="1699">
        <v>1</v>
      </c>
      <c r="G398" s="1700" t="s">
        <v>2710</v>
      </c>
      <c r="H398" s="1700" t="s">
        <v>2732</v>
      </c>
      <c r="I398" s="1700" t="s">
        <v>8088</v>
      </c>
    </row>
    <row r="399" spans="2:9">
      <c r="B399" s="1699" t="s">
        <v>2112</v>
      </c>
      <c r="C399" s="1699" t="s">
        <v>2150</v>
      </c>
      <c r="D399" s="1699" t="s">
        <v>2733</v>
      </c>
      <c r="E399" s="1699">
        <v>0</v>
      </c>
      <c r="F399" s="1699">
        <v>1</v>
      </c>
      <c r="G399" s="1700" t="s">
        <v>2710</v>
      </c>
      <c r="H399" s="1700" t="s">
        <v>2734</v>
      </c>
      <c r="I399" s="1700" t="s">
        <v>8088</v>
      </c>
    </row>
    <row r="400" spans="2:9">
      <c r="B400" s="1699" t="s">
        <v>2112</v>
      </c>
      <c r="C400" s="1699" t="s">
        <v>2150</v>
      </c>
      <c r="D400" s="1699" t="s">
        <v>2735</v>
      </c>
      <c r="E400" s="1699">
        <v>0</v>
      </c>
      <c r="F400" s="1699">
        <v>1</v>
      </c>
      <c r="G400" s="1700" t="s">
        <v>2710</v>
      </c>
      <c r="H400" s="1700" t="s">
        <v>2736</v>
      </c>
      <c r="I400" s="1700" t="s">
        <v>8089</v>
      </c>
    </row>
    <row r="401" spans="2:9">
      <c r="B401" s="1699" t="s">
        <v>2112</v>
      </c>
      <c r="C401" s="1699" t="s">
        <v>2150</v>
      </c>
      <c r="D401" s="1699" t="s">
        <v>2737</v>
      </c>
      <c r="E401" s="1699">
        <v>0</v>
      </c>
      <c r="F401" s="1699">
        <v>1</v>
      </c>
      <c r="G401" s="1700" t="s">
        <v>2710</v>
      </c>
      <c r="H401" s="1700" t="s">
        <v>2738</v>
      </c>
      <c r="I401" s="1700" t="s">
        <v>8088</v>
      </c>
    </row>
    <row r="402" spans="2:9">
      <c r="B402" s="1699" t="s">
        <v>2112</v>
      </c>
      <c r="C402" s="1699" t="s">
        <v>2150</v>
      </c>
      <c r="D402" s="1699" t="s">
        <v>2739</v>
      </c>
      <c r="E402" s="1699">
        <v>0</v>
      </c>
      <c r="F402" s="1699">
        <v>1</v>
      </c>
      <c r="G402" s="1700" t="s">
        <v>2710</v>
      </c>
      <c r="H402" s="1700" t="s">
        <v>2740</v>
      </c>
      <c r="I402" s="1700" t="s">
        <v>8088</v>
      </c>
    </row>
    <row r="403" spans="2:9">
      <c r="B403" s="1699" t="s">
        <v>2112</v>
      </c>
      <c r="C403" s="1699" t="s">
        <v>2150</v>
      </c>
      <c r="D403" s="1699" t="s">
        <v>2741</v>
      </c>
      <c r="E403" s="1699">
        <v>0</v>
      </c>
      <c r="F403" s="1699">
        <v>1</v>
      </c>
      <c r="G403" s="1700" t="s">
        <v>2710</v>
      </c>
      <c r="H403" s="1700" t="s">
        <v>2742</v>
      </c>
      <c r="I403" s="1700" t="s">
        <v>8088</v>
      </c>
    </row>
    <row r="404" spans="2:9">
      <c r="B404" s="1699" t="s">
        <v>2112</v>
      </c>
      <c r="C404" s="1699" t="s">
        <v>2150</v>
      </c>
      <c r="D404" s="1699" t="s">
        <v>2743</v>
      </c>
      <c r="E404" s="1699">
        <v>0</v>
      </c>
      <c r="F404" s="1699">
        <v>1</v>
      </c>
      <c r="G404" s="1700" t="s">
        <v>2710</v>
      </c>
      <c r="H404" s="1700" t="s">
        <v>2744</v>
      </c>
      <c r="I404" s="1700" t="s">
        <v>8088</v>
      </c>
    </row>
    <row r="405" spans="2:9">
      <c r="B405" s="1699" t="s">
        <v>2112</v>
      </c>
      <c r="C405" s="1699" t="s">
        <v>2150</v>
      </c>
      <c r="D405" s="1699" t="s">
        <v>2745</v>
      </c>
      <c r="E405" s="1699">
        <v>0</v>
      </c>
      <c r="F405" s="1699">
        <v>1</v>
      </c>
      <c r="G405" s="1700" t="s">
        <v>2710</v>
      </c>
      <c r="H405" s="1700" t="s">
        <v>2746</v>
      </c>
      <c r="I405" s="1700" t="s">
        <v>8088</v>
      </c>
    </row>
    <row r="406" spans="2:9">
      <c r="B406" s="1699" t="s">
        <v>2112</v>
      </c>
      <c r="C406" s="1699" t="s">
        <v>2152</v>
      </c>
      <c r="D406" s="1699" t="s">
        <v>2108</v>
      </c>
      <c r="E406" s="1699">
        <v>1</v>
      </c>
      <c r="F406" s="1699">
        <v>0</v>
      </c>
      <c r="G406" s="1700" t="s">
        <v>2748</v>
      </c>
      <c r="H406" s="1700"/>
      <c r="I406" s="1700" t="s">
        <v>8088</v>
      </c>
    </row>
    <row r="407" spans="2:9">
      <c r="B407" s="1699" t="s">
        <v>2112</v>
      </c>
      <c r="C407" s="1699" t="s">
        <v>2152</v>
      </c>
      <c r="D407" s="1699" t="s">
        <v>2107</v>
      </c>
      <c r="E407" s="1699">
        <v>0</v>
      </c>
      <c r="F407" s="1699">
        <v>1</v>
      </c>
      <c r="G407" s="1700" t="s">
        <v>2748</v>
      </c>
      <c r="H407" s="1700" t="s">
        <v>2749</v>
      </c>
      <c r="I407" s="1700" t="s">
        <v>8088</v>
      </c>
    </row>
    <row r="408" spans="2:9">
      <c r="B408" s="1699" t="s">
        <v>2112</v>
      </c>
      <c r="C408" s="1699" t="s">
        <v>2152</v>
      </c>
      <c r="D408" s="1699" t="s">
        <v>2110</v>
      </c>
      <c r="E408" s="1699">
        <v>0</v>
      </c>
      <c r="F408" s="1699">
        <v>1</v>
      </c>
      <c r="G408" s="1700" t="s">
        <v>2748</v>
      </c>
      <c r="H408" s="1700" t="s">
        <v>2750</v>
      </c>
      <c r="I408" s="1700" t="s">
        <v>8088</v>
      </c>
    </row>
    <row r="409" spans="2:9">
      <c r="B409" s="1699" t="s">
        <v>2112</v>
      </c>
      <c r="C409" s="1699" t="s">
        <v>2152</v>
      </c>
      <c r="D409" s="1699" t="s">
        <v>2112</v>
      </c>
      <c r="E409" s="1699">
        <v>0</v>
      </c>
      <c r="F409" s="1699">
        <v>1</v>
      </c>
      <c r="G409" s="1700" t="s">
        <v>2748</v>
      </c>
      <c r="H409" s="1700" t="s">
        <v>2751</v>
      </c>
      <c r="I409" s="1700" t="s">
        <v>8088</v>
      </c>
    </row>
    <row r="410" spans="2:9">
      <c r="B410" s="1699" t="s">
        <v>2112</v>
      </c>
      <c r="C410" s="1699" t="s">
        <v>2152</v>
      </c>
      <c r="D410" s="1699" t="s">
        <v>2122</v>
      </c>
      <c r="E410" s="1699">
        <v>0</v>
      </c>
      <c r="F410" s="1699">
        <v>1</v>
      </c>
      <c r="G410" s="1700" t="s">
        <v>2748</v>
      </c>
      <c r="H410" s="1700" t="s">
        <v>2702</v>
      </c>
      <c r="I410" s="1700" t="s">
        <v>8088</v>
      </c>
    </row>
    <row r="411" spans="2:9">
      <c r="B411" s="1699" t="s">
        <v>2112</v>
      </c>
      <c r="C411" s="1699" t="s">
        <v>2152</v>
      </c>
      <c r="D411" s="1699" t="s">
        <v>2124</v>
      </c>
      <c r="E411" s="1699">
        <v>0</v>
      </c>
      <c r="F411" s="1699">
        <v>1</v>
      </c>
      <c r="G411" s="1700" t="s">
        <v>2748</v>
      </c>
      <c r="H411" s="1700" t="s">
        <v>2752</v>
      </c>
      <c r="I411" s="1700" t="s">
        <v>8088</v>
      </c>
    </row>
    <row r="412" spans="2:9">
      <c r="B412" s="1699" t="s">
        <v>2112</v>
      </c>
      <c r="C412" s="1699" t="s">
        <v>2152</v>
      </c>
      <c r="D412" s="1699" t="s">
        <v>2126</v>
      </c>
      <c r="E412" s="1699">
        <v>0</v>
      </c>
      <c r="F412" s="1699">
        <v>1</v>
      </c>
      <c r="G412" s="1700" t="s">
        <v>2748</v>
      </c>
      <c r="H412" s="1700" t="s">
        <v>2753</v>
      </c>
      <c r="I412" s="1700" t="s">
        <v>8089</v>
      </c>
    </row>
    <row r="413" spans="2:9">
      <c r="B413" s="1699" t="s">
        <v>2112</v>
      </c>
      <c r="C413" s="1699" t="s">
        <v>2152</v>
      </c>
      <c r="D413" s="1699" t="s">
        <v>2128</v>
      </c>
      <c r="E413" s="1699">
        <v>0</v>
      </c>
      <c r="F413" s="1699">
        <v>1</v>
      </c>
      <c r="G413" s="1700" t="s">
        <v>2748</v>
      </c>
      <c r="H413" s="1700" t="s">
        <v>2754</v>
      </c>
      <c r="I413" s="1700" t="s">
        <v>8088</v>
      </c>
    </row>
    <row r="414" spans="2:9">
      <c r="B414" s="1699" t="s">
        <v>2112</v>
      </c>
      <c r="C414" s="1699" t="s">
        <v>2152</v>
      </c>
      <c r="D414" s="1699" t="s">
        <v>2130</v>
      </c>
      <c r="E414" s="1699">
        <v>0</v>
      </c>
      <c r="F414" s="1699">
        <v>1</v>
      </c>
      <c r="G414" s="1700" t="s">
        <v>2748</v>
      </c>
      <c r="H414" s="1700" t="s">
        <v>2755</v>
      </c>
      <c r="I414" s="1700" t="s">
        <v>8089</v>
      </c>
    </row>
    <row r="415" spans="2:9">
      <c r="B415" s="1699" t="s">
        <v>2112</v>
      </c>
      <c r="C415" s="1699" t="s">
        <v>2154</v>
      </c>
      <c r="D415" s="1699" t="s">
        <v>2108</v>
      </c>
      <c r="E415" s="1699">
        <v>1</v>
      </c>
      <c r="F415" s="1699">
        <v>0</v>
      </c>
      <c r="G415" s="1700" t="s">
        <v>2756</v>
      </c>
      <c r="H415" s="1700"/>
      <c r="I415" s="1700" t="s">
        <v>8089</v>
      </c>
    </row>
    <row r="416" spans="2:9">
      <c r="B416" s="1699" t="s">
        <v>2112</v>
      </c>
      <c r="C416" s="1699" t="s">
        <v>2154</v>
      </c>
      <c r="D416" s="1699" t="s">
        <v>2107</v>
      </c>
      <c r="E416" s="1699">
        <v>0</v>
      </c>
      <c r="F416" s="1699">
        <v>1</v>
      </c>
      <c r="G416" s="1700" t="s">
        <v>2756</v>
      </c>
      <c r="H416" s="1700" t="s">
        <v>2756</v>
      </c>
      <c r="I416" s="1700" t="s">
        <v>8088</v>
      </c>
    </row>
    <row r="417" spans="2:9">
      <c r="B417" s="1699" t="s">
        <v>2112</v>
      </c>
      <c r="C417" s="1699" t="s">
        <v>2154</v>
      </c>
      <c r="D417" s="1699" t="s">
        <v>2110</v>
      </c>
      <c r="E417" s="1699">
        <v>0</v>
      </c>
      <c r="F417" s="1699">
        <v>1</v>
      </c>
      <c r="G417" s="1700" t="s">
        <v>2756</v>
      </c>
      <c r="H417" s="1700" t="s">
        <v>2757</v>
      </c>
      <c r="I417" s="1700" t="s">
        <v>8089</v>
      </c>
    </row>
    <row r="418" spans="2:9">
      <c r="B418" s="1699" t="s">
        <v>2112</v>
      </c>
      <c r="C418" s="1699" t="s">
        <v>2154</v>
      </c>
      <c r="D418" s="1699" t="s">
        <v>2112</v>
      </c>
      <c r="E418" s="1699">
        <v>0</v>
      </c>
      <c r="F418" s="1699">
        <v>1</v>
      </c>
      <c r="G418" s="1700" t="s">
        <v>2756</v>
      </c>
      <c r="H418" s="1700" t="s">
        <v>2758</v>
      </c>
      <c r="I418" s="1700" t="s">
        <v>8089</v>
      </c>
    </row>
    <row r="419" spans="2:9">
      <c r="B419" s="1699" t="s">
        <v>2112</v>
      </c>
      <c r="C419" s="1699" t="s">
        <v>2154</v>
      </c>
      <c r="D419" s="1699" t="s">
        <v>2122</v>
      </c>
      <c r="E419" s="1699">
        <v>0</v>
      </c>
      <c r="F419" s="1699">
        <v>1</v>
      </c>
      <c r="G419" s="1700" t="s">
        <v>2756</v>
      </c>
      <c r="H419" s="1700" t="s">
        <v>2759</v>
      </c>
      <c r="I419" s="1700" t="s">
        <v>8089</v>
      </c>
    </row>
    <row r="420" spans="2:9">
      <c r="B420" s="1699" t="s">
        <v>2112</v>
      </c>
      <c r="C420" s="1699" t="s">
        <v>2154</v>
      </c>
      <c r="D420" s="1699" t="s">
        <v>2124</v>
      </c>
      <c r="E420" s="1699">
        <v>0</v>
      </c>
      <c r="F420" s="1699">
        <v>1</v>
      </c>
      <c r="G420" s="1700" t="s">
        <v>2756</v>
      </c>
      <c r="H420" s="1700" t="s">
        <v>2760</v>
      </c>
      <c r="I420" s="1700" t="s">
        <v>8089</v>
      </c>
    </row>
    <row r="421" spans="2:9">
      <c r="B421" s="1699" t="s">
        <v>2112</v>
      </c>
      <c r="C421" s="1699" t="s">
        <v>2157</v>
      </c>
      <c r="D421" s="1699" t="s">
        <v>2108</v>
      </c>
      <c r="E421" s="1699">
        <v>1</v>
      </c>
      <c r="F421" s="1699">
        <v>0</v>
      </c>
      <c r="G421" s="1700" t="s">
        <v>2761</v>
      </c>
      <c r="H421" s="1700"/>
      <c r="I421" s="1700" t="s">
        <v>8088</v>
      </c>
    </row>
    <row r="422" spans="2:9">
      <c r="B422" s="1699" t="s">
        <v>2112</v>
      </c>
      <c r="C422" s="1699" t="s">
        <v>2157</v>
      </c>
      <c r="D422" s="1699" t="s">
        <v>2110</v>
      </c>
      <c r="E422" s="1699">
        <v>0</v>
      </c>
      <c r="F422" s="1699">
        <v>1</v>
      </c>
      <c r="G422" s="1700" t="s">
        <v>2761</v>
      </c>
      <c r="H422" s="1700" t="s">
        <v>2763</v>
      </c>
      <c r="I422" s="1700" t="s">
        <v>8088</v>
      </c>
    </row>
    <row r="423" spans="2:9">
      <c r="B423" s="1699" t="s">
        <v>2112</v>
      </c>
      <c r="C423" s="1699" t="s">
        <v>2157</v>
      </c>
      <c r="D423" s="1699" t="s">
        <v>2112</v>
      </c>
      <c r="E423" s="1699">
        <v>0</v>
      </c>
      <c r="F423" s="1699">
        <v>1</v>
      </c>
      <c r="G423" s="1700" t="s">
        <v>2761</v>
      </c>
      <c r="H423" s="1700" t="s">
        <v>2764</v>
      </c>
      <c r="I423" s="1700" t="s">
        <v>8088</v>
      </c>
    </row>
    <row r="424" spans="2:9">
      <c r="B424" s="1699" t="s">
        <v>2112</v>
      </c>
      <c r="C424" s="1699" t="s">
        <v>2157</v>
      </c>
      <c r="D424" s="1699" t="s">
        <v>2122</v>
      </c>
      <c r="E424" s="1699">
        <v>0</v>
      </c>
      <c r="F424" s="1699">
        <v>1</v>
      </c>
      <c r="G424" s="1700" t="s">
        <v>2761</v>
      </c>
      <c r="H424" s="1700" t="s">
        <v>2765</v>
      </c>
      <c r="I424" s="1700" t="s">
        <v>8088</v>
      </c>
    </row>
    <row r="425" spans="2:9">
      <c r="B425" s="1699" t="s">
        <v>2112</v>
      </c>
      <c r="C425" s="1699" t="s">
        <v>2157</v>
      </c>
      <c r="D425" s="1699" t="s">
        <v>2124</v>
      </c>
      <c r="E425" s="1699">
        <v>0</v>
      </c>
      <c r="F425" s="1699">
        <v>1</v>
      </c>
      <c r="G425" s="1700" t="s">
        <v>2761</v>
      </c>
      <c r="H425" s="1700" t="s">
        <v>2766</v>
      </c>
      <c r="I425" s="1700" t="s">
        <v>8088</v>
      </c>
    </row>
    <row r="426" spans="2:9">
      <c r="B426" s="1699" t="s">
        <v>2112</v>
      </c>
      <c r="C426" s="1699" t="s">
        <v>2157</v>
      </c>
      <c r="D426" s="1699" t="s">
        <v>2126</v>
      </c>
      <c r="E426" s="1699">
        <v>0</v>
      </c>
      <c r="F426" s="1699">
        <v>1</v>
      </c>
      <c r="G426" s="1700" t="s">
        <v>2761</v>
      </c>
      <c r="H426" s="1700" t="s">
        <v>2767</v>
      </c>
      <c r="I426" s="1700" t="s">
        <v>8088</v>
      </c>
    </row>
    <row r="427" spans="2:9">
      <c r="B427" s="1699" t="s">
        <v>2112</v>
      </c>
      <c r="C427" s="1699" t="s">
        <v>2157</v>
      </c>
      <c r="D427" s="1699" t="s">
        <v>2128</v>
      </c>
      <c r="E427" s="1699">
        <v>0</v>
      </c>
      <c r="F427" s="1699">
        <v>1</v>
      </c>
      <c r="G427" s="1700" t="s">
        <v>2761</v>
      </c>
      <c r="H427" s="1700" t="s">
        <v>2768</v>
      </c>
      <c r="I427" s="1700" t="s">
        <v>8088</v>
      </c>
    </row>
    <row r="428" spans="2:9">
      <c r="B428" s="1699" t="s">
        <v>2112</v>
      </c>
      <c r="C428" s="1699" t="s">
        <v>2158</v>
      </c>
      <c r="D428" s="1699" t="s">
        <v>2108</v>
      </c>
      <c r="E428" s="1699">
        <v>1</v>
      </c>
      <c r="F428" s="1699">
        <v>0</v>
      </c>
      <c r="G428" s="1700" t="s">
        <v>2769</v>
      </c>
      <c r="H428" s="1700"/>
      <c r="I428" s="1700" t="s">
        <v>8088</v>
      </c>
    </row>
    <row r="429" spans="2:9">
      <c r="B429" s="1699" t="s">
        <v>2112</v>
      </c>
      <c r="C429" s="1699" t="s">
        <v>2158</v>
      </c>
      <c r="D429" s="1699" t="s">
        <v>2122</v>
      </c>
      <c r="E429" s="1699">
        <v>0</v>
      </c>
      <c r="F429" s="1699">
        <v>1</v>
      </c>
      <c r="G429" s="1700" t="s">
        <v>2769</v>
      </c>
      <c r="H429" s="1700" t="s">
        <v>2770</v>
      </c>
      <c r="I429" s="1700" t="s">
        <v>8088</v>
      </c>
    </row>
    <row r="430" spans="2:9">
      <c r="B430" s="1699" t="s">
        <v>2112</v>
      </c>
      <c r="C430" s="1699" t="s">
        <v>2158</v>
      </c>
      <c r="D430" s="1699" t="s">
        <v>2124</v>
      </c>
      <c r="E430" s="1699">
        <v>0</v>
      </c>
      <c r="F430" s="1699">
        <v>1</v>
      </c>
      <c r="G430" s="1700" t="s">
        <v>2769</v>
      </c>
      <c r="H430" s="1700" t="s">
        <v>2771</v>
      </c>
      <c r="I430" s="1700" t="s">
        <v>8088</v>
      </c>
    </row>
    <row r="431" spans="2:9">
      <c r="B431" s="1699" t="s">
        <v>2112</v>
      </c>
      <c r="C431" s="1699" t="s">
        <v>2158</v>
      </c>
      <c r="D431" s="1699" t="s">
        <v>2126</v>
      </c>
      <c r="E431" s="1699">
        <v>0</v>
      </c>
      <c r="F431" s="1699">
        <v>1</v>
      </c>
      <c r="G431" s="1700" t="s">
        <v>2769</v>
      </c>
      <c r="H431" s="1700" t="s">
        <v>2772</v>
      </c>
      <c r="I431" s="1700" t="s">
        <v>8089</v>
      </c>
    </row>
    <row r="432" spans="2:9">
      <c r="B432" s="1699" t="s">
        <v>2112</v>
      </c>
      <c r="C432" s="1699" t="s">
        <v>2158</v>
      </c>
      <c r="D432" s="1699" t="s">
        <v>2128</v>
      </c>
      <c r="E432" s="1699">
        <v>0</v>
      </c>
      <c r="F432" s="1699">
        <v>1</v>
      </c>
      <c r="G432" s="1700" t="s">
        <v>2769</v>
      </c>
      <c r="H432" s="1700" t="s">
        <v>2773</v>
      </c>
      <c r="I432" s="1700" t="s">
        <v>8089</v>
      </c>
    </row>
    <row r="433" spans="2:9">
      <c r="B433" s="1699" t="s">
        <v>2112</v>
      </c>
      <c r="C433" s="1699" t="s">
        <v>2161</v>
      </c>
      <c r="D433" s="1699" t="s">
        <v>2108</v>
      </c>
      <c r="E433" s="1699">
        <v>1</v>
      </c>
      <c r="F433" s="1699">
        <v>0</v>
      </c>
      <c r="G433" s="1700" t="s">
        <v>2774</v>
      </c>
      <c r="H433" s="1700"/>
      <c r="I433" s="1700" t="s">
        <v>8088</v>
      </c>
    </row>
    <row r="434" spans="2:9">
      <c r="B434" s="1699" t="s">
        <v>2112</v>
      </c>
      <c r="C434" s="1699" t="s">
        <v>2161</v>
      </c>
      <c r="D434" s="1699" t="s">
        <v>2124</v>
      </c>
      <c r="E434" s="1699">
        <v>0</v>
      </c>
      <c r="F434" s="1699">
        <v>1</v>
      </c>
      <c r="G434" s="1700" t="s">
        <v>2774</v>
      </c>
      <c r="H434" s="1700" t="s">
        <v>2775</v>
      </c>
      <c r="I434" s="1700" t="s">
        <v>8088</v>
      </c>
    </row>
    <row r="435" spans="2:9">
      <c r="B435" s="1699" t="s">
        <v>2112</v>
      </c>
      <c r="C435" s="1699" t="s">
        <v>2161</v>
      </c>
      <c r="D435" s="1699" t="s">
        <v>2126</v>
      </c>
      <c r="E435" s="1699">
        <v>0</v>
      </c>
      <c r="F435" s="1699">
        <v>1</v>
      </c>
      <c r="G435" s="1700" t="s">
        <v>2774</v>
      </c>
      <c r="H435" s="1700" t="s">
        <v>2776</v>
      </c>
      <c r="I435" s="1700" t="s">
        <v>8088</v>
      </c>
    </row>
    <row r="436" spans="2:9">
      <c r="B436" s="1699" t="s">
        <v>2112</v>
      </c>
      <c r="C436" s="1699" t="s">
        <v>2161</v>
      </c>
      <c r="D436" s="1699" t="s">
        <v>2514</v>
      </c>
      <c r="E436" s="1699">
        <v>0</v>
      </c>
      <c r="F436" s="1699">
        <v>1</v>
      </c>
      <c r="G436" s="1700" t="s">
        <v>2774</v>
      </c>
      <c r="H436" s="1700" t="s">
        <v>2777</v>
      </c>
      <c r="I436" s="1700" t="s">
        <v>8088</v>
      </c>
    </row>
    <row r="437" spans="2:9">
      <c r="B437" s="1699" t="s">
        <v>2112</v>
      </c>
      <c r="C437" s="1699" t="s">
        <v>2161</v>
      </c>
      <c r="D437" s="1699" t="s">
        <v>2516</v>
      </c>
      <c r="E437" s="1699">
        <v>0</v>
      </c>
      <c r="F437" s="1699">
        <v>1</v>
      </c>
      <c r="G437" s="1700" t="s">
        <v>2774</v>
      </c>
      <c r="H437" s="1700" t="s">
        <v>2778</v>
      </c>
      <c r="I437" s="1700" t="s">
        <v>8088</v>
      </c>
    </row>
    <row r="438" spans="2:9">
      <c r="B438" s="1699" t="s">
        <v>2112</v>
      </c>
      <c r="C438" s="1699" t="s">
        <v>2161</v>
      </c>
      <c r="D438" s="1699" t="s">
        <v>2518</v>
      </c>
      <c r="E438" s="1699">
        <v>0</v>
      </c>
      <c r="F438" s="1699">
        <v>1</v>
      </c>
      <c r="G438" s="1700" t="s">
        <v>2774</v>
      </c>
      <c r="H438" s="1700" t="s">
        <v>2779</v>
      </c>
      <c r="I438" s="1700" t="s">
        <v>8088</v>
      </c>
    </row>
    <row r="439" spans="2:9">
      <c r="B439" s="1699" t="s">
        <v>2112</v>
      </c>
      <c r="C439" s="1699" t="s">
        <v>2161</v>
      </c>
      <c r="D439" s="1699" t="s">
        <v>2520</v>
      </c>
      <c r="E439" s="1699">
        <v>0</v>
      </c>
      <c r="F439" s="1699">
        <v>1</v>
      </c>
      <c r="G439" s="1700" t="s">
        <v>2774</v>
      </c>
      <c r="H439" s="1700" t="s">
        <v>2780</v>
      </c>
      <c r="I439" s="1700" t="s">
        <v>8088</v>
      </c>
    </row>
    <row r="440" spans="2:9">
      <c r="B440" s="1699" t="s">
        <v>2112</v>
      </c>
      <c r="C440" s="1699" t="s">
        <v>2161</v>
      </c>
      <c r="D440" s="1699" t="s">
        <v>2524</v>
      </c>
      <c r="E440" s="1699">
        <v>0</v>
      </c>
      <c r="F440" s="1699">
        <v>1</v>
      </c>
      <c r="G440" s="1700" t="s">
        <v>2774</v>
      </c>
      <c r="H440" s="1700" t="s">
        <v>2781</v>
      </c>
      <c r="I440" s="1700" t="s">
        <v>8088</v>
      </c>
    </row>
    <row r="441" spans="2:9">
      <c r="B441" s="1699" t="s">
        <v>2112</v>
      </c>
      <c r="C441" s="1699" t="s">
        <v>2161</v>
      </c>
      <c r="D441" s="1699" t="s">
        <v>2685</v>
      </c>
      <c r="E441" s="1699">
        <v>0</v>
      </c>
      <c r="F441" s="1699">
        <v>1</v>
      </c>
      <c r="G441" s="1700" t="s">
        <v>2774</v>
      </c>
      <c r="H441" s="1700" t="s">
        <v>2783</v>
      </c>
      <c r="I441" s="1700" t="s">
        <v>8088</v>
      </c>
    </row>
    <row r="442" spans="2:9">
      <c r="B442" s="1699" t="s">
        <v>2112</v>
      </c>
      <c r="C442" s="1699" t="s">
        <v>2161</v>
      </c>
      <c r="D442" s="1699" t="s">
        <v>2725</v>
      </c>
      <c r="E442" s="1699">
        <v>0</v>
      </c>
      <c r="F442" s="1699">
        <v>1</v>
      </c>
      <c r="G442" s="1700" t="s">
        <v>2774</v>
      </c>
      <c r="H442" s="1700" t="s">
        <v>2784</v>
      </c>
      <c r="I442" s="1700" t="s">
        <v>8088</v>
      </c>
    </row>
    <row r="443" spans="2:9">
      <c r="B443" s="1699" t="s">
        <v>2112</v>
      </c>
      <c r="C443" s="1699" t="s">
        <v>2161</v>
      </c>
      <c r="D443" s="1699" t="s">
        <v>2731</v>
      </c>
      <c r="E443" s="1699">
        <v>0</v>
      </c>
      <c r="F443" s="1699">
        <v>1</v>
      </c>
      <c r="G443" s="1700" t="s">
        <v>2774</v>
      </c>
      <c r="H443" s="1700" t="s">
        <v>2785</v>
      </c>
      <c r="I443" s="1700" t="s">
        <v>8088</v>
      </c>
    </row>
    <row r="444" spans="2:9">
      <c r="B444" s="1699" t="s">
        <v>2112</v>
      </c>
      <c r="C444" s="1699" t="s">
        <v>2162</v>
      </c>
      <c r="D444" s="1699" t="s">
        <v>2108</v>
      </c>
      <c r="E444" s="1699">
        <v>1</v>
      </c>
      <c r="F444" s="1699">
        <v>1</v>
      </c>
      <c r="G444" s="1700" t="s">
        <v>2786</v>
      </c>
      <c r="H444" s="1700"/>
      <c r="I444" s="1700" t="s">
        <v>8088</v>
      </c>
    </row>
    <row r="445" spans="2:9">
      <c r="B445" s="1699" t="s">
        <v>2112</v>
      </c>
      <c r="C445" s="1699" t="s">
        <v>2572</v>
      </c>
      <c r="D445" s="1699" t="s">
        <v>2108</v>
      </c>
      <c r="E445" s="1699">
        <v>1</v>
      </c>
      <c r="F445" s="1699">
        <v>0</v>
      </c>
      <c r="G445" s="1700" t="s">
        <v>2787</v>
      </c>
      <c r="H445" s="1700"/>
      <c r="I445" s="1700" t="s">
        <v>8088</v>
      </c>
    </row>
    <row r="446" spans="2:9">
      <c r="B446" s="1699" t="s">
        <v>2112</v>
      </c>
      <c r="C446" s="1699" t="s">
        <v>2572</v>
      </c>
      <c r="D446" s="1699" t="s">
        <v>2110</v>
      </c>
      <c r="E446" s="1699">
        <v>0</v>
      </c>
      <c r="F446" s="1699">
        <v>1</v>
      </c>
      <c r="G446" s="1700" t="s">
        <v>2787</v>
      </c>
      <c r="H446" s="1700" t="s">
        <v>2788</v>
      </c>
      <c r="I446" s="1700" t="s">
        <v>8089</v>
      </c>
    </row>
    <row r="447" spans="2:9">
      <c r="B447" s="1699" t="s">
        <v>2112</v>
      </c>
      <c r="C447" s="1699" t="s">
        <v>2572</v>
      </c>
      <c r="D447" s="1699" t="s">
        <v>2112</v>
      </c>
      <c r="E447" s="1699">
        <v>0</v>
      </c>
      <c r="F447" s="1699">
        <v>1</v>
      </c>
      <c r="G447" s="1700" t="s">
        <v>2787</v>
      </c>
      <c r="H447" s="1700" t="s">
        <v>2789</v>
      </c>
      <c r="I447" s="1700" t="s">
        <v>8089</v>
      </c>
    </row>
    <row r="448" spans="2:9">
      <c r="B448" s="1699" t="s">
        <v>2112</v>
      </c>
      <c r="C448" s="1699" t="s">
        <v>2572</v>
      </c>
      <c r="D448" s="1699" t="s">
        <v>2122</v>
      </c>
      <c r="E448" s="1699">
        <v>0</v>
      </c>
      <c r="F448" s="1699">
        <v>1</v>
      </c>
      <c r="G448" s="1700" t="s">
        <v>2787</v>
      </c>
      <c r="H448" s="1700" t="s">
        <v>2790</v>
      </c>
      <c r="I448" s="1700" t="s">
        <v>8088</v>
      </c>
    </row>
    <row r="449" spans="2:9">
      <c r="B449" s="1699" t="s">
        <v>2112</v>
      </c>
      <c r="C449" s="1699" t="s">
        <v>2791</v>
      </c>
      <c r="D449" s="1699" t="s">
        <v>2108</v>
      </c>
      <c r="E449" s="1699">
        <v>1</v>
      </c>
      <c r="F449" s="1699">
        <v>0</v>
      </c>
      <c r="G449" s="1700" t="s">
        <v>2792</v>
      </c>
      <c r="H449" s="1700"/>
      <c r="I449" s="1700" t="s">
        <v>8089</v>
      </c>
    </row>
    <row r="450" spans="2:9">
      <c r="B450" s="1699" t="s">
        <v>2112</v>
      </c>
      <c r="C450" s="1699" t="s">
        <v>2791</v>
      </c>
      <c r="D450" s="1699" t="s">
        <v>2107</v>
      </c>
      <c r="E450" s="1699">
        <v>0</v>
      </c>
      <c r="F450" s="1699">
        <v>1</v>
      </c>
      <c r="G450" s="1700" t="s">
        <v>2792</v>
      </c>
      <c r="H450" s="1700" t="s">
        <v>2792</v>
      </c>
      <c r="I450" s="1700" t="s">
        <v>8089</v>
      </c>
    </row>
    <row r="451" spans="2:9">
      <c r="B451" s="1699" t="s">
        <v>2112</v>
      </c>
      <c r="C451" s="1699" t="s">
        <v>2791</v>
      </c>
      <c r="D451" s="1699" t="s">
        <v>2110</v>
      </c>
      <c r="E451" s="1699">
        <v>0</v>
      </c>
      <c r="F451" s="1699">
        <v>1</v>
      </c>
      <c r="G451" s="1700" t="s">
        <v>2792</v>
      </c>
      <c r="H451" s="1700" t="s">
        <v>2793</v>
      </c>
      <c r="I451" s="1700" t="s">
        <v>8088</v>
      </c>
    </row>
    <row r="452" spans="2:9">
      <c r="B452" s="1699" t="s">
        <v>2112</v>
      </c>
      <c r="C452" s="1699" t="s">
        <v>2791</v>
      </c>
      <c r="D452" s="1699" t="s">
        <v>2112</v>
      </c>
      <c r="E452" s="1699">
        <v>0</v>
      </c>
      <c r="F452" s="1699">
        <v>1</v>
      </c>
      <c r="G452" s="1700" t="s">
        <v>2792</v>
      </c>
      <c r="H452" s="1700" t="s">
        <v>2637</v>
      </c>
      <c r="I452" s="1700" t="s">
        <v>8089</v>
      </c>
    </row>
    <row r="453" spans="2:9">
      <c r="B453" s="1699" t="s">
        <v>2112</v>
      </c>
      <c r="C453" s="1699" t="s">
        <v>2215</v>
      </c>
      <c r="D453" s="1699" t="s">
        <v>2108</v>
      </c>
      <c r="E453" s="1699">
        <v>1</v>
      </c>
      <c r="F453" s="1699">
        <v>0</v>
      </c>
      <c r="G453" s="1700" t="s">
        <v>2794</v>
      </c>
      <c r="H453" s="1700"/>
      <c r="I453" s="1700" t="s">
        <v>8088</v>
      </c>
    </row>
    <row r="454" spans="2:9">
      <c r="B454" s="1699" t="s">
        <v>2112</v>
      </c>
      <c r="C454" s="1699" t="s">
        <v>2215</v>
      </c>
      <c r="D454" s="1699" t="s">
        <v>2110</v>
      </c>
      <c r="E454" s="1699">
        <v>0</v>
      </c>
      <c r="F454" s="1699">
        <v>1</v>
      </c>
      <c r="G454" s="1700" t="s">
        <v>2794</v>
      </c>
      <c r="H454" s="1700" t="s">
        <v>2795</v>
      </c>
      <c r="I454" s="1700" t="s">
        <v>8089</v>
      </c>
    </row>
    <row r="455" spans="2:9">
      <c r="B455" s="1699" t="s">
        <v>2112</v>
      </c>
      <c r="C455" s="1699" t="s">
        <v>2215</v>
      </c>
      <c r="D455" s="1699" t="s">
        <v>2122</v>
      </c>
      <c r="E455" s="1699">
        <v>0</v>
      </c>
      <c r="F455" s="1699">
        <v>1</v>
      </c>
      <c r="G455" s="1700" t="s">
        <v>2794</v>
      </c>
      <c r="H455" s="1700" t="s">
        <v>2796</v>
      </c>
      <c r="I455" s="1700" t="s">
        <v>8088</v>
      </c>
    </row>
    <row r="456" spans="2:9">
      <c r="B456" s="1699" t="s">
        <v>2112</v>
      </c>
      <c r="C456" s="1699" t="s">
        <v>2586</v>
      </c>
      <c r="D456" s="1699" t="s">
        <v>2122</v>
      </c>
      <c r="E456" s="1699">
        <v>0</v>
      </c>
      <c r="F456" s="1699">
        <v>1</v>
      </c>
      <c r="G456" s="1700" t="s">
        <v>2797</v>
      </c>
      <c r="H456" s="1700" t="s">
        <v>2798</v>
      </c>
      <c r="I456" s="1700" t="s">
        <v>8088</v>
      </c>
    </row>
    <row r="457" spans="2:9">
      <c r="B457" s="1699" t="s">
        <v>2112</v>
      </c>
      <c r="C457" s="1699" t="s">
        <v>2586</v>
      </c>
      <c r="D457" s="1699" t="s">
        <v>2128</v>
      </c>
      <c r="E457" s="1699">
        <v>0</v>
      </c>
      <c r="F457" s="1699">
        <v>1</v>
      </c>
      <c r="G457" s="1700" t="s">
        <v>2797</v>
      </c>
      <c r="H457" s="1700" t="s">
        <v>2799</v>
      </c>
      <c r="I457" s="1700" t="s">
        <v>8088</v>
      </c>
    </row>
    <row r="458" spans="2:9">
      <c r="B458" s="1699" t="s">
        <v>2112</v>
      </c>
      <c r="C458" s="1699" t="s">
        <v>2586</v>
      </c>
      <c r="D458" s="1699" t="s">
        <v>2130</v>
      </c>
      <c r="E458" s="1699">
        <v>0</v>
      </c>
      <c r="F458" s="1699">
        <v>1</v>
      </c>
      <c r="G458" s="1700" t="s">
        <v>2797</v>
      </c>
      <c r="H458" s="1700" t="s">
        <v>2800</v>
      </c>
      <c r="I458" s="1700" t="s">
        <v>8088</v>
      </c>
    </row>
    <row r="459" spans="2:9">
      <c r="B459" s="1699" t="s">
        <v>2112</v>
      </c>
      <c r="C459" s="1699" t="s">
        <v>2804</v>
      </c>
      <c r="D459" s="1699" t="s">
        <v>2108</v>
      </c>
      <c r="E459" s="1699">
        <v>1</v>
      </c>
      <c r="F459" s="1699">
        <v>0</v>
      </c>
      <c r="G459" s="1700" t="s">
        <v>2805</v>
      </c>
      <c r="H459" s="1700"/>
      <c r="I459" s="1700" t="s">
        <v>8089</v>
      </c>
    </row>
    <row r="460" spans="2:9">
      <c r="B460" s="1699" t="s">
        <v>2112</v>
      </c>
      <c r="C460" s="1699" t="s">
        <v>2804</v>
      </c>
      <c r="D460" s="1699" t="s">
        <v>2107</v>
      </c>
      <c r="E460" s="1699">
        <v>0</v>
      </c>
      <c r="F460" s="1699">
        <v>1</v>
      </c>
      <c r="G460" s="1700" t="s">
        <v>2805</v>
      </c>
      <c r="H460" s="1700" t="s">
        <v>2806</v>
      </c>
      <c r="I460" s="1700" t="s">
        <v>8089</v>
      </c>
    </row>
    <row r="461" spans="2:9">
      <c r="B461" s="1699" t="s">
        <v>2112</v>
      </c>
      <c r="C461" s="1699" t="s">
        <v>2804</v>
      </c>
      <c r="D461" s="1699" t="s">
        <v>2110</v>
      </c>
      <c r="E461" s="1699">
        <v>0</v>
      </c>
      <c r="F461" s="1699">
        <v>1</v>
      </c>
      <c r="G461" s="1700" t="s">
        <v>2805</v>
      </c>
      <c r="H461" s="1700" t="s">
        <v>2807</v>
      </c>
      <c r="I461" s="1700" t="s">
        <v>8089</v>
      </c>
    </row>
    <row r="462" spans="2:9">
      <c r="B462" s="1699" t="s">
        <v>2112</v>
      </c>
      <c r="C462" s="1699" t="s">
        <v>2294</v>
      </c>
      <c r="D462" s="1699" t="s">
        <v>2107</v>
      </c>
      <c r="E462" s="1699">
        <v>0</v>
      </c>
      <c r="F462" s="1699">
        <v>1</v>
      </c>
      <c r="G462" s="1700" t="s">
        <v>2808</v>
      </c>
      <c r="H462" s="1700" t="s">
        <v>2809</v>
      </c>
      <c r="I462" s="1700" t="s">
        <v>8088</v>
      </c>
    </row>
    <row r="463" spans="2:9">
      <c r="B463" s="1699" t="s">
        <v>2112</v>
      </c>
      <c r="C463" s="1699" t="s">
        <v>2620</v>
      </c>
      <c r="D463" s="1699" t="s">
        <v>2108</v>
      </c>
      <c r="E463" s="1699">
        <v>1</v>
      </c>
      <c r="F463" s="1699">
        <v>0</v>
      </c>
      <c r="G463" s="1700" t="s">
        <v>2810</v>
      </c>
      <c r="H463" s="1700"/>
      <c r="I463" s="1700" t="s">
        <v>8089</v>
      </c>
    </row>
    <row r="464" spans="2:9">
      <c r="B464" s="1699" t="s">
        <v>2112</v>
      </c>
      <c r="C464" s="1699" t="s">
        <v>2620</v>
      </c>
      <c r="D464" s="1699" t="s">
        <v>2107</v>
      </c>
      <c r="E464" s="1699">
        <v>0</v>
      </c>
      <c r="F464" s="1699">
        <v>1</v>
      </c>
      <c r="G464" s="1700" t="s">
        <v>2810</v>
      </c>
      <c r="H464" s="1700" t="s">
        <v>2811</v>
      </c>
      <c r="I464" s="1700" t="s">
        <v>8089</v>
      </c>
    </row>
    <row r="465" spans="2:9">
      <c r="B465" s="1699" t="s">
        <v>2112</v>
      </c>
      <c r="C465" s="1699" t="s">
        <v>2620</v>
      </c>
      <c r="D465" s="1699" t="s">
        <v>2110</v>
      </c>
      <c r="E465" s="1699">
        <v>0</v>
      </c>
      <c r="F465" s="1699">
        <v>1</v>
      </c>
      <c r="G465" s="1700" t="s">
        <v>2810</v>
      </c>
      <c r="H465" s="1700" t="s">
        <v>2812</v>
      </c>
      <c r="I465" s="1700" t="s">
        <v>8089</v>
      </c>
    </row>
    <row r="466" spans="2:9">
      <c r="B466" s="1699" t="s">
        <v>2112</v>
      </c>
      <c r="C466" s="1699" t="s">
        <v>2620</v>
      </c>
      <c r="D466" s="1699" t="s">
        <v>2112</v>
      </c>
      <c r="E466" s="1699">
        <v>0</v>
      </c>
      <c r="F466" s="1699">
        <v>1</v>
      </c>
      <c r="G466" s="1700" t="s">
        <v>2810</v>
      </c>
      <c r="H466" s="1700" t="s">
        <v>2813</v>
      </c>
      <c r="I466" s="1700" t="s">
        <v>8089</v>
      </c>
    </row>
    <row r="467" spans="2:9">
      <c r="B467" s="1699" t="s">
        <v>2112</v>
      </c>
      <c r="C467" s="1699" t="s">
        <v>2343</v>
      </c>
      <c r="D467" s="1699" t="s">
        <v>2108</v>
      </c>
      <c r="E467" s="1699">
        <v>1</v>
      </c>
      <c r="F467" s="1699">
        <v>0</v>
      </c>
      <c r="G467" s="1700" t="s">
        <v>2814</v>
      </c>
      <c r="H467" s="1700"/>
      <c r="I467" s="1700" t="s">
        <v>8089</v>
      </c>
    </row>
    <row r="468" spans="2:9">
      <c r="B468" s="1699" t="s">
        <v>2112</v>
      </c>
      <c r="C468" s="1699" t="s">
        <v>2343</v>
      </c>
      <c r="D468" s="1699" t="s">
        <v>2107</v>
      </c>
      <c r="E468" s="1699">
        <v>0</v>
      </c>
      <c r="F468" s="1699">
        <v>1</v>
      </c>
      <c r="G468" s="1700" t="s">
        <v>2814</v>
      </c>
      <c r="H468" s="1700" t="s">
        <v>2814</v>
      </c>
      <c r="I468" s="1700" t="s">
        <v>8089</v>
      </c>
    </row>
    <row r="469" spans="2:9">
      <c r="B469" s="1699" t="s">
        <v>2112</v>
      </c>
      <c r="C469" s="1699" t="s">
        <v>2343</v>
      </c>
      <c r="D469" s="1699" t="s">
        <v>2110</v>
      </c>
      <c r="E469" s="1699">
        <v>0</v>
      </c>
      <c r="F469" s="1699">
        <v>1</v>
      </c>
      <c r="G469" s="1700" t="s">
        <v>2814</v>
      </c>
      <c r="H469" s="1700" t="s">
        <v>2716</v>
      </c>
      <c r="I469" s="1700" t="s">
        <v>8089</v>
      </c>
    </row>
    <row r="470" spans="2:9">
      <c r="B470" s="1699" t="s">
        <v>2112</v>
      </c>
      <c r="C470" s="1699" t="s">
        <v>2363</v>
      </c>
      <c r="D470" s="1699" t="s">
        <v>2108</v>
      </c>
      <c r="E470" s="1699">
        <v>1</v>
      </c>
      <c r="F470" s="1699">
        <v>0</v>
      </c>
      <c r="G470" s="1700" t="s">
        <v>2815</v>
      </c>
      <c r="H470" s="1700"/>
      <c r="I470" s="1700" t="s">
        <v>8089</v>
      </c>
    </row>
    <row r="471" spans="2:9">
      <c r="B471" s="1699" t="s">
        <v>2112</v>
      </c>
      <c r="C471" s="1699" t="s">
        <v>2363</v>
      </c>
      <c r="D471" s="1699" t="s">
        <v>2107</v>
      </c>
      <c r="E471" s="1699">
        <v>0</v>
      </c>
      <c r="F471" s="1699">
        <v>1</v>
      </c>
      <c r="G471" s="1700" t="s">
        <v>2815</v>
      </c>
      <c r="H471" s="1700" t="s">
        <v>2815</v>
      </c>
      <c r="I471" s="1700" t="s">
        <v>8089</v>
      </c>
    </row>
    <row r="472" spans="2:9">
      <c r="B472" s="1699" t="s">
        <v>2112</v>
      </c>
      <c r="C472" s="1699" t="s">
        <v>2363</v>
      </c>
      <c r="D472" s="1699" t="s">
        <v>2110</v>
      </c>
      <c r="E472" s="1699">
        <v>0</v>
      </c>
      <c r="F472" s="1699">
        <v>1</v>
      </c>
      <c r="G472" s="1700" t="s">
        <v>2815</v>
      </c>
      <c r="H472" s="1700" t="s">
        <v>2816</v>
      </c>
      <c r="I472" s="1700" t="s">
        <v>8089</v>
      </c>
    </row>
    <row r="473" spans="2:9">
      <c r="B473" s="1699" t="s">
        <v>2112</v>
      </c>
      <c r="C473" s="1699" t="s">
        <v>2363</v>
      </c>
      <c r="D473" s="1699" t="s">
        <v>2112</v>
      </c>
      <c r="E473" s="1699">
        <v>0</v>
      </c>
      <c r="F473" s="1699">
        <v>1</v>
      </c>
      <c r="G473" s="1700" t="s">
        <v>2815</v>
      </c>
      <c r="H473" s="1700" t="s">
        <v>2817</v>
      </c>
      <c r="I473" s="1700" t="s">
        <v>8089</v>
      </c>
    </row>
    <row r="474" spans="2:9">
      <c r="B474" s="1699" t="s">
        <v>2112</v>
      </c>
      <c r="C474" s="1699" t="s">
        <v>2363</v>
      </c>
      <c r="D474" s="1699" t="s">
        <v>2122</v>
      </c>
      <c r="E474" s="1699">
        <v>0</v>
      </c>
      <c r="F474" s="1699">
        <v>1</v>
      </c>
      <c r="G474" s="1700" t="s">
        <v>2815</v>
      </c>
      <c r="H474" s="1700" t="s">
        <v>2221</v>
      </c>
      <c r="I474" s="1700" t="s">
        <v>8089</v>
      </c>
    </row>
    <row r="475" spans="2:9">
      <c r="B475" s="1699" t="s">
        <v>2112</v>
      </c>
      <c r="C475" s="1699" t="s">
        <v>2363</v>
      </c>
      <c r="D475" s="1699" t="s">
        <v>2124</v>
      </c>
      <c r="E475" s="1699">
        <v>0</v>
      </c>
      <c r="F475" s="1699">
        <v>1</v>
      </c>
      <c r="G475" s="1700" t="s">
        <v>2815</v>
      </c>
      <c r="H475" s="1700" t="s">
        <v>2818</v>
      </c>
      <c r="I475" s="1700" t="s">
        <v>8089</v>
      </c>
    </row>
    <row r="476" spans="2:9">
      <c r="B476" s="1699" t="s">
        <v>2112</v>
      </c>
      <c r="C476" s="1699" t="s">
        <v>2367</v>
      </c>
      <c r="D476" s="1699" t="s">
        <v>2108</v>
      </c>
      <c r="E476" s="1699">
        <v>1</v>
      </c>
      <c r="F476" s="1699">
        <v>0</v>
      </c>
      <c r="G476" s="1700" t="s">
        <v>2819</v>
      </c>
      <c r="H476" s="1700"/>
      <c r="I476" s="1700" t="s">
        <v>8089</v>
      </c>
    </row>
    <row r="477" spans="2:9">
      <c r="B477" s="1699" t="s">
        <v>2112</v>
      </c>
      <c r="C477" s="1699" t="s">
        <v>2367</v>
      </c>
      <c r="D477" s="1699" t="s">
        <v>2107</v>
      </c>
      <c r="E477" s="1699">
        <v>0</v>
      </c>
      <c r="F477" s="1699">
        <v>1</v>
      </c>
      <c r="G477" s="1700" t="s">
        <v>2819</v>
      </c>
      <c r="H477" s="1700" t="s">
        <v>2819</v>
      </c>
      <c r="I477" s="1700" t="s">
        <v>8089</v>
      </c>
    </row>
    <row r="478" spans="2:9">
      <c r="B478" s="1699" t="s">
        <v>2112</v>
      </c>
      <c r="C478" s="1699" t="s">
        <v>2367</v>
      </c>
      <c r="D478" s="1699" t="s">
        <v>2110</v>
      </c>
      <c r="E478" s="1699">
        <v>0</v>
      </c>
      <c r="F478" s="1699">
        <v>1</v>
      </c>
      <c r="G478" s="1700" t="s">
        <v>2819</v>
      </c>
      <c r="H478" s="1700" t="s">
        <v>2820</v>
      </c>
      <c r="I478" s="1700" t="s">
        <v>8089</v>
      </c>
    </row>
    <row r="479" spans="2:9">
      <c r="B479" s="1699" t="s">
        <v>2112</v>
      </c>
      <c r="C479" s="1699" t="s">
        <v>2367</v>
      </c>
      <c r="D479" s="1699" t="s">
        <v>2112</v>
      </c>
      <c r="E479" s="1699">
        <v>0</v>
      </c>
      <c r="F479" s="1699">
        <v>1</v>
      </c>
      <c r="G479" s="1700" t="s">
        <v>2819</v>
      </c>
      <c r="H479" s="1700" t="s">
        <v>2821</v>
      </c>
      <c r="I479" s="1700" t="s">
        <v>8089</v>
      </c>
    </row>
    <row r="480" spans="2:9">
      <c r="B480" s="1699" t="s">
        <v>2112</v>
      </c>
      <c r="C480" s="1699" t="s">
        <v>2367</v>
      </c>
      <c r="D480" s="1699" t="s">
        <v>2122</v>
      </c>
      <c r="E480" s="1699">
        <v>0</v>
      </c>
      <c r="F480" s="1699">
        <v>1</v>
      </c>
      <c r="G480" s="1700" t="s">
        <v>2819</v>
      </c>
      <c r="H480" s="1700" t="s">
        <v>2822</v>
      </c>
      <c r="I480" s="1700" t="s">
        <v>8088</v>
      </c>
    </row>
    <row r="481" spans="2:9">
      <c r="B481" s="1699" t="s">
        <v>2112</v>
      </c>
      <c r="C481" s="1699" t="s">
        <v>2367</v>
      </c>
      <c r="D481" s="1699" t="s">
        <v>2124</v>
      </c>
      <c r="E481" s="1699">
        <v>0</v>
      </c>
      <c r="F481" s="1699">
        <v>1</v>
      </c>
      <c r="G481" s="1700" t="s">
        <v>2819</v>
      </c>
      <c r="H481" s="1700" t="s">
        <v>2823</v>
      </c>
      <c r="I481" s="1700" t="s">
        <v>8089</v>
      </c>
    </row>
    <row r="482" spans="2:9">
      <c r="B482" s="1699" t="s">
        <v>2112</v>
      </c>
      <c r="C482" s="1699" t="s">
        <v>2367</v>
      </c>
      <c r="D482" s="1699" t="s">
        <v>2126</v>
      </c>
      <c r="E482" s="1699">
        <v>0</v>
      </c>
      <c r="F482" s="1699">
        <v>1</v>
      </c>
      <c r="G482" s="1700" t="s">
        <v>2819</v>
      </c>
      <c r="H482" s="1700" t="s">
        <v>2824</v>
      </c>
      <c r="I482" s="1700" t="s">
        <v>8089</v>
      </c>
    </row>
    <row r="483" spans="2:9">
      <c r="B483" s="1699" t="s">
        <v>2112</v>
      </c>
      <c r="C483" s="1699" t="s">
        <v>2369</v>
      </c>
      <c r="D483" s="1699" t="s">
        <v>2108</v>
      </c>
      <c r="E483" s="1699">
        <v>1</v>
      </c>
      <c r="F483" s="1699">
        <v>1</v>
      </c>
      <c r="G483" s="1700" t="s">
        <v>2825</v>
      </c>
      <c r="H483" s="1700"/>
      <c r="I483" s="1700" t="s">
        <v>8089</v>
      </c>
    </row>
    <row r="484" spans="2:9">
      <c r="B484" s="1699" t="s">
        <v>2112</v>
      </c>
      <c r="C484" s="1699" t="s">
        <v>2373</v>
      </c>
      <c r="D484" s="1699" t="s">
        <v>2108</v>
      </c>
      <c r="E484" s="1699">
        <v>1</v>
      </c>
      <c r="F484" s="1699">
        <v>1</v>
      </c>
      <c r="G484" s="1700" t="s">
        <v>2826</v>
      </c>
      <c r="H484" s="1700"/>
      <c r="I484" s="1700" t="s">
        <v>8089</v>
      </c>
    </row>
    <row r="485" spans="2:9">
      <c r="B485" s="1699" t="s">
        <v>2112</v>
      </c>
      <c r="C485" s="1699" t="s">
        <v>2827</v>
      </c>
      <c r="D485" s="1699" t="s">
        <v>2108</v>
      </c>
      <c r="E485" s="1699">
        <v>1</v>
      </c>
      <c r="F485" s="1699">
        <v>0</v>
      </c>
      <c r="G485" s="1700" t="s">
        <v>2828</v>
      </c>
      <c r="H485" s="1700"/>
      <c r="I485" s="1700" t="s">
        <v>8088</v>
      </c>
    </row>
    <row r="486" spans="2:9">
      <c r="B486" s="1699" t="s">
        <v>2112</v>
      </c>
      <c r="C486" s="1699" t="s">
        <v>2827</v>
      </c>
      <c r="D486" s="1699" t="s">
        <v>2107</v>
      </c>
      <c r="E486" s="1699">
        <v>0</v>
      </c>
      <c r="F486" s="1699">
        <v>1</v>
      </c>
      <c r="G486" s="1700" t="s">
        <v>2828</v>
      </c>
      <c r="H486" s="1700" t="s">
        <v>2829</v>
      </c>
      <c r="I486" s="1700" t="s">
        <v>8088</v>
      </c>
    </row>
    <row r="487" spans="2:9">
      <c r="B487" s="1699" t="s">
        <v>2112</v>
      </c>
      <c r="C487" s="1699" t="s">
        <v>2827</v>
      </c>
      <c r="D487" s="1699" t="s">
        <v>2110</v>
      </c>
      <c r="E487" s="1699">
        <v>0</v>
      </c>
      <c r="F487" s="1699">
        <v>1</v>
      </c>
      <c r="G487" s="1700" t="s">
        <v>2828</v>
      </c>
      <c r="H487" s="1700" t="s">
        <v>2830</v>
      </c>
      <c r="I487" s="1700" t="s">
        <v>8089</v>
      </c>
    </row>
    <row r="488" spans="2:9">
      <c r="B488" s="1699" t="s">
        <v>2112</v>
      </c>
      <c r="C488" s="1699" t="s">
        <v>2827</v>
      </c>
      <c r="D488" s="1699" t="s">
        <v>2112</v>
      </c>
      <c r="E488" s="1699">
        <v>0</v>
      </c>
      <c r="F488" s="1699">
        <v>1</v>
      </c>
      <c r="G488" s="1700" t="s">
        <v>2828</v>
      </c>
      <c r="H488" s="1700" t="s">
        <v>2831</v>
      </c>
      <c r="I488" s="1700" t="s">
        <v>8088</v>
      </c>
    </row>
    <row r="489" spans="2:9">
      <c r="B489" s="1699" t="s">
        <v>2112</v>
      </c>
      <c r="C489" s="1699" t="s">
        <v>2832</v>
      </c>
      <c r="D489" s="1699" t="s">
        <v>2108</v>
      </c>
      <c r="E489" s="1699">
        <v>1</v>
      </c>
      <c r="F489" s="1699">
        <v>1</v>
      </c>
      <c r="G489" s="1700" t="s">
        <v>2833</v>
      </c>
      <c r="H489" s="1700"/>
      <c r="I489" s="1700" t="s">
        <v>8089</v>
      </c>
    </row>
    <row r="490" spans="2:9">
      <c r="B490" s="1699" t="s">
        <v>2112</v>
      </c>
      <c r="C490" s="1699" t="s">
        <v>2834</v>
      </c>
      <c r="D490" s="1699" t="s">
        <v>2108</v>
      </c>
      <c r="E490" s="1699">
        <v>1</v>
      </c>
      <c r="F490" s="1699">
        <v>0</v>
      </c>
      <c r="G490" s="1700" t="s">
        <v>2835</v>
      </c>
      <c r="H490" s="1700"/>
      <c r="I490" s="1700" t="s">
        <v>8088</v>
      </c>
    </row>
    <row r="491" spans="2:9">
      <c r="B491" s="1699" t="s">
        <v>2112</v>
      </c>
      <c r="C491" s="1699" t="s">
        <v>2834</v>
      </c>
      <c r="D491" s="1699" t="s">
        <v>2107</v>
      </c>
      <c r="E491" s="1699">
        <v>0</v>
      </c>
      <c r="F491" s="1699">
        <v>1</v>
      </c>
      <c r="G491" s="1700" t="s">
        <v>2835</v>
      </c>
      <c r="H491" s="1700" t="s">
        <v>2836</v>
      </c>
      <c r="I491" s="1700" t="s">
        <v>8088</v>
      </c>
    </row>
    <row r="492" spans="2:9">
      <c r="B492" s="1699" t="s">
        <v>2112</v>
      </c>
      <c r="C492" s="1699" t="s">
        <v>2834</v>
      </c>
      <c r="D492" s="1699" t="s">
        <v>2110</v>
      </c>
      <c r="E492" s="1699">
        <v>0</v>
      </c>
      <c r="F492" s="1699">
        <v>1</v>
      </c>
      <c r="G492" s="1700" t="s">
        <v>2835</v>
      </c>
      <c r="H492" s="1700" t="s">
        <v>2837</v>
      </c>
      <c r="I492" s="1700" t="s">
        <v>8088</v>
      </c>
    </row>
    <row r="493" spans="2:9">
      <c r="B493" s="1699" t="s">
        <v>2112</v>
      </c>
      <c r="C493" s="1699" t="s">
        <v>2834</v>
      </c>
      <c r="D493" s="1699" t="s">
        <v>2112</v>
      </c>
      <c r="E493" s="1699">
        <v>0</v>
      </c>
      <c r="F493" s="1699">
        <v>1</v>
      </c>
      <c r="G493" s="1700" t="s">
        <v>2835</v>
      </c>
      <c r="H493" s="1700" t="s">
        <v>2838</v>
      </c>
      <c r="I493" s="1700" t="s">
        <v>8088</v>
      </c>
    </row>
    <row r="494" spans="2:9">
      <c r="B494" s="1699" t="s">
        <v>2112</v>
      </c>
      <c r="C494" s="1699" t="s">
        <v>2839</v>
      </c>
      <c r="D494" s="1699" t="s">
        <v>2108</v>
      </c>
      <c r="E494" s="1699">
        <v>1</v>
      </c>
      <c r="F494" s="1699">
        <v>0</v>
      </c>
      <c r="G494" s="1700" t="s">
        <v>2840</v>
      </c>
      <c r="H494" s="1700"/>
      <c r="I494" s="1700" t="s">
        <v>8088</v>
      </c>
    </row>
    <row r="495" spans="2:9">
      <c r="B495" s="1699" t="s">
        <v>2112</v>
      </c>
      <c r="C495" s="1699" t="s">
        <v>2839</v>
      </c>
      <c r="D495" s="1699" t="s">
        <v>2107</v>
      </c>
      <c r="E495" s="1699">
        <v>0</v>
      </c>
      <c r="F495" s="1699">
        <v>1</v>
      </c>
      <c r="G495" s="1700" t="s">
        <v>2840</v>
      </c>
      <c r="H495" s="1700" t="s">
        <v>2841</v>
      </c>
      <c r="I495" s="1700" t="s">
        <v>8089</v>
      </c>
    </row>
    <row r="496" spans="2:9">
      <c r="B496" s="1699" t="s">
        <v>2112</v>
      </c>
      <c r="C496" s="1699" t="s">
        <v>2839</v>
      </c>
      <c r="D496" s="1699" t="s">
        <v>2110</v>
      </c>
      <c r="E496" s="1699">
        <v>0</v>
      </c>
      <c r="F496" s="1699">
        <v>1</v>
      </c>
      <c r="G496" s="1700" t="s">
        <v>2840</v>
      </c>
      <c r="H496" s="1700" t="s">
        <v>2842</v>
      </c>
      <c r="I496" s="1700" t="s">
        <v>8089</v>
      </c>
    </row>
    <row r="497" spans="2:9">
      <c r="B497" s="1699" t="s">
        <v>2112</v>
      </c>
      <c r="C497" s="1699" t="s">
        <v>2839</v>
      </c>
      <c r="D497" s="1699" t="s">
        <v>2112</v>
      </c>
      <c r="E497" s="1699">
        <v>0</v>
      </c>
      <c r="F497" s="1699">
        <v>1</v>
      </c>
      <c r="G497" s="1700" t="s">
        <v>2840</v>
      </c>
      <c r="H497" s="1700" t="s">
        <v>2508</v>
      </c>
      <c r="I497" s="1700" t="s">
        <v>8088</v>
      </c>
    </row>
    <row r="498" spans="2:9">
      <c r="B498" s="1699" t="s">
        <v>2112</v>
      </c>
      <c r="C498" s="1699" t="s">
        <v>2839</v>
      </c>
      <c r="D498" s="1699" t="s">
        <v>2122</v>
      </c>
      <c r="E498" s="1699">
        <v>0</v>
      </c>
      <c r="F498" s="1699">
        <v>1</v>
      </c>
      <c r="G498" s="1700" t="s">
        <v>2840</v>
      </c>
      <c r="H498" s="1700" t="s">
        <v>2843</v>
      </c>
      <c r="I498" s="1700" t="s">
        <v>8088</v>
      </c>
    </row>
    <row r="499" spans="2:9">
      <c r="B499" s="1699" t="s">
        <v>2112</v>
      </c>
      <c r="C499" s="1699" t="s">
        <v>2844</v>
      </c>
      <c r="D499" s="1699" t="s">
        <v>2108</v>
      </c>
      <c r="E499" s="1699">
        <v>1</v>
      </c>
      <c r="F499" s="1699">
        <v>0</v>
      </c>
      <c r="G499" s="1700" t="s">
        <v>2845</v>
      </c>
      <c r="H499" s="1700"/>
      <c r="I499" s="1700" t="s">
        <v>8088</v>
      </c>
    </row>
    <row r="500" spans="2:9">
      <c r="B500" s="1699" t="s">
        <v>2112</v>
      </c>
      <c r="C500" s="1699" t="s">
        <v>2844</v>
      </c>
      <c r="D500" s="1699" t="s">
        <v>2107</v>
      </c>
      <c r="E500" s="1699">
        <v>0</v>
      </c>
      <c r="F500" s="1699">
        <v>1</v>
      </c>
      <c r="G500" s="1700" t="s">
        <v>2845</v>
      </c>
      <c r="H500" s="1700" t="s">
        <v>2845</v>
      </c>
      <c r="I500" s="1700" t="s">
        <v>8088</v>
      </c>
    </row>
    <row r="501" spans="2:9">
      <c r="B501" s="1699" t="s">
        <v>2112</v>
      </c>
      <c r="C501" s="1699" t="s">
        <v>2844</v>
      </c>
      <c r="D501" s="1699" t="s">
        <v>2110</v>
      </c>
      <c r="E501" s="1699">
        <v>0</v>
      </c>
      <c r="F501" s="1699">
        <v>1</v>
      </c>
      <c r="G501" s="1700" t="s">
        <v>2845</v>
      </c>
      <c r="H501" s="1700" t="s">
        <v>2846</v>
      </c>
      <c r="I501" s="1700" t="s">
        <v>8088</v>
      </c>
    </row>
    <row r="502" spans="2:9">
      <c r="B502" s="1699" t="s">
        <v>2112</v>
      </c>
      <c r="C502" s="1699" t="s">
        <v>2844</v>
      </c>
      <c r="D502" s="1699" t="s">
        <v>2112</v>
      </c>
      <c r="E502" s="1699">
        <v>0</v>
      </c>
      <c r="F502" s="1699">
        <v>1</v>
      </c>
      <c r="G502" s="1700" t="s">
        <v>2845</v>
      </c>
      <c r="H502" s="1700" t="s">
        <v>2847</v>
      </c>
      <c r="I502" s="1700" t="s">
        <v>8089</v>
      </c>
    </row>
    <row r="503" spans="2:9">
      <c r="B503" s="1699" t="s">
        <v>2112</v>
      </c>
      <c r="C503" s="1699" t="s">
        <v>2844</v>
      </c>
      <c r="D503" s="1699" t="s">
        <v>2122</v>
      </c>
      <c r="E503" s="1699">
        <v>0</v>
      </c>
      <c r="F503" s="1699">
        <v>1</v>
      </c>
      <c r="G503" s="1700" t="s">
        <v>2845</v>
      </c>
      <c r="H503" s="1700" t="s">
        <v>2848</v>
      </c>
      <c r="I503" s="1700" t="s">
        <v>8088</v>
      </c>
    </row>
    <row r="504" spans="2:9">
      <c r="B504" s="1699" t="s">
        <v>2112</v>
      </c>
      <c r="C504" s="1699" t="s">
        <v>2844</v>
      </c>
      <c r="D504" s="1699" t="s">
        <v>2124</v>
      </c>
      <c r="E504" s="1699">
        <v>0</v>
      </c>
      <c r="F504" s="1699">
        <v>1</v>
      </c>
      <c r="G504" s="1700" t="s">
        <v>2845</v>
      </c>
      <c r="H504" s="1700" t="s">
        <v>2849</v>
      </c>
      <c r="I504" s="1700" t="s">
        <v>8089</v>
      </c>
    </row>
    <row r="505" spans="2:9">
      <c r="B505" s="1699" t="s">
        <v>2122</v>
      </c>
      <c r="C505" s="1699" t="s">
        <v>2109</v>
      </c>
      <c r="D505" s="1699" t="s">
        <v>2122</v>
      </c>
      <c r="E505" s="1699">
        <v>0</v>
      </c>
      <c r="F505" s="1699">
        <v>1</v>
      </c>
      <c r="G505" s="1700" t="s">
        <v>8060</v>
      </c>
      <c r="H505" s="1700" t="s">
        <v>2221</v>
      </c>
      <c r="I505" s="1700" t="s">
        <v>8088</v>
      </c>
    </row>
    <row r="506" spans="2:9">
      <c r="B506" s="1699" t="s">
        <v>2122</v>
      </c>
      <c r="C506" s="1699" t="s">
        <v>2109</v>
      </c>
      <c r="D506" s="1699" t="s">
        <v>2124</v>
      </c>
      <c r="E506" s="1699">
        <v>0</v>
      </c>
      <c r="F506" s="1699">
        <v>1</v>
      </c>
      <c r="G506" s="1700" t="s">
        <v>8060</v>
      </c>
      <c r="H506" s="1700" t="s">
        <v>2850</v>
      </c>
      <c r="I506" s="1700" t="s">
        <v>8088</v>
      </c>
    </row>
    <row r="507" spans="2:9">
      <c r="B507" s="1699" t="s">
        <v>2122</v>
      </c>
      <c r="C507" s="1699" t="s">
        <v>2114</v>
      </c>
      <c r="D507" s="1699" t="s">
        <v>2122</v>
      </c>
      <c r="E507" s="1699">
        <v>0</v>
      </c>
      <c r="F507" s="1699">
        <v>1</v>
      </c>
      <c r="G507" s="1700" t="s">
        <v>8061</v>
      </c>
      <c r="H507" s="1700" t="s">
        <v>2851</v>
      </c>
      <c r="I507" s="1700" t="s">
        <v>8088</v>
      </c>
    </row>
    <row r="508" spans="2:9">
      <c r="B508" s="1699" t="s">
        <v>2122</v>
      </c>
      <c r="C508" s="1699" t="s">
        <v>2114</v>
      </c>
      <c r="D508" s="1699" t="s">
        <v>2124</v>
      </c>
      <c r="E508" s="1699">
        <v>0</v>
      </c>
      <c r="F508" s="1699">
        <v>1</v>
      </c>
      <c r="G508" s="1700" t="s">
        <v>8061</v>
      </c>
      <c r="H508" s="1700" t="s">
        <v>2852</v>
      </c>
      <c r="I508" s="1700" t="s">
        <v>8089</v>
      </c>
    </row>
    <row r="509" spans="2:9">
      <c r="B509" s="1699" t="s">
        <v>2122</v>
      </c>
      <c r="C509" s="1699" t="s">
        <v>2120</v>
      </c>
      <c r="D509" s="1699" t="s">
        <v>2112</v>
      </c>
      <c r="E509" s="1699">
        <v>0</v>
      </c>
      <c r="F509" s="1699">
        <v>1</v>
      </c>
      <c r="G509" s="1700" t="s">
        <v>2853</v>
      </c>
      <c r="H509" s="1700" t="s">
        <v>2854</v>
      </c>
      <c r="I509" s="1700" t="s">
        <v>8089</v>
      </c>
    </row>
    <row r="510" spans="2:9">
      <c r="B510" s="1699" t="s">
        <v>2122</v>
      </c>
      <c r="C510" s="1699" t="s">
        <v>2120</v>
      </c>
      <c r="D510" s="1699" t="s">
        <v>2124</v>
      </c>
      <c r="E510" s="1699">
        <v>0</v>
      </c>
      <c r="F510" s="1699">
        <v>1</v>
      </c>
      <c r="G510" s="1700" t="s">
        <v>2853</v>
      </c>
      <c r="H510" s="1700" t="s">
        <v>2855</v>
      </c>
      <c r="I510" s="1700" t="s">
        <v>8088</v>
      </c>
    </row>
    <row r="511" spans="2:9">
      <c r="B511" s="1699" t="s">
        <v>2122</v>
      </c>
      <c r="C511" s="1699" t="s">
        <v>2120</v>
      </c>
      <c r="D511" s="1699" t="s">
        <v>2126</v>
      </c>
      <c r="E511" s="1699">
        <v>0</v>
      </c>
      <c r="F511" s="1699">
        <v>1</v>
      </c>
      <c r="G511" s="1700" t="s">
        <v>2853</v>
      </c>
      <c r="H511" s="1700" t="s">
        <v>2856</v>
      </c>
      <c r="I511" s="1700" t="s">
        <v>8088</v>
      </c>
    </row>
    <row r="512" spans="2:9">
      <c r="B512" s="1699" t="s">
        <v>2122</v>
      </c>
      <c r="C512" s="1699" t="s">
        <v>2120</v>
      </c>
      <c r="D512" s="1699" t="s">
        <v>2128</v>
      </c>
      <c r="E512" s="1699">
        <v>0</v>
      </c>
      <c r="F512" s="1699">
        <v>1</v>
      </c>
      <c r="G512" s="1700" t="s">
        <v>2853</v>
      </c>
      <c r="H512" s="1700" t="s">
        <v>2857</v>
      </c>
      <c r="I512" s="1700" t="s">
        <v>8088</v>
      </c>
    </row>
    <row r="513" spans="2:9">
      <c r="B513" s="1699" t="s">
        <v>2122</v>
      </c>
      <c r="C513" s="1699" t="s">
        <v>2120</v>
      </c>
      <c r="D513" s="1699" t="s">
        <v>2130</v>
      </c>
      <c r="E513" s="1699">
        <v>0</v>
      </c>
      <c r="F513" s="1699">
        <v>1</v>
      </c>
      <c r="G513" s="1700" t="s">
        <v>2853</v>
      </c>
      <c r="H513" s="1700" t="s">
        <v>2821</v>
      </c>
      <c r="I513" s="1700" t="s">
        <v>8088</v>
      </c>
    </row>
    <row r="514" spans="2:9">
      <c r="B514" s="1699" t="s">
        <v>2122</v>
      </c>
      <c r="C514" s="1699" t="s">
        <v>2120</v>
      </c>
      <c r="D514" s="1699" t="s">
        <v>2514</v>
      </c>
      <c r="E514" s="1699">
        <v>0</v>
      </c>
      <c r="F514" s="1699">
        <v>1</v>
      </c>
      <c r="G514" s="1700" t="s">
        <v>2853</v>
      </c>
      <c r="H514" s="1700" t="s">
        <v>2858</v>
      </c>
      <c r="I514" s="1700" t="s">
        <v>8089</v>
      </c>
    </row>
    <row r="515" spans="2:9">
      <c r="B515" s="1699" t="s">
        <v>2122</v>
      </c>
      <c r="C515" s="1699" t="s">
        <v>2120</v>
      </c>
      <c r="D515" s="1699" t="s">
        <v>2527</v>
      </c>
      <c r="E515" s="1699">
        <v>0</v>
      </c>
      <c r="F515" s="1699">
        <v>1</v>
      </c>
      <c r="G515" s="1700" t="s">
        <v>2853</v>
      </c>
      <c r="H515" s="1700" t="s">
        <v>2859</v>
      </c>
      <c r="I515" s="1700" t="s">
        <v>8088</v>
      </c>
    </row>
    <row r="516" spans="2:9">
      <c r="B516" s="1699" t="s">
        <v>2122</v>
      </c>
      <c r="C516" s="1699" t="s">
        <v>2120</v>
      </c>
      <c r="D516" s="1699" t="s">
        <v>2529</v>
      </c>
      <c r="E516" s="1699">
        <v>0</v>
      </c>
      <c r="F516" s="1699">
        <v>1</v>
      </c>
      <c r="G516" s="1700" t="s">
        <v>2853</v>
      </c>
      <c r="H516" s="1700" t="s">
        <v>2860</v>
      </c>
      <c r="I516" s="1700" t="s">
        <v>8089</v>
      </c>
    </row>
    <row r="517" spans="2:9">
      <c r="B517" s="1699" t="s">
        <v>2122</v>
      </c>
      <c r="C517" s="1699" t="s">
        <v>2120</v>
      </c>
      <c r="D517" s="1699" t="s">
        <v>2531</v>
      </c>
      <c r="E517" s="1699">
        <v>0</v>
      </c>
      <c r="F517" s="1699">
        <v>1</v>
      </c>
      <c r="G517" s="1700" t="s">
        <v>2853</v>
      </c>
      <c r="H517" s="1700" t="s">
        <v>2861</v>
      </c>
      <c r="I517" s="1700" t="s">
        <v>8089</v>
      </c>
    </row>
    <row r="518" spans="2:9">
      <c r="B518" s="1699" t="s">
        <v>2122</v>
      </c>
      <c r="C518" s="1699" t="s">
        <v>2120</v>
      </c>
      <c r="D518" s="1699" t="s">
        <v>2685</v>
      </c>
      <c r="E518" s="1699">
        <v>0</v>
      </c>
      <c r="F518" s="1699">
        <v>1</v>
      </c>
      <c r="G518" s="1700" t="s">
        <v>2853</v>
      </c>
      <c r="H518" s="1700" t="s">
        <v>2862</v>
      </c>
      <c r="I518" s="1700" t="s">
        <v>8089</v>
      </c>
    </row>
    <row r="519" spans="2:9">
      <c r="B519" s="1699" t="s">
        <v>2122</v>
      </c>
      <c r="C519" s="1699" t="s">
        <v>2132</v>
      </c>
      <c r="D519" s="1699" t="s">
        <v>2110</v>
      </c>
      <c r="E519" s="1699">
        <v>0</v>
      </c>
      <c r="F519" s="1699">
        <v>1</v>
      </c>
      <c r="G519" s="1700" t="s">
        <v>2863</v>
      </c>
      <c r="H519" s="1700" t="s">
        <v>2864</v>
      </c>
      <c r="I519" s="1700" t="s">
        <v>8088</v>
      </c>
    </row>
    <row r="520" spans="2:9">
      <c r="B520" s="1699" t="s">
        <v>2122</v>
      </c>
      <c r="C520" s="1699" t="s">
        <v>2137</v>
      </c>
      <c r="D520" s="1699" t="s">
        <v>2108</v>
      </c>
      <c r="E520" s="1699">
        <v>1</v>
      </c>
      <c r="F520" s="1699">
        <v>0</v>
      </c>
      <c r="G520" s="1700" t="s">
        <v>2865</v>
      </c>
      <c r="H520" s="1700"/>
      <c r="I520" s="1700" t="s">
        <v>8088</v>
      </c>
    </row>
    <row r="521" spans="2:9">
      <c r="B521" s="1699" t="s">
        <v>2122</v>
      </c>
      <c r="C521" s="1699" t="s">
        <v>2137</v>
      </c>
      <c r="D521" s="1699" t="s">
        <v>2110</v>
      </c>
      <c r="E521" s="1699">
        <v>0</v>
      </c>
      <c r="F521" s="1699">
        <v>1</v>
      </c>
      <c r="G521" s="1700" t="s">
        <v>2865</v>
      </c>
      <c r="H521" s="1700" t="s">
        <v>2866</v>
      </c>
      <c r="I521" s="1700" t="s">
        <v>8089</v>
      </c>
    </row>
    <row r="522" spans="2:9">
      <c r="B522" s="1699" t="s">
        <v>2122</v>
      </c>
      <c r="C522" s="1699" t="s">
        <v>2137</v>
      </c>
      <c r="D522" s="1699" t="s">
        <v>2112</v>
      </c>
      <c r="E522" s="1699">
        <v>0</v>
      </c>
      <c r="F522" s="1699">
        <v>1</v>
      </c>
      <c r="G522" s="1700" t="s">
        <v>2865</v>
      </c>
      <c r="H522" s="1700" t="s">
        <v>2867</v>
      </c>
      <c r="I522" s="1700" t="s">
        <v>8088</v>
      </c>
    </row>
    <row r="523" spans="2:9">
      <c r="B523" s="1699" t="s">
        <v>2122</v>
      </c>
      <c r="C523" s="1699" t="s">
        <v>2137</v>
      </c>
      <c r="D523" s="1699" t="s">
        <v>2124</v>
      </c>
      <c r="E523" s="1699">
        <v>0</v>
      </c>
      <c r="F523" s="1699">
        <v>1</v>
      </c>
      <c r="G523" s="1700" t="s">
        <v>2865</v>
      </c>
      <c r="H523" s="1700" t="s">
        <v>2868</v>
      </c>
      <c r="I523" s="1700" t="s">
        <v>8089</v>
      </c>
    </row>
    <row r="524" spans="2:9">
      <c r="B524" s="1699" t="s">
        <v>2122</v>
      </c>
      <c r="C524" s="1699" t="s">
        <v>2137</v>
      </c>
      <c r="D524" s="1699" t="s">
        <v>2126</v>
      </c>
      <c r="E524" s="1699">
        <v>0</v>
      </c>
      <c r="F524" s="1699">
        <v>1</v>
      </c>
      <c r="G524" s="1700" t="s">
        <v>2865</v>
      </c>
      <c r="H524" s="1700" t="s">
        <v>2219</v>
      </c>
      <c r="I524" s="1700" t="s">
        <v>8088</v>
      </c>
    </row>
    <row r="525" spans="2:9">
      <c r="B525" s="1699" t="s">
        <v>2122</v>
      </c>
      <c r="C525" s="1699" t="s">
        <v>2137</v>
      </c>
      <c r="D525" s="1699" t="s">
        <v>2128</v>
      </c>
      <c r="E525" s="1699">
        <v>0</v>
      </c>
      <c r="F525" s="1699">
        <v>1</v>
      </c>
      <c r="G525" s="1700" t="s">
        <v>2865</v>
      </c>
      <c r="H525" s="1700" t="s">
        <v>2869</v>
      </c>
      <c r="I525" s="1700" t="s">
        <v>8088</v>
      </c>
    </row>
    <row r="526" spans="2:9">
      <c r="B526" s="1699" t="s">
        <v>2122</v>
      </c>
      <c r="C526" s="1699" t="s">
        <v>2137</v>
      </c>
      <c r="D526" s="1699" t="s">
        <v>2130</v>
      </c>
      <c r="E526" s="1699">
        <v>0</v>
      </c>
      <c r="F526" s="1699">
        <v>1</v>
      </c>
      <c r="G526" s="1700" t="s">
        <v>2865</v>
      </c>
      <c r="H526" s="1700" t="s">
        <v>2870</v>
      </c>
      <c r="I526" s="1700" t="s">
        <v>8088</v>
      </c>
    </row>
    <row r="527" spans="2:9">
      <c r="B527" s="1699" t="s">
        <v>2122</v>
      </c>
      <c r="C527" s="1699" t="s">
        <v>2137</v>
      </c>
      <c r="D527" s="1699" t="s">
        <v>2512</v>
      </c>
      <c r="E527" s="1699">
        <v>0</v>
      </c>
      <c r="F527" s="1699">
        <v>1</v>
      </c>
      <c r="G527" s="1700" t="s">
        <v>2865</v>
      </c>
      <c r="H527" s="1700" t="s">
        <v>2871</v>
      </c>
      <c r="I527" s="1700" t="s">
        <v>8088</v>
      </c>
    </row>
    <row r="528" spans="2:9">
      <c r="B528" s="1699" t="s">
        <v>2122</v>
      </c>
      <c r="C528" s="1699" t="s">
        <v>2137</v>
      </c>
      <c r="D528" s="1699" t="s">
        <v>2514</v>
      </c>
      <c r="E528" s="1699">
        <v>0</v>
      </c>
      <c r="F528" s="1699">
        <v>1</v>
      </c>
      <c r="G528" s="1700" t="s">
        <v>2865</v>
      </c>
      <c r="H528" s="1700" t="s">
        <v>2872</v>
      </c>
      <c r="I528" s="1700" t="s">
        <v>8088</v>
      </c>
    </row>
    <row r="529" spans="2:9">
      <c r="B529" s="1699" t="s">
        <v>2122</v>
      </c>
      <c r="C529" s="1699" t="s">
        <v>2138</v>
      </c>
      <c r="D529" s="1699" t="s">
        <v>2108</v>
      </c>
      <c r="E529" s="1699">
        <v>1</v>
      </c>
      <c r="F529" s="1699">
        <v>0</v>
      </c>
      <c r="G529" s="1700" t="s">
        <v>2873</v>
      </c>
      <c r="H529" s="1700"/>
      <c r="I529" s="1700" t="s">
        <v>8088</v>
      </c>
    </row>
    <row r="530" spans="2:9">
      <c r="B530" s="1699" t="s">
        <v>2122</v>
      </c>
      <c r="C530" s="1699" t="s">
        <v>2138</v>
      </c>
      <c r="D530" s="1699" t="s">
        <v>2110</v>
      </c>
      <c r="E530" s="1699">
        <v>0</v>
      </c>
      <c r="F530" s="1699">
        <v>1</v>
      </c>
      <c r="G530" s="1700" t="s">
        <v>2873</v>
      </c>
      <c r="H530" s="1700" t="s">
        <v>2874</v>
      </c>
      <c r="I530" s="1700" t="s">
        <v>8088</v>
      </c>
    </row>
    <row r="531" spans="2:9">
      <c r="B531" s="1699" t="s">
        <v>2122</v>
      </c>
      <c r="C531" s="1699" t="s">
        <v>2138</v>
      </c>
      <c r="D531" s="1699" t="s">
        <v>2112</v>
      </c>
      <c r="E531" s="1699">
        <v>0</v>
      </c>
      <c r="F531" s="1699">
        <v>1</v>
      </c>
      <c r="G531" s="1700" t="s">
        <v>2873</v>
      </c>
      <c r="H531" s="1700" t="s">
        <v>2875</v>
      </c>
      <c r="I531" s="1700" t="s">
        <v>8088</v>
      </c>
    </row>
    <row r="532" spans="2:9">
      <c r="B532" s="1699" t="s">
        <v>2122</v>
      </c>
      <c r="C532" s="1699" t="s">
        <v>2138</v>
      </c>
      <c r="D532" s="1699" t="s">
        <v>2122</v>
      </c>
      <c r="E532" s="1699">
        <v>0</v>
      </c>
      <c r="F532" s="1699">
        <v>1</v>
      </c>
      <c r="G532" s="1700" t="s">
        <v>2873</v>
      </c>
      <c r="H532" s="1700" t="s">
        <v>2876</v>
      </c>
      <c r="I532" s="1700" t="s">
        <v>8088</v>
      </c>
    </row>
    <row r="533" spans="2:9">
      <c r="B533" s="1699" t="s">
        <v>2122</v>
      </c>
      <c r="C533" s="1699" t="s">
        <v>2138</v>
      </c>
      <c r="D533" s="1699" t="s">
        <v>2124</v>
      </c>
      <c r="E533" s="1699">
        <v>0</v>
      </c>
      <c r="F533" s="1699">
        <v>1</v>
      </c>
      <c r="G533" s="1700" t="s">
        <v>2873</v>
      </c>
      <c r="H533" s="1700" t="s">
        <v>2877</v>
      </c>
      <c r="I533" s="1700" t="s">
        <v>8088</v>
      </c>
    </row>
    <row r="534" spans="2:9">
      <c r="B534" s="1699" t="s">
        <v>2122</v>
      </c>
      <c r="C534" s="1699" t="s">
        <v>2138</v>
      </c>
      <c r="D534" s="1699" t="s">
        <v>2126</v>
      </c>
      <c r="E534" s="1699">
        <v>0</v>
      </c>
      <c r="F534" s="1699">
        <v>1</v>
      </c>
      <c r="G534" s="1700" t="s">
        <v>2873</v>
      </c>
      <c r="H534" s="1700" t="s">
        <v>2689</v>
      </c>
      <c r="I534" s="1700" t="s">
        <v>8088</v>
      </c>
    </row>
    <row r="535" spans="2:9">
      <c r="B535" s="1699" t="s">
        <v>2122</v>
      </c>
      <c r="C535" s="1699" t="s">
        <v>2138</v>
      </c>
      <c r="D535" s="1699" t="s">
        <v>2130</v>
      </c>
      <c r="E535" s="1699">
        <v>0</v>
      </c>
      <c r="F535" s="1699">
        <v>1</v>
      </c>
      <c r="G535" s="1700" t="s">
        <v>2873</v>
      </c>
      <c r="H535" s="1700" t="s">
        <v>2878</v>
      </c>
      <c r="I535" s="1700" t="s">
        <v>8089</v>
      </c>
    </row>
    <row r="536" spans="2:9">
      <c r="B536" s="1699" t="s">
        <v>2122</v>
      </c>
      <c r="C536" s="1699" t="s">
        <v>2145</v>
      </c>
      <c r="D536" s="1699" t="s">
        <v>2128</v>
      </c>
      <c r="E536" s="1699">
        <v>0</v>
      </c>
      <c r="F536" s="1699">
        <v>1</v>
      </c>
      <c r="G536" s="1700" t="s">
        <v>2879</v>
      </c>
      <c r="H536" s="1700" t="s">
        <v>2882</v>
      </c>
      <c r="I536" s="1700" t="s">
        <v>8088</v>
      </c>
    </row>
    <row r="537" spans="2:9">
      <c r="B537" s="1699" t="s">
        <v>2122</v>
      </c>
      <c r="C537" s="1699" t="s">
        <v>2154</v>
      </c>
      <c r="D537" s="1699" t="s">
        <v>2122</v>
      </c>
      <c r="E537" s="1699">
        <v>0</v>
      </c>
      <c r="F537" s="1699">
        <v>1</v>
      </c>
      <c r="G537" s="1700" t="s">
        <v>2883</v>
      </c>
      <c r="H537" s="1700" t="s">
        <v>2884</v>
      </c>
      <c r="I537" s="1700" t="s">
        <v>8088</v>
      </c>
    </row>
    <row r="538" spans="2:9">
      <c r="B538" s="1699" t="s">
        <v>2122</v>
      </c>
      <c r="C538" s="1699" t="s">
        <v>2155</v>
      </c>
      <c r="D538" s="1699" t="s">
        <v>2124</v>
      </c>
      <c r="E538" s="1699">
        <v>0</v>
      </c>
      <c r="F538" s="1699">
        <v>1</v>
      </c>
      <c r="G538" s="1700" t="s">
        <v>2885</v>
      </c>
      <c r="H538" s="1700" t="s">
        <v>2888</v>
      </c>
      <c r="I538" s="1700" t="s">
        <v>8088</v>
      </c>
    </row>
    <row r="539" spans="2:9">
      <c r="B539" s="1699" t="s">
        <v>2122</v>
      </c>
      <c r="C539" s="1699" t="s">
        <v>2155</v>
      </c>
      <c r="D539" s="1699" t="s">
        <v>2126</v>
      </c>
      <c r="E539" s="1699">
        <v>0</v>
      </c>
      <c r="F539" s="1699">
        <v>1</v>
      </c>
      <c r="G539" s="1700" t="s">
        <v>2885</v>
      </c>
      <c r="H539" s="1700" t="s">
        <v>2889</v>
      </c>
      <c r="I539" s="1700" t="s">
        <v>8089</v>
      </c>
    </row>
    <row r="540" spans="2:9">
      <c r="B540" s="1699" t="s">
        <v>2122</v>
      </c>
      <c r="C540" s="1699" t="s">
        <v>2155</v>
      </c>
      <c r="D540" s="1699" t="s">
        <v>2128</v>
      </c>
      <c r="E540" s="1699">
        <v>0</v>
      </c>
      <c r="F540" s="1699">
        <v>1</v>
      </c>
      <c r="G540" s="1700" t="s">
        <v>2885</v>
      </c>
      <c r="H540" s="1700" t="s">
        <v>2890</v>
      </c>
      <c r="I540" s="1700" t="s">
        <v>8088</v>
      </c>
    </row>
    <row r="541" spans="2:9">
      <c r="B541" s="1699" t="s">
        <v>2122</v>
      </c>
      <c r="C541" s="1699" t="s">
        <v>2155</v>
      </c>
      <c r="D541" s="1699" t="s">
        <v>2130</v>
      </c>
      <c r="E541" s="1699">
        <v>0</v>
      </c>
      <c r="F541" s="1699">
        <v>1</v>
      </c>
      <c r="G541" s="1700" t="s">
        <v>2885</v>
      </c>
      <c r="H541" s="1700" t="s">
        <v>2891</v>
      </c>
      <c r="I541" s="1700" t="s">
        <v>8089</v>
      </c>
    </row>
    <row r="542" spans="2:9">
      <c r="B542" s="1699" t="s">
        <v>2122</v>
      </c>
      <c r="C542" s="1699" t="s">
        <v>2155</v>
      </c>
      <c r="D542" s="1699" t="s">
        <v>2527</v>
      </c>
      <c r="E542" s="1699">
        <v>0</v>
      </c>
      <c r="F542" s="1699">
        <v>1</v>
      </c>
      <c r="G542" s="1700" t="s">
        <v>2885</v>
      </c>
      <c r="H542" s="1700" t="s">
        <v>2893</v>
      </c>
      <c r="I542" s="1700" t="s">
        <v>8088</v>
      </c>
    </row>
    <row r="543" spans="2:9">
      <c r="B543" s="1699" t="s">
        <v>2122</v>
      </c>
      <c r="C543" s="1699" t="s">
        <v>2155</v>
      </c>
      <c r="D543" s="1699" t="s">
        <v>2529</v>
      </c>
      <c r="E543" s="1699">
        <v>0</v>
      </c>
      <c r="F543" s="1699">
        <v>1</v>
      </c>
      <c r="G543" s="1700" t="s">
        <v>2885</v>
      </c>
      <c r="H543" s="1700" t="s">
        <v>2894</v>
      </c>
      <c r="I543" s="1700" t="s">
        <v>8089</v>
      </c>
    </row>
    <row r="544" spans="2:9">
      <c r="B544" s="1699" t="s">
        <v>2122</v>
      </c>
      <c r="C544" s="1699" t="s">
        <v>2157</v>
      </c>
      <c r="D544" s="1699" t="s">
        <v>2108</v>
      </c>
      <c r="E544" s="1699">
        <v>1</v>
      </c>
      <c r="F544" s="1699">
        <v>0</v>
      </c>
      <c r="G544" s="1700" t="s">
        <v>2895</v>
      </c>
      <c r="H544" s="1700"/>
      <c r="I544" s="1700" t="s">
        <v>8088</v>
      </c>
    </row>
    <row r="545" spans="2:9">
      <c r="B545" s="1699" t="s">
        <v>2122</v>
      </c>
      <c r="C545" s="1699" t="s">
        <v>2157</v>
      </c>
      <c r="D545" s="1699" t="s">
        <v>2514</v>
      </c>
      <c r="E545" s="1699">
        <v>0</v>
      </c>
      <c r="F545" s="1699">
        <v>1</v>
      </c>
      <c r="G545" s="1700" t="s">
        <v>2895</v>
      </c>
      <c r="H545" s="1700" t="s">
        <v>2899</v>
      </c>
      <c r="I545" s="1700" t="s">
        <v>8088</v>
      </c>
    </row>
    <row r="546" spans="2:9">
      <c r="B546" s="1699" t="s">
        <v>2122</v>
      </c>
      <c r="C546" s="1699" t="s">
        <v>2157</v>
      </c>
      <c r="D546" s="1699" t="s">
        <v>2518</v>
      </c>
      <c r="E546" s="1699">
        <v>0</v>
      </c>
      <c r="F546" s="1699">
        <v>1</v>
      </c>
      <c r="G546" s="1700" t="s">
        <v>2895</v>
      </c>
      <c r="H546" s="1700" t="s">
        <v>2900</v>
      </c>
      <c r="I546" s="1700" t="s">
        <v>8088</v>
      </c>
    </row>
    <row r="547" spans="2:9">
      <c r="B547" s="1699" t="s">
        <v>2122</v>
      </c>
      <c r="C547" s="1699" t="s">
        <v>2157</v>
      </c>
      <c r="D547" s="1699" t="s">
        <v>2520</v>
      </c>
      <c r="E547" s="1699">
        <v>0</v>
      </c>
      <c r="F547" s="1699">
        <v>1</v>
      </c>
      <c r="G547" s="1700" t="s">
        <v>2895</v>
      </c>
      <c r="H547" s="1700" t="s">
        <v>2901</v>
      </c>
      <c r="I547" s="1700" t="s">
        <v>8088</v>
      </c>
    </row>
    <row r="548" spans="2:9">
      <c r="B548" s="1699" t="s">
        <v>2122</v>
      </c>
      <c r="C548" s="1699" t="s">
        <v>2157</v>
      </c>
      <c r="D548" s="1699" t="s">
        <v>2529</v>
      </c>
      <c r="E548" s="1699">
        <v>0</v>
      </c>
      <c r="F548" s="1699">
        <v>1</v>
      </c>
      <c r="G548" s="1700" t="s">
        <v>2895</v>
      </c>
      <c r="H548" s="1700" t="s">
        <v>2902</v>
      </c>
      <c r="I548" s="1700" t="s">
        <v>8088</v>
      </c>
    </row>
    <row r="549" spans="2:9">
      <c r="B549" s="1699" t="s">
        <v>2122</v>
      </c>
      <c r="C549" s="1699" t="s">
        <v>2157</v>
      </c>
      <c r="D549" s="1699" t="s">
        <v>2531</v>
      </c>
      <c r="E549" s="1699">
        <v>0</v>
      </c>
      <c r="F549" s="1699">
        <v>1</v>
      </c>
      <c r="G549" s="1700" t="s">
        <v>2895</v>
      </c>
      <c r="H549" s="1700" t="s">
        <v>2903</v>
      </c>
      <c r="I549" s="1700" t="s">
        <v>8088</v>
      </c>
    </row>
    <row r="550" spans="2:9">
      <c r="B550" s="1699" t="s">
        <v>2122</v>
      </c>
      <c r="C550" s="1699" t="s">
        <v>2157</v>
      </c>
      <c r="D550" s="1699" t="s">
        <v>2685</v>
      </c>
      <c r="E550" s="1699">
        <v>0</v>
      </c>
      <c r="F550" s="1699">
        <v>1</v>
      </c>
      <c r="G550" s="1700" t="s">
        <v>2895</v>
      </c>
      <c r="H550" s="1700" t="s">
        <v>2904</v>
      </c>
      <c r="I550" s="1700" t="s">
        <v>8088</v>
      </c>
    </row>
    <row r="551" spans="2:9">
      <c r="B551" s="1699" t="s">
        <v>2122</v>
      </c>
      <c r="C551" s="1699" t="s">
        <v>2157</v>
      </c>
      <c r="D551" s="1699" t="s">
        <v>2727</v>
      </c>
      <c r="E551" s="1699">
        <v>0</v>
      </c>
      <c r="F551" s="1699">
        <v>1</v>
      </c>
      <c r="G551" s="1700" t="s">
        <v>2895</v>
      </c>
      <c r="H551" s="1700" t="s">
        <v>2905</v>
      </c>
      <c r="I551" s="1700" t="s">
        <v>8088</v>
      </c>
    </row>
    <row r="552" spans="2:9">
      <c r="B552" s="1699" t="s">
        <v>2122</v>
      </c>
      <c r="C552" s="1699" t="s">
        <v>2157</v>
      </c>
      <c r="D552" s="1699" t="s">
        <v>2733</v>
      </c>
      <c r="E552" s="1699">
        <v>0</v>
      </c>
      <c r="F552" s="1699">
        <v>1</v>
      </c>
      <c r="G552" s="1700" t="s">
        <v>2895</v>
      </c>
      <c r="H552" s="1700" t="s">
        <v>2906</v>
      </c>
      <c r="I552" s="1700" t="s">
        <v>8088</v>
      </c>
    </row>
    <row r="553" spans="2:9">
      <c r="B553" s="1699" t="s">
        <v>2122</v>
      </c>
      <c r="C553" s="1699" t="s">
        <v>2157</v>
      </c>
      <c r="D553" s="1699" t="s">
        <v>2739</v>
      </c>
      <c r="E553" s="1699">
        <v>0</v>
      </c>
      <c r="F553" s="1699">
        <v>1</v>
      </c>
      <c r="G553" s="1700" t="s">
        <v>2895</v>
      </c>
      <c r="H553" s="1700" t="s">
        <v>2907</v>
      </c>
      <c r="I553" s="1700" t="s">
        <v>8089</v>
      </c>
    </row>
    <row r="554" spans="2:9">
      <c r="B554" s="1699" t="s">
        <v>2122</v>
      </c>
      <c r="C554" s="1699" t="s">
        <v>2158</v>
      </c>
      <c r="D554" s="1699" t="s">
        <v>2112</v>
      </c>
      <c r="E554" s="1699">
        <v>0</v>
      </c>
      <c r="F554" s="1699">
        <v>1</v>
      </c>
      <c r="G554" s="1700" t="s">
        <v>2908</v>
      </c>
      <c r="H554" s="1700" t="s">
        <v>2910</v>
      </c>
      <c r="I554" s="1700" t="s">
        <v>8088</v>
      </c>
    </row>
    <row r="555" spans="2:9">
      <c r="B555" s="1699" t="s">
        <v>2122</v>
      </c>
      <c r="C555" s="1699" t="s">
        <v>2158</v>
      </c>
      <c r="D555" s="1699" t="s">
        <v>2122</v>
      </c>
      <c r="E555" s="1699">
        <v>0</v>
      </c>
      <c r="F555" s="1699">
        <v>1</v>
      </c>
      <c r="G555" s="1700" t="s">
        <v>2908</v>
      </c>
      <c r="H555" s="1700" t="s">
        <v>2911</v>
      </c>
      <c r="I555" s="1700" t="s">
        <v>8088</v>
      </c>
    </row>
    <row r="556" spans="2:9">
      <c r="B556" s="1699" t="s">
        <v>2122</v>
      </c>
      <c r="C556" s="1699" t="s">
        <v>2158</v>
      </c>
      <c r="D556" s="1699" t="s">
        <v>2124</v>
      </c>
      <c r="E556" s="1699">
        <v>0</v>
      </c>
      <c r="F556" s="1699">
        <v>1</v>
      </c>
      <c r="G556" s="1700" t="s">
        <v>2908</v>
      </c>
      <c r="H556" s="1700" t="s">
        <v>2912</v>
      </c>
      <c r="I556" s="1700" t="s">
        <v>8088</v>
      </c>
    </row>
    <row r="557" spans="2:9">
      <c r="B557" s="1699" t="s">
        <v>2122</v>
      </c>
      <c r="C557" s="1699" t="s">
        <v>2161</v>
      </c>
      <c r="D557" s="1699" t="s">
        <v>2531</v>
      </c>
      <c r="E557" s="1699">
        <v>0</v>
      </c>
      <c r="F557" s="1699">
        <v>1</v>
      </c>
      <c r="G557" s="1700" t="s">
        <v>2914</v>
      </c>
      <c r="H557" s="1700" t="s">
        <v>2917</v>
      </c>
      <c r="I557" s="1700" t="s">
        <v>8088</v>
      </c>
    </row>
    <row r="558" spans="2:9">
      <c r="B558" s="1699" t="s">
        <v>2122</v>
      </c>
      <c r="C558" s="1699" t="s">
        <v>2161</v>
      </c>
      <c r="D558" s="1699" t="s">
        <v>2685</v>
      </c>
      <c r="E558" s="1699">
        <v>0</v>
      </c>
      <c r="F558" s="1699">
        <v>1</v>
      </c>
      <c r="G558" s="1700" t="s">
        <v>2914</v>
      </c>
      <c r="H558" s="1700" t="s">
        <v>2918</v>
      </c>
      <c r="I558" s="1700" t="s">
        <v>8088</v>
      </c>
    </row>
    <row r="559" spans="2:9">
      <c r="B559" s="1699" t="s">
        <v>2122</v>
      </c>
      <c r="C559" s="1699" t="s">
        <v>2161</v>
      </c>
      <c r="D559" s="1699" t="s">
        <v>2725</v>
      </c>
      <c r="E559" s="1699">
        <v>0</v>
      </c>
      <c r="F559" s="1699">
        <v>1</v>
      </c>
      <c r="G559" s="1700" t="s">
        <v>2914</v>
      </c>
      <c r="H559" s="1700" t="s">
        <v>2919</v>
      </c>
      <c r="I559" s="1700" t="s">
        <v>8088</v>
      </c>
    </row>
    <row r="560" spans="2:9">
      <c r="B560" s="1699" t="s">
        <v>2122</v>
      </c>
      <c r="C560" s="1699" t="s">
        <v>2161</v>
      </c>
      <c r="D560" s="1699" t="s">
        <v>2727</v>
      </c>
      <c r="E560" s="1699">
        <v>0</v>
      </c>
      <c r="F560" s="1699">
        <v>1</v>
      </c>
      <c r="G560" s="1700" t="s">
        <v>2914</v>
      </c>
      <c r="H560" s="1700" t="s">
        <v>2920</v>
      </c>
      <c r="I560" s="1700" t="s">
        <v>8089</v>
      </c>
    </row>
    <row r="561" spans="2:9">
      <c r="B561" s="1699" t="s">
        <v>2122</v>
      </c>
      <c r="C561" s="1699" t="s">
        <v>2161</v>
      </c>
      <c r="D561" s="1699" t="s">
        <v>2729</v>
      </c>
      <c r="E561" s="1699">
        <v>0</v>
      </c>
      <c r="F561" s="1699">
        <v>1</v>
      </c>
      <c r="G561" s="1700" t="s">
        <v>2914</v>
      </c>
      <c r="H561" s="1700" t="s">
        <v>2921</v>
      </c>
      <c r="I561" s="1700" t="s">
        <v>8088</v>
      </c>
    </row>
    <row r="562" spans="2:9">
      <c r="B562" s="1699" t="s">
        <v>2122</v>
      </c>
      <c r="C562" s="1699" t="s">
        <v>2161</v>
      </c>
      <c r="D562" s="1699" t="s">
        <v>2731</v>
      </c>
      <c r="E562" s="1699">
        <v>0</v>
      </c>
      <c r="F562" s="1699">
        <v>1</v>
      </c>
      <c r="G562" s="1700" t="s">
        <v>2914</v>
      </c>
      <c r="H562" s="1700" t="s">
        <v>2922</v>
      </c>
      <c r="I562" s="1700" t="s">
        <v>8089</v>
      </c>
    </row>
    <row r="563" spans="2:9">
      <c r="B563" s="1699" t="s">
        <v>2122</v>
      </c>
      <c r="C563" s="1699" t="s">
        <v>2572</v>
      </c>
      <c r="D563" s="1699" t="s">
        <v>2108</v>
      </c>
      <c r="E563" s="1699">
        <v>1</v>
      </c>
      <c r="F563" s="1699">
        <v>0</v>
      </c>
      <c r="G563" s="1700" t="s">
        <v>2923</v>
      </c>
      <c r="H563" s="1700"/>
      <c r="I563" s="1700" t="s">
        <v>8088</v>
      </c>
    </row>
    <row r="564" spans="2:9">
      <c r="B564" s="1699" t="s">
        <v>2122</v>
      </c>
      <c r="C564" s="1699" t="s">
        <v>2572</v>
      </c>
      <c r="D564" s="1699" t="s">
        <v>2107</v>
      </c>
      <c r="E564" s="1699">
        <v>0</v>
      </c>
      <c r="F564" s="1699">
        <v>1</v>
      </c>
      <c r="G564" s="1700" t="s">
        <v>2923</v>
      </c>
      <c r="H564" s="1700" t="s">
        <v>2924</v>
      </c>
      <c r="I564" s="1700" t="s">
        <v>8088</v>
      </c>
    </row>
    <row r="565" spans="2:9">
      <c r="B565" s="1699" t="s">
        <v>2122</v>
      </c>
      <c r="C565" s="1699" t="s">
        <v>2791</v>
      </c>
      <c r="D565" s="1699" t="s">
        <v>2108</v>
      </c>
      <c r="E565" s="1699">
        <v>1</v>
      </c>
      <c r="F565" s="1699">
        <v>1</v>
      </c>
      <c r="G565" s="1700" t="s">
        <v>2925</v>
      </c>
      <c r="H565" s="1700"/>
      <c r="I565" s="1700" t="s">
        <v>8089</v>
      </c>
    </row>
    <row r="566" spans="2:9">
      <c r="B566" s="1699" t="s">
        <v>2122</v>
      </c>
      <c r="C566" s="1699" t="s">
        <v>2802</v>
      </c>
      <c r="D566" s="1699" t="s">
        <v>2108</v>
      </c>
      <c r="E566" s="1699">
        <v>1</v>
      </c>
      <c r="F566" s="1699">
        <v>0</v>
      </c>
      <c r="G566" s="1700" t="s">
        <v>2926</v>
      </c>
      <c r="H566" s="1700"/>
      <c r="I566" s="1700" t="s">
        <v>8088</v>
      </c>
    </row>
    <row r="567" spans="2:9">
      <c r="B567" s="1699" t="s">
        <v>2122</v>
      </c>
      <c r="C567" s="1699" t="s">
        <v>2802</v>
      </c>
      <c r="D567" s="1699" t="s">
        <v>2107</v>
      </c>
      <c r="E567" s="1699">
        <v>0</v>
      </c>
      <c r="F567" s="1699">
        <v>1</v>
      </c>
      <c r="G567" s="1700" t="s">
        <v>2926</v>
      </c>
      <c r="H567" s="1700" t="s">
        <v>2926</v>
      </c>
      <c r="I567" s="1700" t="s">
        <v>8088</v>
      </c>
    </row>
    <row r="568" spans="2:9">
      <c r="B568" s="1699" t="s">
        <v>2122</v>
      </c>
      <c r="C568" s="1699" t="s">
        <v>2802</v>
      </c>
      <c r="D568" s="1699" t="s">
        <v>2112</v>
      </c>
      <c r="E568" s="1699">
        <v>0</v>
      </c>
      <c r="F568" s="1699">
        <v>1</v>
      </c>
      <c r="G568" s="1700" t="s">
        <v>2926</v>
      </c>
      <c r="H568" s="1700" t="s">
        <v>2927</v>
      </c>
      <c r="I568" s="1700" t="s">
        <v>8088</v>
      </c>
    </row>
    <row r="569" spans="2:9">
      <c r="B569" s="1699" t="s">
        <v>2122</v>
      </c>
      <c r="C569" s="1699" t="s">
        <v>2802</v>
      </c>
      <c r="D569" s="1699" t="s">
        <v>2122</v>
      </c>
      <c r="E569" s="1699">
        <v>0</v>
      </c>
      <c r="F569" s="1699">
        <v>1</v>
      </c>
      <c r="G569" s="1700" t="s">
        <v>2926</v>
      </c>
      <c r="H569" s="1700" t="s">
        <v>2928</v>
      </c>
      <c r="I569" s="1700" t="s">
        <v>8088</v>
      </c>
    </row>
    <row r="570" spans="2:9">
      <c r="B570" s="1699" t="s">
        <v>2122</v>
      </c>
      <c r="C570" s="1699" t="s">
        <v>2591</v>
      </c>
      <c r="D570" s="1699" t="s">
        <v>2107</v>
      </c>
      <c r="E570" s="1699">
        <v>0</v>
      </c>
      <c r="F570" s="1699">
        <v>1</v>
      </c>
      <c r="G570" s="1700" t="s">
        <v>2929</v>
      </c>
      <c r="H570" s="1700" t="s">
        <v>2930</v>
      </c>
      <c r="I570" s="1700" t="s">
        <v>8088</v>
      </c>
    </row>
    <row r="571" spans="2:9">
      <c r="B571" s="1699" t="s">
        <v>2122</v>
      </c>
      <c r="C571" s="1699" t="s">
        <v>2931</v>
      </c>
      <c r="D571" s="1699" t="s">
        <v>2108</v>
      </c>
      <c r="E571" s="1699">
        <v>1</v>
      </c>
      <c r="F571" s="1699">
        <v>0</v>
      </c>
      <c r="G571" s="1700" t="s">
        <v>2932</v>
      </c>
      <c r="H571" s="1700"/>
      <c r="I571" s="1700" t="s">
        <v>8088</v>
      </c>
    </row>
    <row r="572" spans="2:9">
      <c r="B572" s="1699" t="s">
        <v>2122</v>
      </c>
      <c r="C572" s="1699" t="s">
        <v>2931</v>
      </c>
      <c r="D572" s="1699" t="s">
        <v>2107</v>
      </c>
      <c r="E572" s="1699">
        <v>0</v>
      </c>
      <c r="F572" s="1699">
        <v>1</v>
      </c>
      <c r="G572" s="1700" t="s">
        <v>2932</v>
      </c>
      <c r="H572" s="1700" t="s">
        <v>2933</v>
      </c>
      <c r="I572" s="1700" t="s">
        <v>8088</v>
      </c>
    </row>
    <row r="573" spans="2:9">
      <c r="B573" s="1699" t="s">
        <v>2122</v>
      </c>
      <c r="C573" s="1699" t="s">
        <v>2931</v>
      </c>
      <c r="D573" s="1699" t="s">
        <v>2110</v>
      </c>
      <c r="E573" s="1699">
        <v>0</v>
      </c>
      <c r="F573" s="1699">
        <v>1</v>
      </c>
      <c r="G573" s="1700" t="s">
        <v>2932</v>
      </c>
      <c r="H573" s="1700" t="s">
        <v>2934</v>
      </c>
      <c r="I573" s="1700" t="s">
        <v>8088</v>
      </c>
    </row>
    <row r="574" spans="2:9">
      <c r="B574" s="1699" t="s">
        <v>2122</v>
      </c>
      <c r="C574" s="1699" t="s">
        <v>2935</v>
      </c>
      <c r="D574" s="1699" t="s">
        <v>2108</v>
      </c>
      <c r="E574" s="1699">
        <v>1</v>
      </c>
      <c r="F574" s="1699">
        <v>0</v>
      </c>
      <c r="G574" s="1700" t="s">
        <v>2936</v>
      </c>
      <c r="H574" s="1700"/>
      <c r="I574" s="1700" t="s">
        <v>8088</v>
      </c>
    </row>
    <row r="575" spans="2:9">
      <c r="B575" s="1699" t="s">
        <v>2122</v>
      </c>
      <c r="C575" s="1699" t="s">
        <v>2935</v>
      </c>
      <c r="D575" s="1699" t="s">
        <v>2107</v>
      </c>
      <c r="E575" s="1699">
        <v>0</v>
      </c>
      <c r="F575" s="1699">
        <v>1</v>
      </c>
      <c r="G575" s="1700" t="s">
        <v>2936</v>
      </c>
      <c r="H575" s="1700" t="s">
        <v>2936</v>
      </c>
      <c r="I575" s="1700" t="s">
        <v>8088</v>
      </c>
    </row>
    <row r="576" spans="2:9">
      <c r="B576" s="1699" t="s">
        <v>2122</v>
      </c>
      <c r="C576" s="1699" t="s">
        <v>2935</v>
      </c>
      <c r="D576" s="1699" t="s">
        <v>2112</v>
      </c>
      <c r="E576" s="1699">
        <v>0</v>
      </c>
      <c r="F576" s="1699">
        <v>1</v>
      </c>
      <c r="G576" s="1700" t="s">
        <v>2936</v>
      </c>
      <c r="H576" s="1700" t="s">
        <v>2938</v>
      </c>
      <c r="I576" s="1700" t="s">
        <v>8088</v>
      </c>
    </row>
    <row r="577" spans="2:9">
      <c r="B577" s="1699" t="s">
        <v>2122</v>
      </c>
      <c r="C577" s="1699" t="s">
        <v>2935</v>
      </c>
      <c r="D577" s="1699" t="s">
        <v>2126</v>
      </c>
      <c r="E577" s="1699">
        <v>0</v>
      </c>
      <c r="F577" s="1699">
        <v>1</v>
      </c>
      <c r="G577" s="1700" t="s">
        <v>2936</v>
      </c>
      <c r="H577" s="1700" t="s">
        <v>2939</v>
      </c>
      <c r="I577" s="1700" t="s">
        <v>8088</v>
      </c>
    </row>
    <row r="578" spans="2:9">
      <c r="B578" s="1699" t="s">
        <v>2122</v>
      </c>
      <c r="C578" s="1699" t="s">
        <v>2935</v>
      </c>
      <c r="D578" s="1699" t="s">
        <v>2128</v>
      </c>
      <c r="E578" s="1699">
        <v>0</v>
      </c>
      <c r="F578" s="1699">
        <v>1</v>
      </c>
      <c r="G578" s="1700" t="s">
        <v>2936</v>
      </c>
      <c r="H578" s="1700" t="s">
        <v>2940</v>
      </c>
      <c r="I578" s="1700" t="s">
        <v>8088</v>
      </c>
    </row>
    <row r="579" spans="2:9">
      <c r="B579" s="1699" t="s">
        <v>2122</v>
      </c>
      <c r="C579" s="1699" t="s">
        <v>2935</v>
      </c>
      <c r="D579" s="1699" t="s">
        <v>2130</v>
      </c>
      <c r="E579" s="1699">
        <v>0</v>
      </c>
      <c r="F579" s="1699">
        <v>1</v>
      </c>
      <c r="G579" s="1700" t="s">
        <v>2936</v>
      </c>
      <c r="H579" s="1700" t="s">
        <v>2941</v>
      </c>
      <c r="I579" s="1700" t="s">
        <v>8089</v>
      </c>
    </row>
    <row r="580" spans="2:9">
      <c r="B580" s="1699" t="s">
        <v>2122</v>
      </c>
      <c r="C580" s="1699" t="s">
        <v>2290</v>
      </c>
      <c r="D580" s="1699" t="s">
        <v>2108</v>
      </c>
      <c r="E580" s="1699">
        <v>1</v>
      </c>
      <c r="F580" s="1699">
        <v>1</v>
      </c>
      <c r="G580" s="1700" t="s">
        <v>2942</v>
      </c>
      <c r="H580" s="1700"/>
      <c r="I580" s="1700" t="s">
        <v>8088</v>
      </c>
    </row>
    <row r="581" spans="2:9">
      <c r="B581" s="1699" t="s">
        <v>2122</v>
      </c>
      <c r="C581" s="1699" t="s">
        <v>2943</v>
      </c>
      <c r="D581" s="1699" t="s">
        <v>2108</v>
      </c>
      <c r="E581" s="1699">
        <v>1</v>
      </c>
      <c r="F581" s="1699">
        <v>0</v>
      </c>
      <c r="G581" s="1700" t="s">
        <v>2944</v>
      </c>
      <c r="H581" s="1700"/>
      <c r="I581" s="1700" t="s">
        <v>8088</v>
      </c>
    </row>
    <row r="582" spans="2:9">
      <c r="B582" s="1699" t="s">
        <v>2122</v>
      </c>
      <c r="C582" s="1699" t="s">
        <v>2943</v>
      </c>
      <c r="D582" s="1699" t="s">
        <v>2110</v>
      </c>
      <c r="E582" s="1699">
        <v>0</v>
      </c>
      <c r="F582" s="1699">
        <v>1</v>
      </c>
      <c r="G582" s="1700" t="s">
        <v>2944</v>
      </c>
      <c r="H582" s="1700" t="s">
        <v>2945</v>
      </c>
      <c r="I582" s="1700" t="s">
        <v>8088</v>
      </c>
    </row>
    <row r="583" spans="2:9">
      <c r="B583" s="1699" t="s">
        <v>2122</v>
      </c>
      <c r="C583" s="1699" t="s">
        <v>2943</v>
      </c>
      <c r="D583" s="1699" t="s">
        <v>2112</v>
      </c>
      <c r="E583" s="1699">
        <v>0</v>
      </c>
      <c r="F583" s="1699">
        <v>1</v>
      </c>
      <c r="G583" s="1700" t="s">
        <v>2944</v>
      </c>
      <c r="H583" s="1700" t="s">
        <v>2892</v>
      </c>
      <c r="I583" s="1700" t="s">
        <v>8089</v>
      </c>
    </row>
    <row r="584" spans="2:9">
      <c r="B584" s="1699" t="s">
        <v>2122</v>
      </c>
      <c r="C584" s="1699" t="s">
        <v>2943</v>
      </c>
      <c r="D584" s="1699" t="s">
        <v>2122</v>
      </c>
      <c r="E584" s="1699">
        <v>0</v>
      </c>
      <c r="F584" s="1699">
        <v>1</v>
      </c>
      <c r="G584" s="1700" t="s">
        <v>2944</v>
      </c>
      <c r="H584" s="1700" t="s">
        <v>2946</v>
      </c>
      <c r="I584" s="1700" t="s">
        <v>8088</v>
      </c>
    </row>
    <row r="585" spans="2:9">
      <c r="B585" s="1699" t="s">
        <v>2122</v>
      </c>
      <c r="C585" s="1699" t="s">
        <v>2948</v>
      </c>
      <c r="D585" s="1699" t="s">
        <v>2110</v>
      </c>
      <c r="E585" s="1699">
        <v>0</v>
      </c>
      <c r="F585" s="1699">
        <v>1</v>
      </c>
      <c r="G585" s="1700" t="s">
        <v>2949</v>
      </c>
      <c r="H585" s="1700" t="s">
        <v>2950</v>
      </c>
      <c r="I585" s="1700" t="s">
        <v>8088</v>
      </c>
    </row>
    <row r="586" spans="2:9">
      <c r="B586" s="1699" t="s">
        <v>2122</v>
      </c>
      <c r="C586" s="1699" t="s">
        <v>2632</v>
      </c>
      <c r="D586" s="1699" t="s">
        <v>2108</v>
      </c>
      <c r="E586" s="1699">
        <v>1</v>
      </c>
      <c r="F586" s="1699">
        <v>0</v>
      </c>
      <c r="G586" s="1700" t="s">
        <v>2952</v>
      </c>
      <c r="H586" s="1700"/>
      <c r="I586" s="1700" t="s">
        <v>8088</v>
      </c>
    </row>
    <row r="587" spans="2:9">
      <c r="B587" s="1699" t="s">
        <v>2122</v>
      </c>
      <c r="C587" s="1699" t="s">
        <v>2632</v>
      </c>
      <c r="D587" s="1699" t="s">
        <v>2122</v>
      </c>
      <c r="E587" s="1699">
        <v>0</v>
      </c>
      <c r="F587" s="1699">
        <v>1</v>
      </c>
      <c r="G587" s="1700" t="s">
        <v>2952</v>
      </c>
      <c r="H587" s="1700" t="s">
        <v>2953</v>
      </c>
      <c r="I587" s="1700" t="s">
        <v>8088</v>
      </c>
    </row>
    <row r="588" spans="2:9">
      <c r="B588" s="1699" t="s">
        <v>2122</v>
      </c>
      <c r="C588" s="1699" t="s">
        <v>2632</v>
      </c>
      <c r="D588" s="1699" t="s">
        <v>2124</v>
      </c>
      <c r="E588" s="1699">
        <v>0</v>
      </c>
      <c r="F588" s="1699">
        <v>1</v>
      </c>
      <c r="G588" s="1700" t="s">
        <v>2952</v>
      </c>
      <c r="H588" s="1700" t="s">
        <v>2954</v>
      </c>
      <c r="I588" s="1700" t="s">
        <v>8089</v>
      </c>
    </row>
    <row r="589" spans="2:9">
      <c r="B589" s="1699" t="s">
        <v>2122</v>
      </c>
      <c r="C589" s="1699" t="s">
        <v>2433</v>
      </c>
      <c r="D589" s="1699" t="s">
        <v>2108</v>
      </c>
      <c r="E589" s="1699">
        <v>1</v>
      </c>
      <c r="F589" s="1699">
        <v>1</v>
      </c>
      <c r="G589" s="1700" t="s">
        <v>2958</v>
      </c>
      <c r="H589" s="1700"/>
      <c r="I589" s="1700" t="s">
        <v>8089</v>
      </c>
    </row>
    <row r="590" spans="2:9">
      <c r="B590" s="1699" t="s">
        <v>2122</v>
      </c>
      <c r="C590" s="1699" t="s">
        <v>2959</v>
      </c>
      <c r="D590" s="1699" t="s">
        <v>2108</v>
      </c>
      <c r="E590" s="1699">
        <v>1</v>
      </c>
      <c r="F590" s="1699">
        <v>0</v>
      </c>
      <c r="G590" s="1700" t="s">
        <v>2960</v>
      </c>
      <c r="H590" s="1700"/>
      <c r="I590" s="1700" t="s">
        <v>8088</v>
      </c>
    </row>
    <row r="591" spans="2:9">
      <c r="B591" s="1699" t="s">
        <v>2122</v>
      </c>
      <c r="C591" s="1699" t="s">
        <v>2959</v>
      </c>
      <c r="D591" s="1699" t="s">
        <v>2107</v>
      </c>
      <c r="E591" s="1699">
        <v>0</v>
      </c>
      <c r="F591" s="1699">
        <v>1</v>
      </c>
      <c r="G591" s="1700" t="s">
        <v>2960</v>
      </c>
      <c r="H591" s="1700" t="s">
        <v>2961</v>
      </c>
      <c r="I591" s="1700" t="s">
        <v>8088</v>
      </c>
    </row>
    <row r="592" spans="2:9">
      <c r="B592" s="1699" t="s">
        <v>2122</v>
      </c>
      <c r="C592" s="1699" t="s">
        <v>2959</v>
      </c>
      <c r="D592" s="1699" t="s">
        <v>2110</v>
      </c>
      <c r="E592" s="1699">
        <v>0</v>
      </c>
      <c r="F592" s="1699">
        <v>1</v>
      </c>
      <c r="G592" s="1700" t="s">
        <v>2960</v>
      </c>
      <c r="H592" s="1700" t="s">
        <v>2962</v>
      </c>
      <c r="I592" s="1700" t="s">
        <v>8089</v>
      </c>
    </row>
    <row r="593" spans="2:9">
      <c r="B593" s="1699" t="s">
        <v>2122</v>
      </c>
      <c r="C593" s="1699" t="s">
        <v>2959</v>
      </c>
      <c r="D593" s="1699" t="s">
        <v>2112</v>
      </c>
      <c r="E593" s="1699">
        <v>0</v>
      </c>
      <c r="F593" s="1699">
        <v>1</v>
      </c>
      <c r="G593" s="1700" t="s">
        <v>2960</v>
      </c>
      <c r="H593" s="1700" t="s">
        <v>2963</v>
      </c>
      <c r="I593" s="1700" t="s">
        <v>8089</v>
      </c>
    </row>
    <row r="594" spans="2:9">
      <c r="B594" s="1699" t="s">
        <v>2122</v>
      </c>
      <c r="C594" s="1699" t="s">
        <v>2959</v>
      </c>
      <c r="D594" s="1699" t="s">
        <v>2122</v>
      </c>
      <c r="E594" s="1699">
        <v>0</v>
      </c>
      <c r="F594" s="1699">
        <v>1</v>
      </c>
      <c r="G594" s="1700" t="s">
        <v>2960</v>
      </c>
      <c r="H594" s="1700" t="s">
        <v>2964</v>
      </c>
      <c r="I594" s="1700" t="s">
        <v>8088</v>
      </c>
    </row>
    <row r="595" spans="2:9">
      <c r="B595" s="1699" t="s">
        <v>2124</v>
      </c>
      <c r="C595" s="1699" t="s">
        <v>2507</v>
      </c>
      <c r="D595" s="1699" t="s">
        <v>2110</v>
      </c>
      <c r="E595" s="1699">
        <v>0</v>
      </c>
      <c r="F595" s="1699">
        <v>1</v>
      </c>
      <c r="G595" s="1700" t="s">
        <v>1308</v>
      </c>
      <c r="H595" s="1700" t="s">
        <v>2965</v>
      </c>
      <c r="I595" s="1700" t="s">
        <v>8089</v>
      </c>
    </row>
    <row r="596" spans="2:9">
      <c r="B596" s="1699" t="s">
        <v>2124</v>
      </c>
      <c r="C596" s="1699" t="s">
        <v>2507</v>
      </c>
      <c r="D596" s="1699" t="s">
        <v>2126</v>
      </c>
      <c r="E596" s="1699">
        <v>0</v>
      </c>
      <c r="F596" s="1699">
        <v>1</v>
      </c>
      <c r="G596" s="1700" t="s">
        <v>1308</v>
      </c>
      <c r="H596" s="1700" t="s">
        <v>2967</v>
      </c>
      <c r="I596" s="1700" t="s">
        <v>8088</v>
      </c>
    </row>
    <row r="597" spans="2:9">
      <c r="B597" s="1699" t="s">
        <v>2124</v>
      </c>
      <c r="C597" s="1699" t="s">
        <v>2507</v>
      </c>
      <c r="D597" s="1699" t="s">
        <v>2128</v>
      </c>
      <c r="E597" s="1699">
        <v>0</v>
      </c>
      <c r="F597" s="1699">
        <v>1</v>
      </c>
      <c r="G597" s="1700" t="s">
        <v>1308</v>
      </c>
      <c r="H597" s="1700" t="s">
        <v>2968</v>
      </c>
      <c r="I597" s="1700" t="s">
        <v>8088</v>
      </c>
    </row>
    <row r="598" spans="2:9">
      <c r="B598" s="1699" t="s">
        <v>2124</v>
      </c>
      <c r="C598" s="1699" t="s">
        <v>2507</v>
      </c>
      <c r="D598" s="1699" t="s">
        <v>2515</v>
      </c>
      <c r="E598" s="1699">
        <v>0</v>
      </c>
      <c r="F598" s="1699">
        <v>1</v>
      </c>
      <c r="G598" s="1700" t="s">
        <v>1308</v>
      </c>
      <c r="H598" s="1700" t="s">
        <v>2970</v>
      </c>
      <c r="I598" s="1700" t="s">
        <v>8088</v>
      </c>
    </row>
    <row r="599" spans="2:9">
      <c r="B599" s="1699" t="s">
        <v>2124</v>
      </c>
      <c r="C599" s="1699" t="s">
        <v>2507</v>
      </c>
      <c r="D599" s="1699" t="s">
        <v>2518</v>
      </c>
      <c r="E599" s="1699">
        <v>0</v>
      </c>
      <c r="F599" s="1699">
        <v>1</v>
      </c>
      <c r="G599" s="1700" t="s">
        <v>1308</v>
      </c>
      <c r="H599" s="1700" t="s">
        <v>2971</v>
      </c>
      <c r="I599" s="1700" t="s">
        <v>8088</v>
      </c>
    </row>
    <row r="600" spans="2:9">
      <c r="B600" s="1699" t="s">
        <v>2124</v>
      </c>
      <c r="C600" s="1699" t="s">
        <v>2507</v>
      </c>
      <c r="D600" s="1699" t="s">
        <v>2522</v>
      </c>
      <c r="E600" s="1699">
        <v>0</v>
      </c>
      <c r="F600" s="1699">
        <v>1</v>
      </c>
      <c r="G600" s="1700" t="s">
        <v>1308</v>
      </c>
      <c r="H600" s="1700" t="s">
        <v>2972</v>
      </c>
      <c r="I600" s="1700" t="s">
        <v>8088</v>
      </c>
    </row>
    <row r="601" spans="2:9">
      <c r="B601" s="1699" t="s">
        <v>2124</v>
      </c>
      <c r="C601" s="1699" t="s">
        <v>2507</v>
      </c>
      <c r="D601" s="1699" t="s">
        <v>2524</v>
      </c>
      <c r="E601" s="1699">
        <v>0</v>
      </c>
      <c r="F601" s="1699">
        <v>1</v>
      </c>
      <c r="G601" s="1700" t="s">
        <v>1308</v>
      </c>
      <c r="H601" s="1700" t="s">
        <v>2973</v>
      </c>
      <c r="I601" s="1700" t="s">
        <v>8089</v>
      </c>
    </row>
    <row r="602" spans="2:9">
      <c r="B602" s="1699" t="s">
        <v>2124</v>
      </c>
      <c r="C602" s="1699" t="s">
        <v>2507</v>
      </c>
      <c r="D602" s="1699" t="s">
        <v>2525</v>
      </c>
      <c r="E602" s="1699">
        <v>0</v>
      </c>
      <c r="F602" s="1699">
        <v>1</v>
      </c>
      <c r="G602" s="1700" t="s">
        <v>1308</v>
      </c>
      <c r="H602" s="1700" t="s">
        <v>2974</v>
      </c>
      <c r="I602" s="1700" t="s">
        <v>8088</v>
      </c>
    </row>
    <row r="603" spans="2:9">
      <c r="B603" s="1699" t="s">
        <v>2124</v>
      </c>
      <c r="C603" s="1699" t="s">
        <v>2507</v>
      </c>
      <c r="D603" s="1699" t="s">
        <v>2527</v>
      </c>
      <c r="E603" s="1699">
        <v>0</v>
      </c>
      <c r="F603" s="1699">
        <v>1</v>
      </c>
      <c r="G603" s="1700" t="s">
        <v>1308</v>
      </c>
      <c r="H603" s="1700" t="s">
        <v>2975</v>
      </c>
      <c r="I603" s="1700" t="s">
        <v>8088</v>
      </c>
    </row>
    <row r="604" spans="2:9">
      <c r="B604" s="1699" t="s">
        <v>2124</v>
      </c>
      <c r="C604" s="1699" t="s">
        <v>2507</v>
      </c>
      <c r="D604" s="1699" t="s">
        <v>2529</v>
      </c>
      <c r="E604" s="1699">
        <v>0</v>
      </c>
      <c r="F604" s="1699">
        <v>1</v>
      </c>
      <c r="G604" s="1700" t="s">
        <v>1308</v>
      </c>
      <c r="H604" s="1700" t="s">
        <v>2976</v>
      </c>
      <c r="I604" s="1700" t="s">
        <v>8088</v>
      </c>
    </row>
    <row r="605" spans="2:9">
      <c r="B605" s="1699" t="s">
        <v>2124</v>
      </c>
      <c r="C605" s="1699" t="s">
        <v>2120</v>
      </c>
      <c r="D605" s="1699" t="s">
        <v>2108</v>
      </c>
      <c r="E605" s="1699">
        <v>1</v>
      </c>
      <c r="F605" s="1699">
        <v>0</v>
      </c>
      <c r="G605" s="1700" t="s">
        <v>2978</v>
      </c>
      <c r="H605" s="1700"/>
      <c r="I605" s="1700" t="s">
        <v>8088</v>
      </c>
    </row>
    <row r="606" spans="2:9">
      <c r="B606" s="1699" t="s">
        <v>2124</v>
      </c>
      <c r="C606" s="1699" t="s">
        <v>2120</v>
      </c>
      <c r="D606" s="1699" t="s">
        <v>2110</v>
      </c>
      <c r="E606" s="1699">
        <v>0</v>
      </c>
      <c r="F606" s="1699">
        <v>1</v>
      </c>
      <c r="G606" s="1700" t="s">
        <v>2978</v>
      </c>
      <c r="H606" s="1700" t="s">
        <v>2979</v>
      </c>
      <c r="I606" s="1700" t="s">
        <v>8089</v>
      </c>
    </row>
    <row r="607" spans="2:9">
      <c r="B607" s="1699" t="s">
        <v>2124</v>
      </c>
      <c r="C607" s="1699" t="s">
        <v>2120</v>
      </c>
      <c r="D607" s="1699" t="s">
        <v>2124</v>
      </c>
      <c r="E607" s="1699">
        <v>0</v>
      </c>
      <c r="F607" s="1699">
        <v>1</v>
      </c>
      <c r="G607" s="1700" t="s">
        <v>2978</v>
      </c>
      <c r="H607" s="1700" t="s">
        <v>2596</v>
      </c>
      <c r="I607" s="1700" t="s">
        <v>8088</v>
      </c>
    </row>
    <row r="608" spans="2:9">
      <c r="B608" s="1699" t="s">
        <v>2124</v>
      </c>
      <c r="C608" s="1699" t="s">
        <v>2120</v>
      </c>
      <c r="D608" s="1699" t="s">
        <v>2130</v>
      </c>
      <c r="E608" s="1699">
        <v>0</v>
      </c>
      <c r="F608" s="1699">
        <v>1</v>
      </c>
      <c r="G608" s="1700" t="s">
        <v>2978</v>
      </c>
      <c r="H608" s="1700" t="s">
        <v>2980</v>
      </c>
      <c r="I608" s="1700" t="s">
        <v>8088</v>
      </c>
    </row>
    <row r="609" spans="2:9">
      <c r="B609" s="1699" t="s">
        <v>2124</v>
      </c>
      <c r="C609" s="1699" t="s">
        <v>2120</v>
      </c>
      <c r="D609" s="1699" t="s">
        <v>2512</v>
      </c>
      <c r="E609" s="1699">
        <v>0</v>
      </c>
      <c r="F609" s="1699">
        <v>1</v>
      </c>
      <c r="G609" s="1700" t="s">
        <v>2978</v>
      </c>
      <c r="H609" s="1700" t="s">
        <v>2981</v>
      </c>
      <c r="I609" s="1700" t="s">
        <v>8088</v>
      </c>
    </row>
    <row r="610" spans="2:9">
      <c r="B610" s="1699" t="s">
        <v>2124</v>
      </c>
      <c r="C610" s="1699" t="s">
        <v>2120</v>
      </c>
      <c r="D610" s="1699" t="s">
        <v>2515</v>
      </c>
      <c r="E610" s="1699">
        <v>0</v>
      </c>
      <c r="F610" s="1699">
        <v>1</v>
      </c>
      <c r="G610" s="1700" t="s">
        <v>2978</v>
      </c>
      <c r="H610" s="1700" t="s">
        <v>2982</v>
      </c>
      <c r="I610" s="1700" t="s">
        <v>8089</v>
      </c>
    </row>
    <row r="611" spans="2:9">
      <c r="B611" s="1699" t="s">
        <v>2124</v>
      </c>
      <c r="C611" s="1699" t="s">
        <v>2120</v>
      </c>
      <c r="D611" s="1699" t="s">
        <v>2516</v>
      </c>
      <c r="E611" s="1699">
        <v>0</v>
      </c>
      <c r="F611" s="1699">
        <v>1</v>
      </c>
      <c r="G611" s="1700" t="s">
        <v>2978</v>
      </c>
      <c r="H611" s="1700" t="s">
        <v>2983</v>
      </c>
      <c r="I611" s="1700" t="s">
        <v>8089</v>
      </c>
    </row>
    <row r="612" spans="2:9">
      <c r="B612" s="1699" t="s">
        <v>2124</v>
      </c>
      <c r="C612" s="1699" t="s">
        <v>2120</v>
      </c>
      <c r="D612" s="1699" t="s">
        <v>2518</v>
      </c>
      <c r="E612" s="1699">
        <v>0</v>
      </c>
      <c r="F612" s="1699">
        <v>1</v>
      </c>
      <c r="G612" s="1700" t="s">
        <v>2978</v>
      </c>
      <c r="H612" s="1700" t="s">
        <v>2984</v>
      </c>
      <c r="I612" s="1700" t="s">
        <v>8088</v>
      </c>
    </row>
    <row r="613" spans="2:9">
      <c r="B613" s="1699" t="s">
        <v>2124</v>
      </c>
      <c r="C613" s="1699" t="s">
        <v>2132</v>
      </c>
      <c r="D613" s="1699" t="s">
        <v>2107</v>
      </c>
      <c r="E613" s="1699">
        <v>0</v>
      </c>
      <c r="F613" s="1699">
        <v>1</v>
      </c>
      <c r="G613" s="1700" t="s">
        <v>2985</v>
      </c>
      <c r="H613" s="1700" t="s">
        <v>2986</v>
      </c>
      <c r="I613" s="1700" t="s">
        <v>8088</v>
      </c>
    </row>
    <row r="614" spans="2:9">
      <c r="B614" s="1699" t="s">
        <v>2124</v>
      </c>
      <c r="C614" s="1699" t="s">
        <v>2132</v>
      </c>
      <c r="D614" s="1699" t="s">
        <v>2124</v>
      </c>
      <c r="E614" s="1699">
        <v>0</v>
      </c>
      <c r="F614" s="1699">
        <v>1</v>
      </c>
      <c r="G614" s="1700" t="s">
        <v>2985</v>
      </c>
      <c r="H614" s="1700" t="s">
        <v>2548</v>
      </c>
      <c r="I614" s="1700" t="s">
        <v>8088</v>
      </c>
    </row>
    <row r="615" spans="2:9">
      <c r="B615" s="1699" t="s">
        <v>2124</v>
      </c>
      <c r="C615" s="1699" t="s">
        <v>2132</v>
      </c>
      <c r="D615" s="1699" t="s">
        <v>2126</v>
      </c>
      <c r="E615" s="1699">
        <v>0</v>
      </c>
      <c r="F615" s="1699">
        <v>1</v>
      </c>
      <c r="G615" s="1700" t="s">
        <v>2985</v>
      </c>
      <c r="H615" s="1700" t="s">
        <v>2989</v>
      </c>
      <c r="I615" s="1700" t="s">
        <v>8088</v>
      </c>
    </row>
    <row r="616" spans="2:9">
      <c r="B616" s="1699" t="s">
        <v>2124</v>
      </c>
      <c r="C616" s="1699" t="s">
        <v>2132</v>
      </c>
      <c r="D616" s="1699" t="s">
        <v>2512</v>
      </c>
      <c r="E616" s="1699">
        <v>0</v>
      </c>
      <c r="F616" s="1699">
        <v>1</v>
      </c>
      <c r="G616" s="1700" t="s">
        <v>2985</v>
      </c>
      <c r="H616" s="1700" t="s">
        <v>2990</v>
      </c>
      <c r="I616" s="1700" t="s">
        <v>8089</v>
      </c>
    </row>
    <row r="617" spans="2:9">
      <c r="B617" s="1699" t="s">
        <v>2124</v>
      </c>
      <c r="C617" s="1699" t="s">
        <v>2132</v>
      </c>
      <c r="D617" s="1699" t="s">
        <v>2514</v>
      </c>
      <c r="E617" s="1699">
        <v>0</v>
      </c>
      <c r="F617" s="1699">
        <v>1</v>
      </c>
      <c r="G617" s="1700" t="s">
        <v>2985</v>
      </c>
      <c r="H617" s="1700" t="s">
        <v>2991</v>
      </c>
      <c r="I617" s="1700" t="s">
        <v>8088</v>
      </c>
    </row>
    <row r="618" spans="2:9">
      <c r="B618" s="1699" t="s">
        <v>2124</v>
      </c>
      <c r="C618" s="1699" t="s">
        <v>2132</v>
      </c>
      <c r="D618" s="1699" t="s">
        <v>2529</v>
      </c>
      <c r="E618" s="1699">
        <v>0</v>
      </c>
      <c r="F618" s="1699">
        <v>1</v>
      </c>
      <c r="G618" s="1700" t="s">
        <v>2985</v>
      </c>
      <c r="H618" s="1700" t="s">
        <v>2994</v>
      </c>
      <c r="I618" s="1700" t="s">
        <v>8088</v>
      </c>
    </row>
    <row r="619" spans="2:9">
      <c r="B619" s="1699" t="s">
        <v>2124</v>
      </c>
      <c r="C619" s="1699" t="s">
        <v>2132</v>
      </c>
      <c r="D619" s="1699" t="s">
        <v>2727</v>
      </c>
      <c r="E619" s="1699">
        <v>0</v>
      </c>
      <c r="F619" s="1699">
        <v>1</v>
      </c>
      <c r="G619" s="1700" t="s">
        <v>2985</v>
      </c>
      <c r="H619" s="1700" t="s">
        <v>2996</v>
      </c>
      <c r="I619" s="1700" t="s">
        <v>8088</v>
      </c>
    </row>
    <row r="620" spans="2:9">
      <c r="B620" s="1699" t="s">
        <v>2124</v>
      </c>
      <c r="C620" s="1699" t="s">
        <v>2132</v>
      </c>
      <c r="D620" s="1699" t="s">
        <v>2739</v>
      </c>
      <c r="E620" s="1699">
        <v>0</v>
      </c>
      <c r="F620" s="1699">
        <v>1</v>
      </c>
      <c r="G620" s="1700" t="s">
        <v>2985</v>
      </c>
      <c r="H620" s="1700" t="s">
        <v>2998</v>
      </c>
      <c r="I620" s="1700" t="s">
        <v>8089</v>
      </c>
    </row>
    <row r="621" spans="2:9">
      <c r="B621" s="1699" t="s">
        <v>2124</v>
      </c>
      <c r="C621" s="1699" t="s">
        <v>2135</v>
      </c>
      <c r="D621" s="1699" t="s">
        <v>2108</v>
      </c>
      <c r="E621" s="1699">
        <v>1</v>
      </c>
      <c r="F621" s="1699">
        <v>0</v>
      </c>
      <c r="G621" s="1700" t="s">
        <v>2999</v>
      </c>
      <c r="H621" s="1700"/>
      <c r="I621" s="1700" t="s">
        <v>8088</v>
      </c>
    </row>
    <row r="622" spans="2:9">
      <c r="B622" s="1699" t="s">
        <v>2124</v>
      </c>
      <c r="C622" s="1699" t="s">
        <v>2135</v>
      </c>
      <c r="D622" s="1699" t="s">
        <v>2112</v>
      </c>
      <c r="E622" s="1699">
        <v>0</v>
      </c>
      <c r="F622" s="1699">
        <v>1</v>
      </c>
      <c r="G622" s="1700" t="s">
        <v>2999</v>
      </c>
      <c r="H622" s="1700" t="s">
        <v>3000</v>
      </c>
      <c r="I622" s="1700" t="s">
        <v>8089</v>
      </c>
    </row>
    <row r="623" spans="2:9">
      <c r="B623" s="1699" t="s">
        <v>2124</v>
      </c>
      <c r="C623" s="1699" t="s">
        <v>2135</v>
      </c>
      <c r="D623" s="1699" t="s">
        <v>2122</v>
      </c>
      <c r="E623" s="1699">
        <v>0</v>
      </c>
      <c r="F623" s="1699">
        <v>1</v>
      </c>
      <c r="G623" s="1700" t="s">
        <v>2999</v>
      </c>
      <c r="H623" s="1700" t="s">
        <v>3001</v>
      </c>
      <c r="I623" s="1700" t="s">
        <v>8088</v>
      </c>
    </row>
    <row r="624" spans="2:9">
      <c r="B624" s="1699" t="s">
        <v>2124</v>
      </c>
      <c r="C624" s="1699" t="s">
        <v>2135</v>
      </c>
      <c r="D624" s="1699" t="s">
        <v>2130</v>
      </c>
      <c r="E624" s="1699">
        <v>0</v>
      </c>
      <c r="F624" s="1699">
        <v>1</v>
      </c>
      <c r="G624" s="1700" t="s">
        <v>2999</v>
      </c>
      <c r="H624" s="1700" t="s">
        <v>3002</v>
      </c>
      <c r="I624" s="1700" t="s">
        <v>8089</v>
      </c>
    </row>
    <row r="625" spans="2:9">
      <c r="B625" s="1699" t="s">
        <v>2124</v>
      </c>
      <c r="C625" s="1699" t="s">
        <v>2135</v>
      </c>
      <c r="D625" s="1699" t="s">
        <v>2512</v>
      </c>
      <c r="E625" s="1699">
        <v>0</v>
      </c>
      <c r="F625" s="1699">
        <v>1</v>
      </c>
      <c r="G625" s="1700" t="s">
        <v>2999</v>
      </c>
      <c r="H625" s="1700" t="s">
        <v>3003</v>
      </c>
      <c r="I625" s="1700" t="s">
        <v>8088</v>
      </c>
    </row>
    <row r="626" spans="2:9">
      <c r="B626" s="1699" t="s">
        <v>2124</v>
      </c>
      <c r="C626" s="1699" t="s">
        <v>2135</v>
      </c>
      <c r="D626" s="1699" t="s">
        <v>2514</v>
      </c>
      <c r="E626" s="1699">
        <v>0</v>
      </c>
      <c r="F626" s="1699">
        <v>1</v>
      </c>
      <c r="G626" s="1700" t="s">
        <v>2999</v>
      </c>
      <c r="H626" s="1700" t="s">
        <v>3004</v>
      </c>
      <c r="I626" s="1700" t="s">
        <v>8089</v>
      </c>
    </row>
    <row r="627" spans="2:9">
      <c r="B627" s="1699" t="s">
        <v>2124</v>
      </c>
      <c r="C627" s="1699" t="s">
        <v>2135</v>
      </c>
      <c r="D627" s="1699" t="s">
        <v>2516</v>
      </c>
      <c r="E627" s="1699">
        <v>0</v>
      </c>
      <c r="F627" s="1699">
        <v>1</v>
      </c>
      <c r="G627" s="1700" t="s">
        <v>2999</v>
      </c>
      <c r="H627" s="1700" t="s">
        <v>3005</v>
      </c>
      <c r="I627" s="1700" t="s">
        <v>8088</v>
      </c>
    </row>
    <row r="628" spans="2:9">
      <c r="B628" s="1699" t="s">
        <v>2124</v>
      </c>
      <c r="C628" s="1699" t="s">
        <v>2135</v>
      </c>
      <c r="D628" s="1699" t="s">
        <v>2518</v>
      </c>
      <c r="E628" s="1699">
        <v>0</v>
      </c>
      <c r="F628" s="1699">
        <v>1</v>
      </c>
      <c r="G628" s="1700" t="s">
        <v>2999</v>
      </c>
      <c r="H628" s="1700" t="s">
        <v>3006</v>
      </c>
      <c r="I628" s="1700" t="s">
        <v>8088</v>
      </c>
    </row>
    <row r="629" spans="2:9">
      <c r="B629" s="1699" t="s">
        <v>2124</v>
      </c>
      <c r="C629" s="1699" t="s">
        <v>2135</v>
      </c>
      <c r="D629" s="1699" t="s">
        <v>2520</v>
      </c>
      <c r="E629" s="1699">
        <v>0</v>
      </c>
      <c r="F629" s="1699">
        <v>1</v>
      </c>
      <c r="G629" s="1700" t="s">
        <v>2999</v>
      </c>
      <c r="H629" s="1700" t="s">
        <v>3007</v>
      </c>
      <c r="I629" s="1700" t="s">
        <v>8089</v>
      </c>
    </row>
    <row r="630" spans="2:9">
      <c r="B630" s="1699" t="s">
        <v>2124</v>
      </c>
      <c r="C630" s="1699" t="s">
        <v>2135</v>
      </c>
      <c r="D630" s="1699" t="s">
        <v>2522</v>
      </c>
      <c r="E630" s="1699">
        <v>0</v>
      </c>
      <c r="F630" s="1699">
        <v>1</v>
      </c>
      <c r="G630" s="1700" t="s">
        <v>2999</v>
      </c>
      <c r="H630" s="1700" t="s">
        <v>3008</v>
      </c>
      <c r="I630" s="1700" t="s">
        <v>8089</v>
      </c>
    </row>
    <row r="631" spans="2:9">
      <c r="B631" s="1699" t="s">
        <v>2124</v>
      </c>
      <c r="C631" s="1699" t="s">
        <v>2135</v>
      </c>
      <c r="D631" s="1699" t="s">
        <v>2524</v>
      </c>
      <c r="E631" s="1699">
        <v>0</v>
      </c>
      <c r="F631" s="1699">
        <v>1</v>
      </c>
      <c r="G631" s="1700" t="s">
        <v>2999</v>
      </c>
      <c r="H631" s="1700" t="s">
        <v>3009</v>
      </c>
      <c r="I631" s="1700" t="s">
        <v>8089</v>
      </c>
    </row>
    <row r="632" spans="2:9">
      <c r="B632" s="1699" t="s">
        <v>2124</v>
      </c>
      <c r="C632" s="1699" t="s">
        <v>2138</v>
      </c>
      <c r="D632" s="1699" t="s">
        <v>2108</v>
      </c>
      <c r="E632" s="1699">
        <v>1</v>
      </c>
      <c r="F632" s="1699">
        <v>0</v>
      </c>
      <c r="G632" s="1700" t="s">
        <v>3010</v>
      </c>
      <c r="H632" s="1700"/>
      <c r="I632" s="1700" t="s">
        <v>8088</v>
      </c>
    </row>
    <row r="633" spans="2:9">
      <c r="B633" s="1699" t="s">
        <v>2124</v>
      </c>
      <c r="C633" s="1699" t="s">
        <v>2138</v>
      </c>
      <c r="D633" s="1699" t="s">
        <v>2107</v>
      </c>
      <c r="E633" s="1699">
        <v>0</v>
      </c>
      <c r="F633" s="1699">
        <v>1</v>
      </c>
      <c r="G633" s="1700" t="s">
        <v>3010</v>
      </c>
      <c r="H633" s="1700" t="s">
        <v>3011</v>
      </c>
      <c r="I633" s="1700" t="s">
        <v>8088</v>
      </c>
    </row>
    <row r="634" spans="2:9">
      <c r="B634" s="1699" t="s">
        <v>2124</v>
      </c>
      <c r="C634" s="1699" t="s">
        <v>2138</v>
      </c>
      <c r="D634" s="1699" t="s">
        <v>2122</v>
      </c>
      <c r="E634" s="1699">
        <v>0</v>
      </c>
      <c r="F634" s="1699">
        <v>1</v>
      </c>
      <c r="G634" s="1700" t="s">
        <v>3010</v>
      </c>
      <c r="H634" s="1700" t="s">
        <v>3012</v>
      </c>
      <c r="I634" s="1700" t="s">
        <v>8088</v>
      </c>
    </row>
    <row r="635" spans="2:9">
      <c r="B635" s="1699" t="s">
        <v>2124</v>
      </c>
      <c r="C635" s="1699" t="s">
        <v>2138</v>
      </c>
      <c r="D635" s="1699" t="s">
        <v>2124</v>
      </c>
      <c r="E635" s="1699">
        <v>0</v>
      </c>
      <c r="F635" s="1699">
        <v>1</v>
      </c>
      <c r="G635" s="1700" t="s">
        <v>3010</v>
      </c>
      <c r="H635" s="1700" t="s">
        <v>3013</v>
      </c>
      <c r="I635" s="1700" t="s">
        <v>8088</v>
      </c>
    </row>
    <row r="636" spans="2:9">
      <c r="B636" s="1699" t="s">
        <v>2124</v>
      </c>
      <c r="C636" s="1699" t="s">
        <v>2138</v>
      </c>
      <c r="D636" s="1699" t="s">
        <v>2128</v>
      </c>
      <c r="E636" s="1699">
        <v>0</v>
      </c>
      <c r="F636" s="1699">
        <v>1</v>
      </c>
      <c r="G636" s="1700" t="s">
        <v>3010</v>
      </c>
      <c r="H636" s="1700" t="s">
        <v>3014</v>
      </c>
      <c r="I636" s="1700" t="s">
        <v>8088</v>
      </c>
    </row>
    <row r="637" spans="2:9">
      <c r="B637" s="1699" t="s">
        <v>2124</v>
      </c>
      <c r="C637" s="1699" t="s">
        <v>2142</v>
      </c>
      <c r="D637" s="1699" t="s">
        <v>2108</v>
      </c>
      <c r="E637" s="1699">
        <v>1</v>
      </c>
      <c r="F637" s="1699">
        <v>0</v>
      </c>
      <c r="G637" s="1700" t="s">
        <v>3015</v>
      </c>
      <c r="H637" s="1700"/>
      <c r="I637" s="1700" t="s">
        <v>8088</v>
      </c>
    </row>
    <row r="638" spans="2:9">
      <c r="B638" s="1699" t="s">
        <v>2124</v>
      </c>
      <c r="C638" s="1699" t="s">
        <v>2142</v>
      </c>
      <c r="D638" s="1699" t="s">
        <v>2112</v>
      </c>
      <c r="E638" s="1699">
        <v>0</v>
      </c>
      <c r="F638" s="1699">
        <v>1</v>
      </c>
      <c r="G638" s="1700" t="s">
        <v>3015</v>
      </c>
      <c r="H638" s="1700" t="s">
        <v>3018</v>
      </c>
      <c r="I638" s="1700" t="s">
        <v>8088</v>
      </c>
    </row>
    <row r="639" spans="2:9">
      <c r="B639" s="1699" t="s">
        <v>2124</v>
      </c>
      <c r="C639" s="1699" t="s">
        <v>2142</v>
      </c>
      <c r="D639" s="1699" t="s">
        <v>2128</v>
      </c>
      <c r="E639" s="1699">
        <v>0</v>
      </c>
      <c r="F639" s="1699">
        <v>1</v>
      </c>
      <c r="G639" s="1700" t="s">
        <v>3015</v>
      </c>
      <c r="H639" s="1700" t="s">
        <v>3019</v>
      </c>
      <c r="I639" s="1700" t="s">
        <v>8089</v>
      </c>
    </row>
    <row r="640" spans="2:9">
      <c r="B640" s="1699" t="s">
        <v>2124</v>
      </c>
      <c r="C640" s="1699" t="s">
        <v>2142</v>
      </c>
      <c r="D640" s="1699" t="s">
        <v>2512</v>
      </c>
      <c r="E640" s="1699">
        <v>0</v>
      </c>
      <c r="F640" s="1699">
        <v>1</v>
      </c>
      <c r="G640" s="1700" t="s">
        <v>3015</v>
      </c>
      <c r="H640" s="1700" t="s">
        <v>3020</v>
      </c>
      <c r="I640" s="1700" t="s">
        <v>8088</v>
      </c>
    </row>
    <row r="641" spans="2:9">
      <c r="B641" s="1699" t="s">
        <v>2124</v>
      </c>
      <c r="C641" s="1699" t="s">
        <v>2142</v>
      </c>
      <c r="D641" s="1699" t="s">
        <v>2518</v>
      </c>
      <c r="E641" s="1699">
        <v>0</v>
      </c>
      <c r="F641" s="1699">
        <v>1</v>
      </c>
      <c r="G641" s="1700" t="s">
        <v>3015</v>
      </c>
      <c r="H641" s="1700" t="s">
        <v>3021</v>
      </c>
      <c r="I641" s="1700" t="s">
        <v>8089</v>
      </c>
    </row>
    <row r="642" spans="2:9">
      <c r="B642" s="1699" t="s">
        <v>2124</v>
      </c>
      <c r="C642" s="1699" t="s">
        <v>2142</v>
      </c>
      <c r="D642" s="1699" t="s">
        <v>2520</v>
      </c>
      <c r="E642" s="1699">
        <v>0</v>
      </c>
      <c r="F642" s="1699">
        <v>1</v>
      </c>
      <c r="G642" s="1700" t="s">
        <v>3015</v>
      </c>
      <c r="H642" s="1700" t="s">
        <v>3022</v>
      </c>
      <c r="I642" s="1700" t="s">
        <v>8089</v>
      </c>
    </row>
    <row r="643" spans="2:9">
      <c r="B643" s="1699" t="s">
        <v>2124</v>
      </c>
      <c r="C643" s="1699" t="s">
        <v>2142</v>
      </c>
      <c r="D643" s="1699" t="s">
        <v>2522</v>
      </c>
      <c r="E643" s="1699">
        <v>0</v>
      </c>
      <c r="F643" s="1699">
        <v>1</v>
      </c>
      <c r="G643" s="1700" t="s">
        <v>3015</v>
      </c>
      <c r="H643" s="1700" t="s">
        <v>2913</v>
      </c>
      <c r="I643" s="1700" t="s">
        <v>8088</v>
      </c>
    </row>
    <row r="644" spans="2:9">
      <c r="B644" s="1699" t="s">
        <v>2124</v>
      </c>
      <c r="C644" s="1699" t="s">
        <v>2142</v>
      </c>
      <c r="D644" s="1699" t="s">
        <v>2524</v>
      </c>
      <c r="E644" s="1699">
        <v>0</v>
      </c>
      <c r="F644" s="1699">
        <v>1</v>
      </c>
      <c r="G644" s="1700" t="s">
        <v>3015</v>
      </c>
      <c r="H644" s="1700" t="s">
        <v>3023</v>
      </c>
      <c r="I644" s="1700" t="s">
        <v>8089</v>
      </c>
    </row>
    <row r="645" spans="2:9">
      <c r="B645" s="1699" t="s">
        <v>2124</v>
      </c>
      <c r="C645" s="1699" t="s">
        <v>2150</v>
      </c>
      <c r="D645" s="1699" t="s">
        <v>2108</v>
      </c>
      <c r="E645" s="1699">
        <v>1</v>
      </c>
      <c r="F645" s="1699">
        <v>0</v>
      </c>
      <c r="G645" s="1700" t="s">
        <v>3024</v>
      </c>
      <c r="H645" s="1700"/>
      <c r="I645" s="1700" t="s">
        <v>8088</v>
      </c>
    </row>
    <row r="646" spans="2:9">
      <c r="B646" s="1699" t="s">
        <v>2124</v>
      </c>
      <c r="C646" s="1699" t="s">
        <v>2150</v>
      </c>
      <c r="D646" s="1699" t="s">
        <v>2107</v>
      </c>
      <c r="E646" s="1699">
        <v>0</v>
      </c>
      <c r="F646" s="1699">
        <v>1</v>
      </c>
      <c r="G646" s="1700" t="s">
        <v>3024</v>
      </c>
      <c r="H646" s="1700" t="s">
        <v>3025</v>
      </c>
      <c r="I646" s="1700" t="s">
        <v>8088</v>
      </c>
    </row>
    <row r="647" spans="2:9">
      <c r="B647" s="1699" t="s">
        <v>2124</v>
      </c>
      <c r="C647" s="1699" t="s">
        <v>2150</v>
      </c>
      <c r="D647" s="1699" t="s">
        <v>2110</v>
      </c>
      <c r="E647" s="1699">
        <v>0</v>
      </c>
      <c r="F647" s="1699">
        <v>1</v>
      </c>
      <c r="G647" s="1700" t="s">
        <v>3024</v>
      </c>
      <c r="H647" s="1700" t="s">
        <v>3026</v>
      </c>
      <c r="I647" s="1700" t="s">
        <v>8088</v>
      </c>
    </row>
    <row r="648" spans="2:9">
      <c r="B648" s="1699" t="s">
        <v>2124</v>
      </c>
      <c r="C648" s="1699" t="s">
        <v>2150</v>
      </c>
      <c r="D648" s="1699" t="s">
        <v>2124</v>
      </c>
      <c r="E648" s="1699">
        <v>0</v>
      </c>
      <c r="F648" s="1699">
        <v>1</v>
      </c>
      <c r="G648" s="1700" t="s">
        <v>3024</v>
      </c>
      <c r="H648" s="1700" t="s">
        <v>3027</v>
      </c>
      <c r="I648" s="1700" t="s">
        <v>8089</v>
      </c>
    </row>
    <row r="649" spans="2:9">
      <c r="B649" s="1699" t="s">
        <v>2124</v>
      </c>
      <c r="C649" s="1699" t="s">
        <v>2150</v>
      </c>
      <c r="D649" s="1699" t="s">
        <v>2126</v>
      </c>
      <c r="E649" s="1699">
        <v>0</v>
      </c>
      <c r="F649" s="1699">
        <v>1</v>
      </c>
      <c r="G649" s="1700" t="s">
        <v>3024</v>
      </c>
      <c r="H649" s="1700" t="s">
        <v>3028</v>
      </c>
      <c r="I649" s="1700" t="s">
        <v>8088</v>
      </c>
    </row>
    <row r="650" spans="2:9">
      <c r="B650" s="1699" t="s">
        <v>2124</v>
      </c>
      <c r="C650" s="1699" t="s">
        <v>2150</v>
      </c>
      <c r="D650" s="1699" t="s">
        <v>2128</v>
      </c>
      <c r="E650" s="1699">
        <v>0</v>
      </c>
      <c r="F650" s="1699">
        <v>1</v>
      </c>
      <c r="G650" s="1700" t="s">
        <v>3024</v>
      </c>
      <c r="H650" s="1700" t="s">
        <v>3029</v>
      </c>
      <c r="I650" s="1700" t="s">
        <v>8088</v>
      </c>
    </row>
    <row r="651" spans="2:9">
      <c r="B651" s="1699" t="s">
        <v>2124</v>
      </c>
      <c r="C651" s="1699" t="s">
        <v>2150</v>
      </c>
      <c r="D651" s="1699" t="s">
        <v>2130</v>
      </c>
      <c r="E651" s="1699">
        <v>0</v>
      </c>
      <c r="F651" s="1699">
        <v>1</v>
      </c>
      <c r="G651" s="1700" t="s">
        <v>3024</v>
      </c>
      <c r="H651" s="1700" t="s">
        <v>3030</v>
      </c>
      <c r="I651" s="1700" t="s">
        <v>8089</v>
      </c>
    </row>
    <row r="652" spans="2:9">
      <c r="B652" s="1699" t="s">
        <v>2124</v>
      </c>
      <c r="C652" s="1699" t="s">
        <v>2150</v>
      </c>
      <c r="D652" s="1699" t="s">
        <v>2512</v>
      </c>
      <c r="E652" s="1699">
        <v>0</v>
      </c>
      <c r="F652" s="1699">
        <v>1</v>
      </c>
      <c r="G652" s="1700" t="s">
        <v>3024</v>
      </c>
      <c r="H652" s="1700" t="s">
        <v>3031</v>
      </c>
      <c r="I652" s="1700" t="s">
        <v>8089</v>
      </c>
    </row>
    <row r="653" spans="2:9">
      <c r="B653" s="1699" t="s">
        <v>2124</v>
      </c>
      <c r="C653" s="1699" t="s">
        <v>2152</v>
      </c>
      <c r="D653" s="1699" t="s">
        <v>2108</v>
      </c>
      <c r="E653" s="1699">
        <v>1</v>
      </c>
      <c r="F653" s="1699">
        <v>0</v>
      </c>
      <c r="G653" s="1700" t="s">
        <v>3032</v>
      </c>
      <c r="H653" s="1700"/>
      <c r="I653" s="1700" t="s">
        <v>8088</v>
      </c>
    </row>
    <row r="654" spans="2:9">
      <c r="B654" s="1699" t="s">
        <v>2124</v>
      </c>
      <c r="C654" s="1699" t="s">
        <v>2152</v>
      </c>
      <c r="D654" s="1699" t="s">
        <v>2112</v>
      </c>
      <c r="E654" s="1699">
        <v>0</v>
      </c>
      <c r="F654" s="1699">
        <v>1</v>
      </c>
      <c r="G654" s="1700" t="s">
        <v>3032</v>
      </c>
      <c r="H654" s="1700" t="s">
        <v>2702</v>
      </c>
      <c r="I654" s="1700" t="s">
        <v>8088</v>
      </c>
    </row>
    <row r="655" spans="2:9">
      <c r="B655" s="1699" t="s">
        <v>2124</v>
      </c>
      <c r="C655" s="1699" t="s">
        <v>2152</v>
      </c>
      <c r="D655" s="1699" t="s">
        <v>2122</v>
      </c>
      <c r="E655" s="1699">
        <v>0</v>
      </c>
      <c r="F655" s="1699">
        <v>1</v>
      </c>
      <c r="G655" s="1700" t="s">
        <v>3032</v>
      </c>
      <c r="H655" s="1700" t="s">
        <v>3034</v>
      </c>
      <c r="I655" s="1700" t="s">
        <v>8088</v>
      </c>
    </row>
    <row r="656" spans="2:9">
      <c r="B656" s="1699" t="s">
        <v>2124</v>
      </c>
      <c r="C656" s="1699" t="s">
        <v>2152</v>
      </c>
      <c r="D656" s="1699" t="s">
        <v>2124</v>
      </c>
      <c r="E656" s="1699">
        <v>0</v>
      </c>
      <c r="F656" s="1699">
        <v>1</v>
      </c>
      <c r="G656" s="1700" t="s">
        <v>3032</v>
      </c>
      <c r="H656" s="1700" t="s">
        <v>3035</v>
      </c>
      <c r="I656" s="1700" t="s">
        <v>8088</v>
      </c>
    </row>
    <row r="657" spans="2:9">
      <c r="B657" s="1699" t="s">
        <v>2124</v>
      </c>
      <c r="C657" s="1699" t="s">
        <v>2152</v>
      </c>
      <c r="D657" s="1699" t="s">
        <v>2126</v>
      </c>
      <c r="E657" s="1699">
        <v>0</v>
      </c>
      <c r="F657" s="1699">
        <v>1</v>
      </c>
      <c r="G657" s="1700" t="s">
        <v>3032</v>
      </c>
      <c r="H657" s="1700" t="s">
        <v>3036</v>
      </c>
      <c r="I657" s="1700" t="s">
        <v>8088</v>
      </c>
    </row>
    <row r="658" spans="2:9">
      <c r="B658" s="1699" t="s">
        <v>2124</v>
      </c>
      <c r="C658" s="1699" t="s">
        <v>2152</v>
      </c>
      <c r="D658" s="1699" t="s">
        <v>2128</v>
      </c>
      <c r="E658" s="1699">
        <v>0</v>
      </c>
      <c r="F658" s="1699">
        <v>1</v>
      </c>
      <c r="G658" s="1700" t="s">
        <v>3032</v>
      </c>
      <c r="H658" s="1700" t="s">
        <v>3037</v>
      </c>
      <c r="I658" s="1700" t="s">
        <v>8088</v>
      </c>
    </row>
    <row r="659" spans="2:9">
      <c r="B659" s="1699" t="s">
        <v>2124</v>
      </c>
      <c r="C659" s="1699" t="s">
        <v>2152</v>
      </c>
      <c r="D659" s="1699" t="s">
        <v>2130</v>
      </c>
      <c r="E659" s="1699">
        <v>0</v>
      </c>
      <c r="F659" s="1699">
        <v>1</v>
      </c>
      <c r="G659" s="1700" t="s">
        <v>3032</v>
      </c>
      <c r="H659" s="1700" t="s">
        <v>3038</v>
      </c>
      <c r="I659" s="1700" t="s">
        <v>8088</v>
      </c>
    </row>
    <row r="660" spans="2:9">
      <c r="B660" s="1699" t="s">
        <v>2124</v>
      </c>
      <c r="C660" s="1699" t="s">
        <v>2152</v>
      </c>
      <c r="D660" s="1699" t="s">
        <v>2512</v>
      </c>
      <c r="E660" s="1699">
        <v>0</v>
      </c>
      <c r="F660" s="1699">
        <v>1</v>
      </c>
      <c r="G660" s="1700" t="s">
        <v>3032</v>
      </c>
      <c r="H660" s="1700" t="s">
        <v>2121</v>
      </c>
      <c r="I660" s="1700" t="s">
        <v>8088</v>
      </c>
    </row>
    <row r="661" spans="2:9">
      <c r="B661" s="1699" t="s">
        <v>2124</v>
      </c>
      <c r="C661" s="1699" t="s">
        <v>2152</v>
      </c>
      <c r="D661" s="1699" t="s">
        <v>2514</v>
      </c>
      <c r="E661" s="1699">
        <v>0</v>
      </c>
      <c r="F661" s="1699">
        <v>1</v>
      </c>
      <c r="G661" s="1700" t="s">
        <v>3032</v>
      </c>
      <c r="H661" s="1700" t="s">
        <v>3039</v>
      </c>
      <c r="I661" s="1700" t="s">
        <v>8088</v>
      </c>
    </row>
    <row r="662" spans="2:9">
      <c r="B662" s="1699" t="s">
        <v>2124</v>
      </c>
      <c r="C662" s="1699" t="s">
        <v>2152</v>
      </c>
      <c r="D662" s="1699" t="s">
        <v>2515</v>
      </c>
      <c r="E662" s="1699">
        <v>0</v>
      </c>
      <c r="F662" s="1699">
        <v>1</v>
      </c>
      <c r="G662" s="1700" t="s">
        <v>3032</v>
      </c>
      <c r="H662" s="1700" t="s">
        <v>3040</v>
      </c>
      <c r="I662" s="1700" t="s">
        <v>8088</v>
      </c>
    </row>
    <row r="663" spans="2:9">
      <c r="B663" s="1699" t="s">
        <v>2124</v>
      </c>
      <c r="C663" s="1699" t="s">
        <v>2152</v>
      </c>
      <c r="D663" s="1699" t="s">
        <v>2516</v>
      </c>
      <c r="E663" s="1699">
        <v>0</v>
      </c>
      <c r="F663" s="1699">
        <v>1</v>
      </c>
      <c r="G663" s="1700" t="s">
        <v>3032</v>
      </c>
      <c r="H663" s="1700" t="s">
        <v>3041</v>
      </c>
      <c r="I663" s="1700" t="s">
        <v>8088</v>
      </c>
    </row>
    <row r="664" spans="2:9">
      <c r="B664" s="1699" t="s">
        <v>2124</v>
      </c>
      <c r="C664" s="1699" t="s">
        <v>2152</v>
      </c>
      <c r="D664" s="1699" t="s">
        <v>2518</v>
      </c>
      <c r="E664" s="1699">
        <v>0</v>
      </c>
      <c r="F664" s="1699">
        <v>1</v>
      </c>
      <c r="G664" s="1700" t="s">
        <v>3032</v>
      </c>
      <c r="H664" s="1700" t="s">
        <v>3042</v>
      </c>
      <c r="I664" s="1700" t="s">
        <v>8088</v>
      </c>
    </row>
    <row r="665" spans="2:9">
      <c r="B665" s="1699" t="s">
        <v>2124</v>
      </c>
      <c r="C665" s="1699" t="s">
        <v>2152</v>
      </c>
      <c r="D665" s="1699" t="s">
        <v>2522</v>
      </c>
      <c r="E665" s="1699">
        <v>0</v>
      </c>
      <c r="F665" s="1699">
        <v>1</v>
      </c>
      <c r="G665" s="1700" t="s">
        <v>3032</v>
      </c>
      <c r="H665" s="1700" t="s">
        <v>2627</v>
      </c>
      <c r="I665" s="1700" t="s">
        <v>8088</v>
      </c>
    </row>
    <row r="666" spans="2:9">
      <c r="B666" s="1699" t="s">
        <v>2124</v>
      </c>
      <c r="C666" s="1699" t="s">
        <v>2152</v>
      </c>
      <c r="D666" s="1699" t="s">
        <v>2524</v>
      </c>
      <c r="E666" s="1699">
        <v>0</v>
      </c>
      <c r="F666" s="1699">
        <v>1</v>
      </c>
      <c r="G666" s="1700" t="s">
        <v>3032</v>
      </c>
      <c r="H666" s="1700" t="s">
        <v>3043</v>
      </c>
      <c r="I666" s="1700" t="s">
        <v>8089</v>
      </c>
    </row>
    <row r="667" spans="2:9">
      <c r="B667" s="1699" t="s">
        <v>2124</v>
      </c>
      <c r="C667" s="1699" t="s">
        <v>2152</v>
      </c>
      <c r="D667" s="1699" t="s">
        <v>2525</v>
      </c>
      <c r="E667" s="1699">
        <v>0</v>
      </c>
      <c r="F667" s="1699">
        <v>1</v>
      </c>
      <c r="G667" s="1700" t="s">
        <v>3032</v>
      </c>
      <c r="H667" s="1700" t="s">
        <v>3044</v>
      </c>
      <c r="I667" s="1700" t="s">
        <v>8089</v>
      </c>
    </row>
    <row r="668" spans="2:9">
      <c r="B668" s="1699" t="s">
        <v>2124</v>
      </c>
      <c r="C668" s="1699" t="s">
        <v>2152</v>
      </c>
      <c r="D668" s="1699" t="s">
        <v>2527</v>
      </c>
      <c r="E668" s="1699">
        <v>0</v>
      </c>
      <c r="F668" s="1699">
        <v>1</v>
      </c>
      <c r="G668" s="1700" t="s">
        <v>3032</v>
      </c>
      <c r="H668" s="1700" t="s">
        <v>3045</v>
      </c>
      <c r="I668" s="1700" t="s">
        <v>8088</v>
      </c>
    </row>
    <row r="669" spans="2:9">
      <c r="B669" s="1699" t="s">
        <v>2124</v>
      </c>
      <c r="C669" s="1699" t="s">
        <v>2152</v>
      </c>
      <c r="D669" s="1699" t="s">
        <v>2529</v>
      </c>
      <c r="E669" s="1699">
        <v>0</v>
      </c>
      <c r="F669" s="1699">
        <v>1</v>
      </c>
      <c r="G669" s="1700" t="s">
        <v>3032</v>
      </c>
      <c r="H669" s="1700" t="s">
        <v>3046</v>
      </c>
      <c r="I669" s="1700" t="s">
        <v>8088</v>
      </c>
    </row>
    <row r="670" spans="2:9">
      <c r="B670" s="1699" t="s">
        <v>2124</v>
      </c>
      <c r="C670" s="1699" t="s">
        <v>2152</v>
      </c>
      <c r="D670" s="1699" t="s">
        <v>2531</v>
      </c>
      <c r="E670" s="1699">
        <v>0</v>
      </c>
      <c r="F670" s="1699">
        <v>1</v>
      </c>
      <c r="G670" s="1700" t="s">
        <v>3032</v>
      </c>
      <c r="H670" s="1700" t="s">
        <v>3047</v>
      </c>
      <c r="I670" s="1700" t="s">
        <v>8088</v>
      </c>
    </row>
    <row r="671" spans="2:9">
      <c r="B671" s="1699" t="s">
        <v>2124</v>
      </c>
      <c r="C671" s="1699" t="s">
        <v>2152</v>
      </c>
      <c r="D671" s="1699" t="s">
        <v>2685</v>
      </c>
      <c r="E671" s="1699">
        <v>0</v>
      </c>
      <c r="F671" s="1699">
        <v>1</v>
      </c>
      <c r="G671" s="1700" t="s">
        <v>3032</v>
      </c>
      <c r="H671" s="1700" t="s">
        <v>3048</v>
      </c>
      <c r="I671" s="1700" t="s">
        <v>8088</v>
      </c>
    </row>
    <row r="672" spans="2:9">
      <c r="B672" s="1699" t="s">
        <v>2124</v>
      </c>
      <c r="C672" s="1699" t="s">
        <v>2152</v>
      </c>
      <c r="D672" s="1699" t="s">
        <v>2725</v>
      </c>
      <c r="E672" s="1699">
        <v>0</v>
      </c>
      <c r="F672" s="1699">
        <v>1</v>
      </c>
      <c r="G672" s="1700" t="s">
        <v>3032</v>
      </c>
      <c r="H672" s="1700" t="s">
        <v>3049</v>
      </c>
      <c r="I672" s="1700" t="s">
        <v>8089</v>
      </c>
    </row>
    <row r="673" spans="2:9">
      <c r="B673" s="1699" t="s">
        <v>2124</v>
      </c>
      <c r="C673" s="1699" t="s">
        <v>2155</v>
      </c>
      <c r="D673" s="1699" t="s">
        <v>2515</v>
      </c>
      <c r="E673" s="1699">
        <v>0</v>
      </c>
      <c r="F673" s="1699">
        <v>1</v>
      </c>
      <c r="G673" s="1700" t="s">
        <v>3050</v>
      </c>
      <c r="H673" s="1700" t="s">
        <v>3051</v>
      </c>
      <c r="I673" s="1700" t="s">
        <v>8088</v>
      </c>
    </row>
    <row r="674" spans="2:9">
      <c r="B674" s="1699" t="s">
        <v>2124</v>
      </c>
      <c r="C674" s="1699" t="s">
        <v>2155</v>
      </c>
      <c r="D674" s="1699" t="s">
        <v>2516</v>
      </c>
      <c r="E674" s="1699">
        <v>0</v>
      </c>
      <c r="F674" s="1699">
        <v>1</v>
      </c>
      <c r="G674" s="1700" t="s">
        <v>3050</v>
      </c>
      <c r="H674" s="1700" t="s">
        <v>3052</v>
      </c>
      <c r="I674" s="1700" t="s">
        <v>8088</v>
      </c>
    </row>
    <row r="675" spans="2:9">
      <c r="B675" s="1699" t="s">
        <v>2124</v>
      </c>
      <c r="C675" s="1699" t="s">
        <v>2155</v>
      </c>
      <c r="D675" s="1699" t="s">
        <v>2518</v>
      </c>
      <c r="E675" s="1699">
        <v>0</v>
      </c>
      <c r="F675" s="1699">
        <v>1</v>
      </c>
      <c r="G675" s="1700" t="s">
        <v>3050</v>
      </c>
      <c r="H675" s="1700" t="s">
        <v>3053</v>
      </c>
      <c r="I675" s="1700" t="s">
        <v>8088</v>
      </c>
    </row>
    <row r="676" spans="2:9">
      <c r="B676" s="1699" t="s">
        <v>2124</v>
      </c>
      <c r="C676" s="1699" t="s">
        <v>2155</v>
      </c>
      <c r="D676" s="1699" t="s">
        <v>2531</v>
      </c>
      <c r="E676" s="1699">
        <v>0</v>
      </c>
      <c r="F676" s="1699">
        <v>1</v>
      </c>
      <c r="G676" s="1700" t="s">
        <v>3050</v>
      </c>
      <c r="H676" s="1700" t="s">
        <v>2509</v>
      </c>
      <c r="I676" s="1700" t="s">
        <v>8088</v>
      </c>
    </row>
    <row r="677" spans="2:9">
      <c r="B677" s="1699" t="s">
        <v>2124</v>
      </c>
      <c r="C677" s="1699" t="s">
        <v>2155</v>
      </c>
      <c r="D677" s="1699" t="s">
        <v>2685</v>
      </c>
      <c r="E677" s="1699">
        <v>0</v>
      </c>
      <c r="F677" s="1699">
        <v>1</v>
      </c>
      <c r="G677" s="1700" t="s">
        <v>3050</v>
      </c>
      <c r="H677" s="1700" t="s">
        <v>3056</v>
      </c>
      <c r="I677" s="1700" t="s">
        <v>8088</v>
      </c>
    </row>
    <row r="678" spans="2:9">
      <c r="B678" s="1699" t="s">
        <v>2124</v>
      </c>
      <c r="C678" s="1699" t="s">
        <v>2155</v>
      </c>
      <c r="D678" s="1699" t="s">
        <v>2727</v>
      </c>
      <c r="E678" s="1699">
        <v>0</v>
      </c>
      <c r="F678" s="1699">
        <v>1</v>
      </c>
      <c r="G678" s="1700" t="s">
        <v>3050</v>
      </c>
      <c r="H678" s="1700" t="s">
        <v>3057</v>
      </c>
      <c r="I678" s="1700" t="s">
        <v>8089</v>
      </c>
    </row>
    <row r="679" spans="2:9">
      <c r="B679" s="1699" t="s">
        <v>2124</v>
      </c>
      <c r="C679" s="1699" t="s">
        <v>2155</v>
      </c>
      <c r="D679" s="1699" t="s">
        <v>2729</v>
      </c>
      <c r="E679" s="1699">
        <v>0</v>
      </c>
      <c r="F679" s="1699">
        <v>1</v>
      </c>
      <c r="G679" s="1700" t="s">
        <v>3050</v>
      </c>
      <c r="H679" s="1700" t="s">
        <v>3058</v>
      </c>
      <c r="I679" s="1700" t="s">
        <v>8089</v>
      </c>
    </row>
    <row r="680" spans="2:9">
      <c r="B680" s="1699" t="s">
        <v>2124</v>
      </c>
      <c r="C680" s="1699" t="s">
        <v>2155</v>
      </c>
      <c r="D680" s="1699" t="s">
        <v>2731</v>
      </c>
      <c r="E680" s="1699">
        <v>0</v>
      </c>
      <c r="F680" s="1699">
        <v>1</v>
      </c>
      <c r="G680" s="1700" t="s">
        <v>3050</v>
      </c>
      <c r="H680" s="1700" t="s">
        <v>3059</v>
      </c>
      <c r="I680" s="1700" t="s">
        <v>8088</v>
      </c>
    </row>
    <row r="681" spans="2:9">
      <c r="B681" s="1699" t="s">
        <v>2124</v>
      </c>
      <c r="C681" s="1699" t="s">
        <v>2155</v>
      </c>
      <c r="D681" s="1699" t="s">
        <v>2737</v>
      </c>
      <c r="E681" s="1699">
        <v>0</v>
      </c>
      <c r="F681" s="1699">
        <v>1</v>
      </c>
      <c r="G681" s="1700" t="s">
        <v>3050</v>
      </c>
      <c r="H681" s="1700" t="s">
        <v>3060</v>
      </c>
      <c r="I681" s="1700" t="s">
        <v>8088</v>
      </c>
    </row>
    <row r="682" spans="2:9">
      <c r="B682" s="1699" t="s">
        <v>2124</v>
      </c>
      <c r="C682" s="1699" t="s">
        <v>2157</v>
      </c>
      <c r="D682" s="1699" t="s">
        <v>2108</v>
      </c>
      <c r="E682" s="1699">
        <v>1</v>
      </c>
      <c r="F682" s="1699">
        <v>0</v>
      </c>
      <c r="G682" s="1700" t="s">
        <v>3061</v>
      </c>
      <c r="H682" s="1700"/>
      <c r="I682" s="1700" t="s">
        <v>8089</v>
      </c>
    </row>
    <row r="683" spans="2:9">
      <c r="B683" s="1699" t="s">
        <v>2124</v>
      </c>
      <c r="C683" s="1699" t="s">
        <v>2157</v>
      </c>
      <c r="D683" s="1699" t="s">
        <v>2110</v>
      </c>
      <c r="E683" s="1699">
        <v>0</v>
      </c>
      <c r="F683" s="1699">
        <v>1</v>
      </c>
      <c r="G683" s="1700" t="s">
        <v>3061</v>
      </c>
      <c r="H683" s="1700" t="s">
        <v>2548</v>
      </c>
      <c r="I683" s="1700" t="s">
        <v>8088</v>
      </c>
    </row>
    <row r="684" spans="2:9">
      <c r="B684" s="1699" t="s">
        <v>2124</v>
      </c>
      <c r="C684" s="1699" t="s">
        <v>2157</v>
      </c>
      <c r="D684" s="1699" t="s">
        <v>2122</v>
      </c>
      <c r="E684" s="1699">
        <v>0</v>
      </c>
      <c r="F684" s="1699">
        <v>1</v>
      </c>
      <c r="G684" s="1700" t="s">
        <v>3061</v>
      </c>
      <c r="H684" s="1700" t="s">
        <v>3062</v>
      </c>
      <c r="I684" s="1700" t="s">
        <v>8088</v>
      </c>
    </row>
    <row r="685" spans="2:9">
      <c r="B685" s="1699" t="s">
        <v>2124</v>
      </c>
      <c r="C685" s="1699" t="s">
        <v>2157</v>
      </c>
      <c r="D685" s="1699" t="s">
        <v>2124</v>
      </c>
      <c r="E685" s="1699">
        <v>0</v>
      </c>
      <c r="F685" s="1699">
        <v>1</v>
      </c>
      <c r="G685" s="1700" t="s">
        <v>3061</v>
      </c>
      <c r="H685" s="1700" t="s">
        <v>3063</v>
      </c>
      <c r="I685" s="1700" t="s">
        <v>8088</v>
      </c>
    </row>
    <row r="686" spans="2:9">
      <c r="B686" s="1699" t="s">
        <v>2124</v>
      </c>
      <c r="C686" s="1699" t="s">
        <v>2157</v>
      </c>
      <c r="D686" s="1699" t="s">
        <v>2126</v>
      </c>
      <c r="E686" s="1699">
        <v>0</v>
      </c>
      <c r="F686" s="1699">
        <v>1</v>
      </c>
      <c r="G686" s="1700" t="s">
        <v>3061</v>
      </c>
      <c r="H686" s="1700" t="s">
        <v>3064</v>
      </c>
      <c r="I686" s="1700" t="s">
        <v>8089</v>
      </c>
    </row>
    <row r="687" spans="2:9">
      <c r="B687" s="1699" t="s">
        <v>2124</v>
      </c>
      <c r="C687" s="1699" t="s">
        <v>2157</v>
      </c>
      <c r="D687" s="1699" t="s">
        <v>2128</v>
      </c>
      <c r="E687" s="1699">
        <v>0</v>
      </c>
      <c r="F687" s="1699">
        <v>1</v>
      </c>
      <c r="G687" s="1700" t="s">
        <v>3061</v>
      </c>
      <c r="H687" s="1700" t="s">
        <v>3065</v>
      </c>
      <c r="I687" s="1700" t="s">
        <v>8088</v>
      </c>
    </row>
    <row r="688" spans="2:9">
      <c r="B688" s="1699" t="s">
        <v>2124</v>
      </c>
      <c r="C688" s="1699" t="s">
        <v>2157</v>
      </c>
      <c r="D688" s="1699" t="s">
        <v>2130</v>
      </c>
      <c r="E688" s="1699">
        <v>0</v>
      </c>
      <c r="F688" s="1699">
        <v>1</v>
      </c>
      <c r="G688" s="1700" t="s">
        <v>3061</v>
      </c>
      <c r="H688" s="1700" t="s">
        <v>2947</v>
      </c>
      <c r="I688" s="1700" t="s">
        <v>8088</v>
      </c>
    </row>
    <row r="689" spans="2:9">
      <c r="B689" s="1699" t="s">
        <v>2124</v>
      </c>
      <c r="C689" s="1699" t="s">
        <v>2157</v>
      </c>
      <c r="D689" s="1699" t="s">
        <v>2514</v>
      </c>
      <c r="E689" s="1699">
        <v>0</v>
      </c>
      <c r="F689" s="1699">
        <v>1</v>
      </c>
      <c r="G689" s="1700" t="s">
        <v>3061</v>
      </c>
      <c r="H689" s="1700" t="s">
        <v>3066</v>
      </c>
      <c r="I689" s="1700" t="s">
        <v>8088</v>
      </c>
    </row>
    <row r="690" spans="2:9">
      <c r="B690" s="1699" t="s">
        <v>2124</v>
      </c>
      <c r="C690" s="1699" t="s">
        <v>2157</v>
      </c>
      <c r="D690" s="1699" t="s">
        <v>2515</v>
      </c>
      <c r="E690" s="1699">
        <v>0</v>
      </c>
      <c r="F690" s="1699">
        <v>1</v>
      </c>
      <c r="G690" s="1700" t="s">
        <v>3061</v>
      </c>
      <c r="H690" s="1700" t="s">
        <v>3067</v>
      </c>
      <c r="I690" s="1700" t="s">
        <v>8088</v>
      </c>
    </row>
    <row r="691" spans="2:9">
      <c r="B691" s="1699" t="s">
        <v>2124</v>
      </c>
      <c r="C691" s="1699" t="s">
        <v>2157</v>
      </c>
      <c r="D691" s="1699" t="s">
        <v>2516</v>
      </c>
      <c r="E691" s="1699">
        <v>0</v>
      </c>
      <c r="F691" s="1699">
        <v>1</v>
      </c>
      <c r="G691" s="1700" t="s">
        <v>3061</v>
      </c>
      <c r="H691" s="1700" t="s">
        <v>2292</v>
      </c>
      <c r="I691" s="1700" t="s">
        <v>8089</v>
      </c>
    </row>
    <row r="692" spans="2:9">
      <c r="B692" s="1699" t="s">
        <v>2124</v>
      </c>
      <c r="C692" s="1699" t="s">
        <v>2157</v>
      </c>
      <c r="D692" s="1699" t="s">
        <v>2518</v>
      </c>
      <c r="E692" s="1699">
        <v>0</v>
      </c>
      <c r="F692" s="1699">
        <v>1</v>
      </c>
      <c r="G692" s="1700" t="s">
        <v>3061</v>
      </c>
      <c r="H692" s="1700" t="s">
        <v>3068</v>
      </c>
      <c r="I692" s="1700" t="s">
        <v>8088</v>
      </c>
    </row>
    <row r="693" spans="2:9">
      <c r="B693" s="1699" t="s">
        <v>2124</v>
      </c>
      <c r="C693" s="1699" t="s">
        <v>2157</v>
      </c>
      <c r="D693" s="1699" t="s">
        <v>2520</v>
      </c>
      <c r="E693" s="1699">
        <v>0</v>
      </c>
      <c r="F693" s="1699">
        <v>1</v>
      </c>
      <c r="G693" s="1700" t="s">
        <v>3061</v>
      </c>
      <c r="H693" s="1700" t="s">
        <v>3069</v>
      </c>
      <c r="I693" s="1700" t="s">
        <v>8089</v>
      </c>
    </row>
    <row r="694" spans="2:9">
      <c r="B694" s="1699" t="s">
        <v>2124</v>
      </c>
      <c r="C694" s="1699" t="s">
        <v>2157</v>
      </c>
      <c r="D694" s="1699" t="s">
        <v>2522</v>
      </c>
      <c r="E694" s="1699">
        <v>0</v>
      </c>
      <c r="F694" s="1699">
        <v>1</v>
      </c>
      <c r="G694" s="1700" t="s">
        <v>3061</v>
      </c>
      <c r="H694" s="1700" t="s">
        <v>3070</v>
      </c>
      <c r="I694" s="1700" t="s">
        <v>8089</v>
      </c>
    </row>
    <row r="695" spans="2:9">
      <c r="B695" s="1699" t="s">
        <v>2124</v>
      </c>
      <c r="C695" s="1699" t="s">
        <v>2158</v>
      </c>
      <c r="D695" s="1699" t="s">
        <v>2108</v>
      </c>
      <c r="E695" s="1699">
        <v>1</v>
      </c>
      <c r="F695" s="1699">
        <v>0</v>
      </c>
      <c r="G695" s="1700" t="s">
        <v>3071</v>
      </c>
      <c r="H695" s="1700"/>
      <c r="I695" s="1700" t="s">
        <v>8088</v>
      </c>
    </row>
    <row r="696" spans="2:9">
      <c r="B696" s="1699" t="s">
        <v>2124</v>
      </c>
      <c r="C696" s="1699" t="s">
        <v>2158</v>
      </c>
      <c r="D696" s="1699" t="s">
        <v>2107</v>
      </c>
      <c r="E696" s="1699">
        <v>0</v>
      </c>
      <c r="F696" s="1699">
        <v>1</v>
      </c>
      <c r="G696" s="1700" t="s">
        <v>3071</v>
      </c>
      <c r="H696" s="1700" t="s">
        <v>3072</v>
      </c>
      <c r="I696" s="1700" t="s">
        <v>8088</v>
      </c>
    </row>
    <row r="697" spans="2:9">
      <c r="B697" s="1699" t="s">
        <v>2124</v>
      </c>
      <c r="C697" s="1699" t="s">
        <v>2158</v>
      </c>
      <c r="D697" s="1699" t="s">
        <v>2110</v>
      </c>
      <c r="E697" s="1699">
        <v>0</v>
      </c>
      <c r="F697" s="1699">
        <v>1</v>
      </c>
      <c r="G697" s="1700" t="s">
        <v>3071</v>
      </c>
      <c r="H697" s="1700" t="s">
        <v>3073</v>
      </c>
      <c r="I697" s="1700" t="s">
        <v>8088</v>
      </c>
    </row>
    <row r="698" spans="2:9">
      <c r="B698" s="1699" t="s">
        <v>2124</v>
      </c>
      <c r="C698" s="1699" t="s">
        <v>2158</v>
      </c>
      <c r="D698" s="1699" t="s">
        <v>2112</v>
      </c>
      <c r="E698" s="1699">
        <v>0</v>
      </c>
      <c r="F698" s="1699">
        <v>1</v>
      </c>
      <c r="G698" s="1700" t="s">
        <v>3071</v>
      </c>
      <c r="H698" s="1700" t="s">
        <v>3074</v>
      </c>
      <c r="I698" s="1700" t="s">
        <v>8088</v>
      </c>
    </row>
    <row r="699" spans="2:9">
      <c r="B699" s="1699" t="s">
        <v>2124</v>
      </c>
      <c r="C699" s="1699" t="s">
        <v>2158</v>
      </c>
      <c r="D699" s="1699" t="s">
        <v>2126</v>
      </c>
      <c r="E699" s="1699">
        <v>0</v>
      </c>
      <c r="F699" s="1699">
        <v>1</v>
      </c>
      <c r="G699" s="1700" t="s">
        <v>3071</v>
      </c>
      <c r="H699" s="1700" t="s">
        <v>3075</v>
      </c>
      <c r="I699" s="1700" t="s">
        <v>8088</v>
      </c>
    </row>
    <row r="700" spans="2:9">
      <c r="B700" s="1699" t="s">
        <v>2124</v>
      </c>
      <c r="C700" s="1699" t="s">
        <v>2158</v>
      </c>
      <c r="D700" s="1699" t="s">
        <v>2128</v>
      </c>
      <c r="E700" s="1699">
        <v>0</v>
      </c>
      <c r="F700" s="1699">
        <v>1</v>
      </c>
      <c r="G700" s="1700" t="s">
        <v>3071</v>
      </c>
      <c r="H700" s="1700" t="s">
        <v>2631</v>
      </c>
      <c r="I700" s="1700" t="s">
        <v>8088</v>
      </c>
    </row>
    <row r="701" spans="2:9">
      <c r="B701" s="1699" t="s">
        <v>2124</v>
      </c>
      <c r="C701" s="1699" t="s">
        <v>2161</v>
      </c>
      <c r="D701" s="1699" t="s">
        <v>2108</v>
      </c>
      <c r="E701" s="1699">
        <v>1</v>
      </c>
      <c r="F701" s="1699">
        <v>0</v>
      </c>
      <c r="G701" s="1700" t="s">
        <v>3076</v>
      </c>
      <c r="H701" s="1700"/>
      <c r="I701" s="1700" t="s">
        <v>8089</v>
      </c>
    </row>
    <row r="702" spans="2:9">
      <c r="B702" s="1699" t="s">
        <v>2124</v>
      </c>
      <c r="C702" s="1699" t="s">
        <v>2161</v>
      </c>
      <c r="D702" s="1699" t="s">
        <v>2110</v>
      </c>
      <c r="E702" s="1699">
        <v>0</v>
      </c>
      <c r="F702" s="1699">
        <v>1</v>
      </c>
      <c r="G702" s="1700" t="s">
        <v>3076</v>
      </c>
      <c r="H702" s="1700" t="s">
        <v>2549</v>
      </c>
      <c r="I702" s="1700" t="s">
        <v>8088</v>
      </c>
    </row>
    <row r="703" spans="2:9">
      <c r="B703" s="1699" t="s">
        <v>2124</v>
      </c>
      <c r="C703" s="1699" t="s">
        <v>2161</v>
      </c>
      <c r="D703" s="1699" t="s">
        <v>2112</v>
      </c>
      <c r="E703" s="1699">
        <v>0</v>
      </c>
      <c r="F703" s="1699">
        <v>1</v>
      </c>
      <c r="G703" s="1700" t="s">
        <v>3076</v>
      </c>
      <c r="H703" s="1700" t="s">
        <v>3077</v>
      </c>
      <c r="I703" s="1700" t="s">
        <v>8089</v>
      </c>
    </row>
    <row r="704" spans="2:9">
      <c r="B704" s="1699" t="s">
        <v>2124</v>
      </c>
      <c r="C704" s="1699" t="s">
        <v>2161</v>
      </c>
      <c r="D704" s="1699" t="s">
        <v>2122</v>
      </c>
      <c r="E704" s="1699">
        <v>0</v>
      </c>
      <c r="F704" s="1699">
        <v>1</v>
      </c>
      <c r="G704" s="1700" t="s">
        <v>3076</v>
      </c>
      <c r="H704" s="1700" t="s">
        <v>3078</v>
      </c>
      <c r="I704" s="1700" t="s">
        <v>8088</v>
      </c>
    </row>
    <row r="705" spans="2:9">
      <c r="B705" s="1699" t="s">
        <v>2124</v>
      </c>
      <c r="C705" s="1699" t="s">
        <v>2161</v>
      </c>
      <c r="D705" s="1699" t="s">
        <v>2124</v>
      </c>
      <c r="E705" s="1699">
        <v>0</v>
      </c>
      <c r="F705" s="1699">
        <v>1</v>
      </c>
      <c r="G705" s="1700" t="s">
        <v>3076</v>
      </c>
      <c r="H705" s="1700" t="s">
        <v>3079</v>
      </c>
      <c r="I705" s="1700" t="s">
        <v>8088</v>
      </c>
    </row>
    <row r="706" spans="2:9">
      <c r="B706" s="1699" t="s">
        <v>2124</v>
      </c>
      <c r="C706" s="1699" t="s">
        <v>2161</v>
      </c>
      <c r="D706" s="1699" t="s">
        <v>2126</v>
      </c>
      <c r="E706" s="1699">
        <v>0</v>
      </c>
      <c r="F706" s="1699">
        <v>1</v>
      </c>
      <c r="G706" s="1700" t="s">
        <v>3076</v>
      </c>
      <c r="H706" s="1700" t="s">
        <v>3080</v>
      </c>
      <c r="I706" s="1700" t="s">
        <v>8088</v>
      </c>
    </row>
    <row r="707" spans="2:9">
      <c r="B707" s="1699" t="s">
        <v>2124</v>
      </c>
      <c r="C707" s="1699" t="s">
        <v>2161</v>
      </c>
      <c r="D707" s="1699" t="s">
        <v>2128</v>
      </c>
      <c r="E707" s="1699">
        <v>0</v>
      </c>
      <c r="F707" s="1699">
        <v>1</v>
      </c>
      <c r="G707" s="1700" t="s">
        <v>3076</v>
      </c>
      <c r="H707" s="1700" t="s">
        <v>3081</v>
      </c>
      <c r="I707" s="1700" t="s">
        <v>8089</v>
      </c>
    </row>
    <row r="708" spans="2:9">
      <c r="B708" s="1699" t="s">
        <v>2124</v>
      </c>
      <c r="C708" s="1699" t="s">
        <v>2161</v>
      </c>
      <c r="D708" s="1699" t="s">
        <v>2130</v>
      </c>
      <c r="E708" s="1699">
        <v>0</v>
      </c>
      <c r="F708" s="1699">
        <v>1</v>
      </c>
      <c r="G708" s="1700" t="s">
        <v>3076</v>
      </c>
      <c r="H708" s="1700" t="s">
        <v>3082</v>
      </c>
      <c r="I708" s="1700" t="s">
        <v>8088</v>
      </c>
    </row>
    <row r="709" spans="2:9">
      <c r="B709" s="1699" t="s">
        <v>2124</v>
      </c>
      <c r="C709" s="1699" t="s">
        <v>2161</v>
      </c>
      <c r="D709" s="1699" t="s">
        <v>2512</v>
      </c>
      <c r="E709" s="1699">
        <v>0</v>
      </c>
      <c r="F709" s="1699">
        <v>1</v>
      </c>
      <c r="G709" s="1700" t="s">
        <v>3076</v>
      </c>
      <c r="H709" s="1700" t="s">
        <v>3083</v>
      </c>
      <c r="I709" s="1700" t="s">
        <v>8089</v>
      </c>
    </row>
    <row r="710" spans="2:9">
      <c r="B710" s="1699" t="s">
        <v>2124</v>
      </c>
      <c r="C710" s="1699" t="s">
        <v>2215</v>
      </c>
      <c r="D710" s="1699" t="s">
        <v>2108</v>
      </c>
      <c r="E710" s="1699">
        <v>1</v>
      </c>
      <c r="F710" s="1699">
        <v>0</v>
      </c>
      <c r="G710" s="1700" t="s">
        <v>3084</v>
      </c>
      <c r="H710" s="1700"/>
      <c r="I710" s="1700" t="s">
        <v>8088</v>
      </c>
    </row>
    <row r="711" spans="2:9">
      <c r="B711" s="1699" t="s">
        <v>2124</v>
      </c>
      <c r="C711" s="1699" t="s">
        <v>2215</v>
      </c>
      <c r="D711" s="1699" t="s">
        <v>2107</v>
      </c>
      <c r="E711" s="1699">
        <v>0</v>
      </c>
      <c r="F711" s="1699">
        <v>1</v>
      </c>
      <c r="G711" s="1700" t="s">
        <v>3084</v>
      </c>
      <c r="H711" s="1700" t="s">
        <v>3084</v>
      </c>
      <c r="I711" s="1700" t="s">
        <v>8089</v>
      </c>
    </row>
    <row r="712" spans="2:9">
      <c r="B712" s="1699" t="s">
        <v>2124</v>
      </c>
      <c r="C712" s="1699" t="s">
        <v>2215</v>
      </c>
      <c r="D712" s="1699" t="s">
        <v>2110</v>
      </c>
      <c r="E712" s="1699">
        <v>0</v>
      </c>
      <c r="F712" s="1699">
        <v>1</v>
      </c>
      <c r="G712" s="1700" t="s">
        <v>3084</v>
      </c>
      <c r="H712" s="1700" t="s">
        <v>3085</v>
      </c>
      <c r="I712" s="1700" t="s">
        <v>8088</v>
      </c>
    </row>
    <row r="713" spans="2:9">
      <c r="B713" s="1699" t="s">
        <v>2124</v>
      </c>
      <c r="C713" s="1699" t="s">
        <v>3086</v>
      </c>
      <c r="D713" s="1699" t="s">
        <v>2108</v>
      </c>
      <c r="E713" s="1699">
        <v>1</v>
      </c>
      <c r="F713" s="1699">
        <v>1</v>
      </c>
      <c r="G713" s="1700" t="s">
        <v>3087</v>
      </c>
      <c r="H713" s="1700"/>
      <c r="I713" s="1700" t="s">
        <v>8089</v>
      </c>
    </row>
    <row r="714" spans="2:9">
      <c r="B714" s="1699" t="s">
        <v>2124</v>
      </c>
      <c r="C714" s="1699" t="s">
        <v>2236</v>
      </c>
      <c r="D714" s="1699" t="s">
        <v>2108</v>
      </c>
      <c r="E714" s="1699">
        <v>1</v>
      </c>
      <c r="F714" s="1699">
        <v>0</v>
      </c>
      <c r="G714" s="1700" t="s">
        <v>3088</v>
      </c>
      <c r="H714" s="1700"/>
      <c r="I714" s="1700" t="s">
        <v>8089</v>
      </c>
    </row>
    <row r="715" spans="2:9">
      <c r="B715" s="1699" t="s">
        <v>2124</v>
      </c>
      <c r="C715" s="1699" t="s">
        <v>2236</v>
      </c>
      <c r="D715" s="1699" t="s">
        <v>2107</v>
      </c>
      <c r="E715" s="1699">
        <v>0</v>
      </c>
      <c r="F715" s="1699">
        <v>1</v>
      </c>
      <c r="G715" s="1700" t="s">
        <v>3088</v>
      </c>
      <c r="H715" s="1700" t="s">
        <v>3089</v>
      </c>
      <c r="I715" s="1700" t="s">
        <v>8089</v>
      </c>
    </row>
    <row r="716" spans="2:9">
      <c r="B716" s="1699" t="s">
        <v>2124</v>
      </c>
      <c r="C716" s="1699" t="s">
        <v>2236</v>
      </c>
      <c r="D716" s="1699" t="s">
        <v>2110</v>
      </c>
      <c r="E716" s="1699">
        <v>0</v>
      </c>
      <c r="F716" s="1699">
        <v>1</v>
      </c>
      <c r="G716" s="1700" t="s">
        <v>3088</v>
      </c>
      <c r="H716" s="1700" t="s">
        <v>3090</v>
      </c>
      <c r="I716" s="1700" t="s">
        <v>8089</v>
      </c>
    </row>
    <row r="717" spans="2:9">
      <c r="B717" s="1699" t="s">
        <v>2124</v>
      </c>
      <c r="C717" s="1699" t="s">
        <v>3091</v>
      </c>
      <c r="D717" s="1699" t="s">
        <v>2122</v>
      </c>
      <c r="E717" s="1699">
        <v>0</v>
      </c>
      <c r="F717" s="1699">
        <v>1</v>
      </c>
      <c r="G717" s="1700" t="s">
        <v>3092</v>
      </c>
      <c r="H717" s="1700" t="s">
        <v>3094</v>
      </c>
      <c r="I717" s="1700" t="s">
        <v>8089</v>
      </c>
    </row>
    <row r="718" spans="2:9">
      <c r="B718" s="1699" t="s">
        <v>2124</v>
      </c>
      <c r="C718" s="1699" t="s">
        <v>3091</v>
      </c>
      <c r="D718" s="1699" t="s">
        <v>2126</v>
      </c>
      <c r="E718" s="1699">
        <v>0</v>
      </c>
      <c r="F718" s="1699">
        <v>1</v>
      </c>
      <c r="G718" s="1700" t="s">
        <v>3092</v>
      </c>
      <c r="H718" s="1700" t="s">
        <v>3095</v>
      </c>
      <c r="I718" s="1700" t="s">
        <v>8088</v>
      </c>
    </row>
    <row r="719" spans="2:9">
      <c r="B719" s="1699" t="s">
        <v>2124</v>
      </c>
      <c r="C719" s="1699" t="s">
        <v>3096</v>
      </c>
      <c r="D719" s="1699" t="s">
        <v>2108</v>
      </c>
      <c r="E719" s="1699">
        <v>1</v>
      </c>
      <c r="F719" s="1699">
        <v>0</v>
      </c>
      <c r="G719" s="1700" t="s">
        <v>3097</v>
      </c>
      <c r="H719" s="1700"/>
      <c r="I719" s="1700" t="s">
        <v>8089</v>
      </c>
    </row>
    <row r="720" spans="2:9">
      <c r="B720" s="1699" t="s">
        <v>2124</v>
      </c>
      <c r="C720" s="1699" t="s">
        <v>3096</v>
      </c>
      <c r="D720" s="1699" t="s">
        <v>2107</v>
      </c>
      <c r="E720" s="1699">
        <v>0</v>
      </c>
      <c r="F720" s="1699">
        <v>1</v>
      </c>
      <c r="G720" s="1700" t="s">
        <v>3097</v>
      </c>
      <c r="H720" s="1700" t="s">
        <v>3098</v>
      </c>
      <c r="I720" s="1700" t="s">
        <v>8089</v>
      </c>
    </row>
    <row r="721" spans="2:9">
      <c r="B721" s="1699" t="s">
        <v>2124</v>
      </c>
      <c r="C721" s="1699" t="s">
        <v>3096</v>
      </c>
      <c r="D721" s="1699" t="s">
        <v>2110</v>
      </c>
      <c r="E721" s="1699">
        <v>0</v>
      </c>
      <c r="F721" s="1699">
        <v>1</v>
      </c>
      <c r="G721" s="1700" t="s">
        <v>3097</v>
      </c>
      <c r="H721" s="1700" t="s">
        <v>3099</v>
      </c>
      <c r="I721" s="1700" t="s">
        <v>8089</v>
      </c>
    </row>
    <row r="722" spans="2:9">
      <c r="B722" s="1699" t="s">
        <v>2124</v>
      </c>
      <c r="C722" s="1699" t="s">
        <v>3096</v>
      </c>
      <c r="D722" s="1699" t="s">
        <v>2112</v>
      </c>
      <c r="E722" s="1699">
        <v>0</v>
      </c>
      <c r="F722" s="1699">
        <v>1</v>
      </c>
      <c r="G722" s="1700" t="s">
        <v>3097</v>
      </c>
      <c r="H722" s="1700" t="s">
        <v>3100</v>
      </c>
      <c r="I722" s="1700" t="s">
        <v>8088</v>
      </c>
    </row>
    <row r="723" spans="2:9">
      <c r="B723" s="1699" t="s">
        <v>2124</v>
      </c>
      <c r="C723" s="1699" t="s">
        <v>3096</v>
      </c>
      <c r="D723" s="1699" t="s">
        <v>2122</v>
      </c>
      <c r="E723" s="1699">
        <v>0</v>
      </c>
      <c r="F723" s="1699">
        <v>1</v>
      </c>
      <c r="G723" s="1700" t="s">
        <v>3097</v>
      </c>
      <c r="H723" s="1700" t="s">
        <v>3101</v>
      </c>
      <c r="I723" s="1700" t="s">
        <v>8088</v>
      </c>
    </row>
    <row r="724" spans="2:9">
      <c r="B724" s="1699" t="s">
        <v>2124</v>
      </c>
      <c r="C724" s="1699" t="s">
        <v>2242</v>
      </c>
      <c r="D724" s="1699" t="s">
        <v>2108</v>
      </c>
      <c r="E724" s="1699">
        <v>1</v>
      </c>
      <c r="F724" s="1699">
        <v>0</v>
      </c>
      <c r="G724" s="1700" t="s">
        <v>3102</v>
      </c>
      <c r="H724" s="1700"/>
      <c r="I724" s="1700" t="s">
        <v>8089</v>
      </c>
    </row>
    <row r="725" spans="2:9">
      <c r="B725" s="1699" t="s">
        <v>2124</v>
      </c>
      <c r="C725" s="1699" t="s">
        <v>2242</v>
      </c>
      <c r="D725" s="1699" t="s">
        <v>2110</v>
      </c>
      <c r="E725" s="1699">
        <v>0</v>
      </c>
      <c r="F725" s="1699">
        <v>1</v>
      </c>
      <c r="G725" s="1700" t="s">
        <v>3102</v>
      </c>
      <c r="H725" s="1700" t="s">
        <v>3103</v>
      </c>
      <c r="I725" s="1700" t="s">
        <v>8089</v>
      </c>
    </row>
    <row r="726" spans="2:9">
      <c r="B726" s="1699" t="s">
        <v>2124</v>
      </c>
      <c r="C726" s="1699" t="s">
        <v>2242</v>
      </c>
      <c r="D726" s="1699" t="s">
        <v>2112</v>
      </c>
      <c r="E726" s="1699">
        <v>0</v>
      </c>
      <c r="F726" s="1699">
        <v>1</v>
      </c>
      <c r="G726" s="1700" t="s">
        <v>3102</v>
      </c>
      <c r="H726" s="1700" t="s">
        <v>3104</v>
      </c>
      <c r="I726" s="1700" t="s">
        <v>8089</v>
      </c>
    </row>
    <row r="727" spans="2:9">
      <c r="B727" s="1699" t="s">
        <v>2124</v>
      </c>
      <c r="C727" s="1699" t="s">
        <v>2242</v>
      </c>
      <c r="D727" s="1699" t="s">
        <v>2122</v>
      </c>
      <c r="E727" s="1699">
        <v>0</v>
      </c>
      <c r="F727" s="1699">
        <v>1</v>
      </c>
      <c r="G727" s="1700" t="s">
        <v>3102</v>
      </c>
      <c r="H727" s="1700" t="s">
        <v>3105</v>
      </c>
      <c r="I727" s="1700" t="s">
        <v>8089</v>
      </c>
    </row>
    <row r="728" spans="2:9">
      <c r="B728" s="1699" t="s">
        <v>2124</v>
      </c>
      <c r="C728" s="1699" t="s">
        <v>2804</v>
      </c>
      <c r="D728" s="1699" t="s">
        <v>2107</v>
      </c>
      <c r="E728" s="1699">
        <v>0</v>
      </c>
      <c r="F728" s="1699">
        <v>1</v>
      </c>
      <c r="G728" s="1700" t="s">
        <v>3106</v>
      </c>
      <c r="H728" s="1700" t="s">
        <v>3107</v>
      </c>
      <c r="I728" s="1700" t="s">
        <v>8088</v>
      </c>
    </row>
    <row r="729" spans="2:9">
      <c r="B729" s="1699" t="s">
        <v>2124</v>
      </c>
      <c r="C729" s="1699" t="s">
        <v>2346</v>
      </c>
      <c r="D729" s="1699" t="s">
        <v>2108</v>
      </c>
      <c r="E729" s="1699">
        <v>1</v>
      </c>
      <c r="F729" s="1699">
        <v>0</v>
      </c>
      <c r="G729" s="1700" t="s">
        <v>3111</v>
      </c>
      <c r="H729" s="1700"/>
      <c r="I729" s="1700" t="s">
        <v>8088</v>
      </c>
    </row>
    <row r="730" spans="2:9">
      <c r="B730" s="1699" t="s">
        <v>2124</v>
      </c>
      <c r="C730" s="1699" t="s">
        <v>2346</v>
      </c>
      <c r="D730" s="1699" t="s">
        <v>2122</v>
      </c>
      <c r="E730" s="1699">
        <v>0</v>
      </c>
      <c r="F730" s="1699">
        <v>1</v>
      </c>
      <c r="G730" s="1700" t="s">
        <v>3111</v>
      </c>
      <c r="H730" s="1700" t="s">
        <v>3112</v>
      </c>
      <c r="I730" s="1700" t="s">
        <v>8088</v>
      </c>
    </row>
    <row r="731" spans="2:9">
      <c r="B731" s="1699" t="s">
        <v>2124</v>
      </c>
      <c r="C731" s="1699" t="s">
        <v>2346</v>
      </c>
      <c r="D731" s="1699" t="s">
        <v>2124</v>
      </c>
      <c r="E731" s="1699">
        <v>0</v>
      </c>
      <c r="F731" s="1699">
        <v>1</v>
      </c>
      <c r="G731" s="1700" t="s">
        <v>3111</v>
      </c>
      <c r="H731" s="1700" t="s">
        <v>3113</v>
      </c>
      <c r="I731" s="1700" t="s">
        <v>8088</v>
      </c>
    </row>
    <row r="732" spans="2:9">
      <c r="B732" s="1699" t="s">
        <v>2124</v>
      </c>
      <c r="C732" s="1699" t="s">
        <v>2346</v>
      </c>
      <c r="D732" s="1699" t="s">
        <v>2126</v>
      </c>
      <c r="E732" s="1699">
        <v>0</v>
      </c>
      <c r="F732" s="1699">
        <v>1</v>
      </c>
      <c r="G732" s="1700" t="s">
        <v>3111</v>
      </c>
      <c r="H732" s="1700" t="s">
        <v>3114</v>
      </c>
      <c r="I732" s="1700" t="s">
        <v>8089</v>
      </c>
    </row>
    <row r="733" spans="2:9">
      <c r="B733" s="1699" t="s">
        <v>2124</v>
      </c>
      <c r="C733" s="1699" t="s">
        <v>2346</v>
      </c>
      <c r="D733" s="1699" t="s">
        <v>2128</v>
      </c>
      <c r="E733" s="1699">
        <v>0</v>
      </c>
      <c r="F733" s="1699">
        <v>1</v>
      </c>
      <c r="G733" s="1700" t="s">
        <v>3111</v>
      </c>
      <c r="H733" s="1700" t="s">
        <v>3115</v>
      </c>
      <c r="I733" s="1700" t="s">
        <v>8088</v>
      </c>
    </row>
    <row r="734" spans="2:9">
      <c r="B734" s="1699" t="s">
        <v>2124</v>
      </c>
      <c r="C734" s="1699" t="s">
        <v>2348</v>
      </c>
      <c r="D734" s="1699" t="s">
        <v>2108</v>
      </c>
      <c r="E734" s="1699">
        <v>1</v>
      </c>
      <c r="F734" s="1699">
        <v>1</v>
      </c>
      <c r="G734" s="1700" t="s">
        <v>3116</v>
      </c>
      <c r="H734" s="1700"/>
      <c r="I734" s="1700" t="s">
        <v>8089</v>
      </c>
    </row>
    <row r="735" spans="2:9">
      <c r="B735" s="1699" t="s">
        <v>2126</v>
      </c>
      <c r="C735" s="1699" t="s">
        <v>2507</v>
      </c>
      <c r="D735" s="1699" t="s">
        <v>2522</v>
      </c>
      <c r="E735" s="1699">
        <v>0</v>
      </c>
      <c r="F735" s="1699">
        <v>1</v>
      </c>
      <c r="G735" s="1700" t="s">
        <v>1348</v>
      </c>
      <c r="H735" s="1700" t="s">
        <v>3120</v>
      </c>
      <c r="I735" s="1700" t="s">
        <v>8088</v>
      </c>
    </row>
    <row r="736" spans="2:9">
      <c r="B736" s="1699" t="s">
        <v>2126</v>
      </c>
      <c r="C736" s="1699" t="s">
        <v>2507</v>
      </c>
      <c r="D736" s="1699" t="s">
        <v>2525</v>
      </c>
      <c r="E736" s="1699">
        <v>0</v>
      </c>
      <c r="F736" s="1699">
        <v>1</v>
      </c>
      <c r="G736" s="1700" t="s">
        <v>1348</v>
      </c>
      <c r="H736" s="1700" t="s">
        <v>3121</v>
      </c>
      <c r="I736" s="1700" t="s">
        <v>8089</v>
      </c>
    </row>
    <row r="737" spans="2:9">
      <c r="B737" s="1699" t="s">
        <v>2126</v>
      </c>
      <c r="C737" s="1699" t="s">
        <v>2507</v>
      </c>
      <c r="D737" s="1699" t="s">
        <v>2527</v>
      </c>
      <c r="E737" s="1699">
        <v>0</v>
      </c>
      <c r="F737" s="1699">
        <v>1</v>
      </c>
      <c r="G737" s="1700" t="s">
        <v>1348</v>
      </c>
      <c r="H737" s="1700" t="s">
        <v>3122</v>
      </c>
      <c r="I737" s="1700" t="s">
        <v>8088</v>
      </c>
    </row>
    <row r="738" spans="2:9">
      <c r="B738" s="1699" t="s">
        <v>2126</v>
      </c>
      <c r="C738" s="1699" t="s">
        <v>2507</v>
      </c>
      <c r="D738" s="1699" t="s">
        <v>2529</v>
      </c>
      <c r="E738" s="1699">
        <v>0</v>
      </c>
      <c r="F738" s="1699">
        <v>1</v>
      </c>
      <c r="G738" s="1700" t="s">
        <v>1348</v>
      </c>
      <c r="H738" s="1700" t="s">
        <v>3123</v>
      </c>
      <c r="I738" s="1700" t="s">
        <v>8089</v>
      </c>
    </row>
    <row r="739" spans="2:9">
      <c r="B739" s="1699" t="s">
        <v>2126</v>
      </c>
      <c r="C739" s="1699" t="s">
        <v>2120</v>
      </c>
      <c r="D739" s="1699" t="s">
        <v>2112</v>
      </c>
      <c r="E739" s="1699">
        <v>0</v>
      </c>
      <c r="F739" s="1699">
        <v>1</v>
      </c>
      <c r="G739" s="1700" t="s">
        <v>3124</v>
      </c>
      <c r="H739" s="1700" t="s">
        <v>3125</v>
      </c>
      <c r="I739" s="1700" t="s">
        <v>8089</v>
      </c>
    </row>
    <row r="740" spans="2:9">
      <c r="B740" s="1699" t="s">
        <v>2126</v>
      </c>
      <c r="C740" s="1699" t="s">
        <v>2120</v>
      </c>
      <c r="D740" s="1699" t="s">
        <v>2128</v>
      </c>
      <c r="E740" s="1699">
        <v>0</v>
      </c>
      <c r="F740" s="1699">
        <v>1</v>
      </c>
      <c r="G740" s="1700" t="s">
        <v>3124</v>
      </c>
      <c r="H740" s="1700" t="s">
        <v>3126</v>
      </c>
      <c r="I740" s="1700" t="s">
        <v>8089</v>
      </c>
    </row>
    <row r="741" spans="2:9">
      <c r="B741" s="1699" t="s">
        <v>2126</v>
      </c>
      <c r="C741" s="1699" t="s">
        <v>2120</v>
      </c>
      <c r="D741" s="1699" t="s">
        <v>2512</v>
      </c>
      <c r="E741" s="1699">
        <v>0</v>
      </c>
      <c r="F741" s="1699">
        <v>1</v>
      </c>
      <c r="G741" s="1700" t="s">
        <v>3124</v>
      </c>
      <c r="H741" s="1700" t="s">
        <v>3128</v>
      </c>
      <c r="I741" s="1700" t="s">
        <v>8089</v>
      </c>
    </row>
    <row r="742" spans="2:9">
      <c r="B742" s="1699" t="s">
        <v>2126</v>
      </c>
      <c r="C742" s="1699" t="s">
        <v>2120</v>
      </c>
      <c r="D742" s="1699" t="s">
        <v>2515</v>
      </c>
      <c r="E742" s="1699">
        <v>0</v>
      </c>
      <c r="F742" s="1699">
        <v>1</v>
      </c>
      <c r="G742" s="1700" t="s">
        <v>3124</v>
      </c>
      <c r="H742" s="1700" t="s">
        <v>3129</v>
      </c>
      <c r="I742" s="1700" t="s">
        <v>8089</v>
      </c>
    </row>
    <row r="743" spans="2:9">
      <c r="B743" s="1699" t="s">
        <v>2126</v>
      </c>
      <c r="C743" s="1699" t="s">
        <v>2132</v>
      </c>
      <c r="D743" s="1699" t="s">
        <v>2108</v>
      </c>
      <c r="E743" s="1699">
        <v>1</v>
      </c>
      <c r="F743" s="1699">
        <v>0</v>
      </c>
      <c r="G743" s="1700" t="s">
        <v>3130</v>
      </c>
      <c r="H743" s="1700"/>
      <c r="I743" s="1700" t="s">
        <v>8088</v>
      </c>
    </row>
    <row r="744" spans="2:9">
      <c r="B744" s="1699" t="s">
        <v>2126</v>
      </c>
      <c r="C744" s="1699" t="s">
        <v>2132</v>
      </c>
      <c r="D744" s="1699" t="s">
        <v>2122</v>
      </c>
      <c r="E744" s="1699">
        <v>0</v>
      </c>
      <c r="F744" s="1699">
        <v>1</v>
      </c>
      <c r="G744" s="1700" t="s">
        <v>3130</v>
      </c>
      <c r="H744" s="1700" t="s">
        <v>3131</v>
      </c>
      <c r="I744" s="1700" t="s">
        <v>8088</v>
      </c>
    </row>
    <row r="745" spans="2:9">
      <c r="B745" s="1699" t="s">
        <v>2126</v>
      </c>
      <c r="C745" s="1699" t="s">
        <v>2132</v>
      </c>
      <c r="D745" s="1699" t="s">
        <v>2130</v>
      </c>
      <c r="E745" s="1699">
        <v>0</v>
      </c>
      <c r="F745" s="1699">
        <v>1</v>
      </c>
      <c r="G745" s="1700" t="s">
        <v>3130</v>
      </c>
      <c r="H745" s="1700" t="s">
        <v>3133</v>
      </c>
      <c r="I745" s="1700" t="s">
        <v>8089</v>
      </c>
    </row>
    <row r="746" spans="2:9">
      <c r="B746" s="1699" t="s">
        <v>2126</v>
      </c>
      <c r="C746" s="1699" t="s">
        <v>2132</v>
      </c>
      <c r="D746" s="1699" t="s">
        <v>2512</v>
      </c>
      <c r="E746" s="1699">
        <v>0</v>
      </c>
      <c r="F746" s="1699">
        <v>1</v>
      </c>
      <c r="G746" s="1700" t="s">
        <v>3130</v>
      </c>
      <c r="H746" s="1700" t="s">
        <v>2631</v>
      </c>
      <c r="I746" s="1700" t="s">
        <v>8088</v>
      </c>
    </row>
    <row r="747" spans="2:9">
      <c r="B747" s="1699" t="s">
        <v>2126</v>
      </c>
      <c r="C747" s="1699" t="s">
        <v>2132</v>
      </c>
      <c r="D747" s="1699" t="s">
        <v>2514</v>
      </c>
      <c r="E747" s="1699">
        <v>0</v>
      </c>
      <c r="F747" s="1699">
        <v>1</v>
      </c>
      <c r="G747" s="1700" t="s">
        <v>3130</v>
      </c>
      <c r="H747" s="1700" t="s">
        <v>3134</v>
      </c>
      <c r="I747" s="1700" t="s">
        <v>8088</v>
      </c>
    </row>
    <row r="748" spans="2:9">
      <c r="B748" s="1699" t="s">
        <v>2126</v>
      </c>
      <c r="C748" s="1699" t="s">
        <v>2132</v>
      </c>
      <c r="D748" s="1699" t="s">
        <v>2515</v>
      </c>
      <c r="E748" s="1699">
        <v>0</v>
      </c>
      <c r="F748" s="1699">
        <v>1</v>
      </c>
      <c r="G748" s="1700" t="s">
        <v>3130</v>
      </c>
      <c r="H748" s="1700" t="s">
        <v>3135</v>
      </c>
      <c r="I748" s="1700" t="s">
        <v>8088</v>
      </c>
    </row>
    <row r="749" spans="2:9">
      <c r="B749" s="1699" t="s">
        <v>2126</v>
      </c>
      <c r="C749" s="1699" t="s">
        <v>2132</v>
      </c>
      <c r="D749" s="1699" t="s">
        <v>2685</v>
      </c>
      <c r="E749" s="1699">
        <v>0</v>
      </c>
      <c r="F749" s="1699">
        <v>1</v>
      </c>
      <c r="G749" s="1700" t="s">
        <v>3130</v>
      </c>
      <c r="H749" s="1700" t="s">
        <v>3139</v>
      </c>
      <c r="I749" s="1700" t="s">
        <v>8088</v>
      </c>
    </row>
    <row r="750" spans="2:9">
      <c r="B750" s="1699" t="s">
        <v>2126</v>
      </c>
      <c r="C750" s="1699" t="s">
        <v>2132</v>
      </c>
      <c r="D750" s="1699" t="s">
        <v>2729</v>
      </c>
      <c r="E750" s="1699">
        <v>0</v>
      </c>
      <c r="F750" s="1699">
        <v>1</v>
      </c>
      <c r="G750" s="1700" t="s">
        <v>3130</v>
      </c>
      <c r="H750" s="1700" t="s">
        <v>2987</v>
      </c>
      <c r="I750" s="1700" t="s">
        <v>8088</v>
      </c>
    </row>
    <row r="751" spans="2:9">
      <c r="B751" s="1699" t="s">
        <v>2126</v>
      </c>
      <c r="C751" s="1699" t="s">
        <v>2132</v>
      </c>
      <c r="D751" s="1699" t="s">
        <v>2731</v>
      </c>
      <c r="E751" s="1699">
        <v>0</v>
      </c>
      <c r="F751" s="1699">
        <v>1</v>
      </c>
      <c r="G751" s="1700" t="s">
        <v>3130</v>
      </c>
      <c r="H751" s="1700" t="s">
        <v>3141</v>
      </c>
      <c r="I751" s="1700" t="s">
        <v>8089</v>
      </c>
    </row>
    <row r="752" spans="2:9">
      <c r="B752" s="1699" t="s">
        <v>2126</v>
      </c>
      <c r="C752" s="1699" t="s">
        <v>2132</v>
      </c>
      <c r="D752" s="1699" t="s">
        <v>2733</v>
      </c>
      <c r="E752" s="1699">
        <v>0</v>
      </c>
      <c r="F752" s="1699">
        <v>1</v>
      </c>
      <c r="G752" s="1700" t="s">
        <v>3130</v>
      </c>
      <c r="H752" s="1700" t="s">
        <v>3132</v>
      </c>
      <c r="I752" s="1700" t="s">
        <v>8089</v>
      </c>
    </row>
    <row r="753" spans="2:9">
      <c r="B753" s="1699" t="s">
        <v>2126</v>
      </c>
      <c r="C753" s="1699" t="s">
        <v>2132</v>
      </c>
      <c r="D753" s="1699" t="s">
        <v>2735</v>
      </c>
      <c r="E753" s="1699">
        <v>0</v>
      </c>
      <c r="F753" s="1699">
        <v>1</v>
      </c>
      <c r="G753" s="1700" t="s">
        <v>3130</v>
      </c>
      <c r="H753" s="1700" t="s">
        <v>3142</v>
      </c>
      <c r="I753" s="1700" t="s">
        <v>8089</v>
      </c>
    </row>
    <row r="754" spans="2:9">
      <c r="B754" s="1699" t="s">
        <v>2126</v>
      </c>
      <c r="C754" s="1699" t="s">
        <v>2132</v>
      </c>
      <c r="D754" s="1699" t="s">
        <v>2737</v>
      </c>
      <c r="E754" s="1699">
        <v>0</v>
      </c>
      <c r="F754" s="1699">
        <v>1</v>
      </c>
      <c r="G754" s="1700" t="s">
        <v>3130</v>
      </c>
      <c r="H754" s="1700" t="s">
        <v>3143</v>
      </c>
      <c r="I754" s="1700" t="s">
        <v>8089</v>
      </c>
    </row>
    <row r="755" spans="2:9">
      <c r="B755" s="1699" t="s">
        <v>2126</v>
      </c>
      <c r="C755" s="1699" t="s">
        <v>2132</v>
      </c>
      <c r="D755" s="1699" t="s">
        <v>2739</v>
      </c>
      <c r="E755" s="1699">
        <v>0</v>
      </c>
      <c r="F755" s="1699">
        <v>1</v>
      </c>
      <c r="G755" s="1700" t="s">
        <v>3130</v>
      </c>
      <c r="H755" s="1700" t="s">
        <v>3144</v>
      </c>
      <c r="I755" s="1700" t="s">
        <v>8089</v>
      </c>
    </row>
    <row r="756" spans="2:9">
      <c r="B756" s="1699" t="s">
        <v>2126</v>
      </c>
      <c r="C756" s="1699" t="s">
        <v>2132</v>
      </c>
      <c r="D756" s="1699" t="s">
        <v>2741</v>
      </c>
      <c r="E756" s="1699">
        <v>0</v>
      </c>
      <c r="F756" s="1699">
        <v>1</v>
      </c>
      <c r="G756" s="1700" t="s">
        <v>3130</v>
      </c>
      <c r="H756" s="1700" t="s">
        <v>3145</v>
      </c>
      <c r="I756" s="1700" t="s">
        <v>8089</v>
      </c>
    </row>
    <row r="757" spans="2:9">
      <c r="B757" s="1699" t="s">
        <v>2126</v>
      </c>
      <c r="C757" s="1699" t="s">
        <v>2132</v>
      </c>
      <c r="D757" s="1699" t="s">
        <v>2743</v>
      </c>
      <c r="E757" s="1699">
        <v>0</v>
      </c>
      <c r="F757" s="1699">
        <v>1</v>
      </c>
      <c r="G757" s="1700" t="s">
        <v>3130</v>
      </c>
      <c r="H757" s="1700" t="s">
        <v>3146</v>
      </c>
      <c r="I757" s="1700" t="s">
        <v>8089</v>
      </c>
    </row>
    <row r="758" spans="2:9">
      <c r="B758" s="1699" t="s">
        <v>2126</v>
      </c>
      <c r="C758" s="1699" t="s">
        <v>2135</v>
      </c>
      <c r="D758" s="1699" t="s">
        <v>2516</v>
      </c>
      <c r="E758" s="1699">
        <v>0</v>
      </c>
      <c r="F758" s="1699">
        <v>1</v>
      </c>
      <c r="G758" s="1700" t="s">
        <v>3147</v>
      </c>
      <c r="H758" s="1700" t="s">
        <v>3149</v>
      </c>
      <c r="I758" s="1700" t="s">
        <v>8088</v>
      </c>
    </row>
    <row r="759" spans="2:9">
      <c r="B759" s="1699" t="s">
        <v>2126</v>
      </c>
      <c r="C759" s="1699" t="s">
        <v>2135</v>
      </c>
      <c r="D759" s="1699" t="s">
        <v>2522</v>
      </c>
      <c r="E759" s="1699">
        <v>0</v>
      </c>
      <c r="F759" s="1699">
        <v>1</v>
      </c>
      <c r="G759" s="1700" t="s">
        <v>3147</v>
      </c>
      <c r="H759" s="1700" t="s">
        <v>2221</v>
      </c>
      <c r="I759" s="1700" t="s">
        <v>8089</v>
      </c>
    </row>
    <row r="760" spans="2:9">
      <c r="B760" s="1699" t="s">
        <v>2126</v>
      </c>
      <c r="C760" s="1699" t="s">
        <v>2135</v>
      </c>
      <c r="D760" s="1699" t="s">
        <v>2524</v>
      </c>
      <c r="E760" s="1699">
        <v>0</v>
      </c>
      <c r="F760" s="1699">
        <v>1</v>
      </c>
      <c r="G760" s="1700" t="s">
        <v>3147</v>
      </c>
      <c r="H760" s="1700" t="s">
        <v>3150</v>
      </c>
      <c r="I760" s="1700" t="s">
        <v>8089</v>
      </c>
    </row>
    <row r="761" spans="2:9">
      <c r="B761" s="1699" t="s">
        <v>2126</v>
      </c>
      <c r="C761" s="1699" t="s">
        <v>2135</v>
      </c>
      <c r="D761" s="1699" t="s">
        <v>2525</v>
      </c>
      <c r="E761" s="1699">
        <v>0</v>
      </c>
      <c r="F761" s="1699">
        <v>1</v>
      </c>
      <c r="G761" s="1700" t="s">
        <v>3147</v>
      </c>
      <c r="H761" s="1700" t="s">
        <v>2631</v>
      </c>
      <c r="I761" s="1700" t="s">
        <v>8088</v>
      </c>
    </row>
    <row r="762" spans="2:9">
      <c r="B762" s="1699" t="s">
        <v>2126</v>
      </c>
      <c r="C762" s="1699" t="s">
        <v>2135</v>
      </c>
      <c r="D762" s="1699" t="s">
        <v>2685</v>
      </c>
      <c r="E762" s="1699">
        <v>0</v>
      </c>
      <c r="F762" s="1699">
        <v>1</v>
      </c>
      <c r="G762" s="1700" t="s">
        <v>3147</v>
      </c>
      <c r="H762" s="1700" t="s">
        <v>3081</v>
      </c>
      <c r="I762" s="1700" t="s">
        <v>8089</v>
      </c>
    </row>
    <row r="763" spans="2:9">
      <c r="B763" s="1699" t="s">
        <v>2126</v>
      </c>
      <c r="C763" s="1699" t="s">
        <v>2135</v>
      </c>
      <c r="D763" s="1699" t="s">
        <v>2725</v>
      </c>
      <c r="E763" s="1699">
        <v>0</v>
      </c>
      <c r="F763" s="1699">
        <v>1</v>
      </c>
      <c r="G763" s="1700" t="s">
        <v>3147</v>
      </c>
      <c r="H763" s="1700" t="s">
        <v>3152</v>
      </c>
      <c r="I763" s="1700" t="s">
        <v>8089</v>
      </c>
    </row>
    <row r="764" spans="2:9">
      <c r="B764" s="1699" t="s">
        <v>2126</v>
      </c>
      <c r="C764" s="1699" t="s">
        <v>2138</v>
      </c>
      <c r="D764" s="1699" t="s">
        <v>2126</v>
      </c>
      <c r="E764" s="1699">
        <v>0</v>
      </c>
      <c r="F764" s="1699">
        <v>1</v>
      </c>
      <c r="G764" s="1700" t="s">
        <v>3153</v>
      </c>
      <c r="H764" s="1700" t="s">
        <v>2992</v>
      </c>
      <c r="I764" s="1700" t="s">
        <v>8088</v>
      </c>
    </row>
    <row r="765" spans="2:9">
      <c r="B765" s="1699" t="s">
        <v>2126</v>
      </c>
      <c r="C765" s="1699" t="s">
        <v>2138</v>
      </c>
      <c r="D765" s="1699" t="s">
        <v>2128</v>
      </c>
      <c r="E765" s="1699">
        <v>0</v>
      </c>
      <c r="F765" s="1699">
        <v>1</v>
      </c>
      <c r="G765" s="1700" t="s">
        <v>3153</v>
      </c>
      <c r="H765" s="1700" t="s">
        <v>3154</v>
      </c>
      <c r="I765" s="1700" t="s">
        <v>8088</v>
      </c>
    </row>
    <row r="766" spans="2:9">
      <c r="B766" s="1699" t="s">
        <v>2126</v>
      </c>
      <c r="C766" s="1699" t="s">
        <v>2142</v>
      </c>
      <c r="D766" s="1699" t="s">
        <v>2108</v>
      </c>
      <c r="E766" s="1699">
        <v>1</v>
      </c>
      <c r="F766" s="1699">
        <v>0</v>
      </c>
      <c r="G766" s="1700" t="s">
        <v>3155</v>
      </c>
      <c r="H766" s="1700"/>
      <c r="I766" s="1700" t="s">
        <v>8088</v>
      </c>
    </row>
    <row r="767" spans="2:9">
      <c r="B767" s="1699" t="s">
        <v>2126</v>
      </c>
      <c r="C767" s="1699" t="s">
        <v>2142</v>
      </c>
      <c r="D767" s="1699" t="s">
        <v>2112</v>
      </c>
      <c r="E767" s="1699">
        <v>0</v>
      </c>
      <c r="F767" s="1699">
        <v>1</v>
      </c>
      <c r="G767" s="1700" t="s">
        <v>3155</v>
      </c>
      <c r="H767" s="1700" t="s">
        <v>3156</v>
      </c>
      <c r="I767" s="1700" t="s">
        <v>8088</v>
      </c>
    </row>
    <row r="768" spans="2:9">
      <c r="B768" s="1699" t="s">
        <v>2126</v>
      </c>
      <c r="C768" s="1699" t="s">
        <v>2142</v>
      </c>
      <c r="D768" s="1699" t="s">
        <v>2122</v>
      </c>
      <c r="E768" s="1699">
        <v>0</v>
      </c>
      <c r="F768" s="1699">
        <v>1</v>
      </c>
      <c r="G768" s="1700" t="s">
        <v>3155</v>
      </c>
      <c r="H768" s="1700" t="s">
        <v>3137</v>
      </c>
      <c r="I768" s="1700" t="s">
        <v>8088</v>
      </c>
    </row>
    <row r="769" spans="2:9">
      <c r="B769" s="1699" t="s">
        <v>2126</v>
      </c>
      <c r="C769" s="1699" t="s">
        <v>2142</v>
      </c>
      <c r="D769" s="1699" t="s">
        <v>2124</v>
      </c>
      <c r="E769" s="1699">
        <v>0</v>
      </c>
      <c r="F769" s="1699">
        <v>1</v>
      </c>
      <c r="G769" s="1700" t="s">
        <v>3155</v>
      </c>
      <c r="H769" s="1700" t="s">
        <v>3157</v>
      </c>
      <c r="I769" s="1700" t="s">
        <v>8088</v>
      </c>
    </row>
    <row r="770" spans="2:9">
      <c r="B770" s="1699" t="s">
        <v>2126</v>
      </c>
      <c r="C770" s="1699" t="s">
        <v>2142</v>
      </c>
      <c r="D770" s="1699" t="s">
        <v>2126</v>
      </c>
      <c r="E770" s="1699">
        <v>0</v>
      </c>
      <c r="F770" s="1699">
        <v>1</v>
      </c>
      <c r="G770" s="1700" t="s">
        <v>3155</v>
      </c>
      <c r="H770" s="1700" t="s">
        <v>3158</v>
      </c>
      <c r="I770" s="1700" t="s">
        <v>8088</v>
      </c>
    </row>
    <row r="771" spans="2:9">
      <c r="B771" s="1699" t="s">
        <v>2126</v>
      </c>
      <c r="C771" s="1699" t="s">
        <v>2142</v>
      </c>
      <c r="D771" s="1699" t="s">
        <v>2128</v>
      </c>
      <c r="E771" s="1699">
        <v>0</v>
      </c>
      <c r="F771" s="1699">
        <v>1</v>
      </c>
      <c r="G771" s="1700" t="s">
        <v>3155</v>
      </c>
      <c r="H771" s="1700" t="s">
        <v>3159</v>
      </c>
      <c r="I771" s="1700" t="s">
        <v>8088</v>
      </c>
    </row>
    <row r="772" spans="2:9">
      <c r="B772" s="1699" t="s">
        <v>2126</v>
      </c>
      <c r="C772" s="1699" t="s">
        <v>2142</v>
      </c>
      <c r="D772" s="1699" t="s">
        <v>2130</v>
      </c>
      <c r="E772" s="1699">
        <v>0</v>
      </c>
      <c r="F772" s="1699">
        <v>1</v>
      </c>
      <c r="G772" s="1700" t="s">
        <v>3155</v>
      </c>
      <c r="H772" s="1700" t="s">
        <v>2549</v>
      </c>
      <c r="I772" s="1700" t="s">
        <v>8088</v>
      </c>
    </row>
    <row r="773" spans="2:9">
      <c r="B773" s="1699" t="s">
        <v>2126</v>
      </c>
      <c r="C773" s="1699" t="s">
        <v>2142</v>
      </c>
      <c r="D773" s="1699" t="s">
        <v>2512</v>
      </c>
      <c r="E773" s="1699">
        <v>0</v>
      </c>
      <c r="F773" s="1699">
        <v>1</v>
      </c>
      <c r="G773" s="1700" t="s">
        <v>3155</v>
      </c>
      <c r="H773" s="1700" t="s">
        <v>3142</v>
      </c>
      <c r="I773" s="1700" t="s">
        <v>8089</v>
      </c>
    </row>
    <row r="774" spans="2:9">
      <c r="B774" s="1699" t="s">
        <v>2126</v>
      </c>
      <c r="C774" s="1699" t="s">
        <v>2142</v>
      </c>
      <c r="D774" s="1699" t="s">
        <v>2514</v>
      </c>
      <c r="E774" s="1699">
        <v>0</v>
      </c>
      <c r="F774" s="1699">
        <v>1</v>
      </c>
      <c r="G774" s="1700" t="s">
        <v>3155</v>
      </c>
      <c r="H774" s="1700" t="s">
        <v>3160</v>
      </c>
      <c r="I774" s="1700" t="s">
        <v>8088</v>
      </c>
    </row>
    <row r="775" spans="2:9">
      <c r="B775" s="1699" t="s">
        <v>2126</v>
      </c>
      <c r="C775" s="1699" t="s">
        <v>2145</v>
      </c>
      <c r="D775" s="1699" t="s">
        <v>2108</v>
      </c>
      <c r="E775" s="1699">
        <v>1</v>
      </c>
      <c r="F775" s="1699">
        <v>0</v>
      </c>
      <c r="G775" s="1700" t="s">
        <v>3161</v>
      </c>
      <c r="H775" s="1700"/>
      <c r="I775" s="1700" t="s">
        <v>8088</v>
      </c>
    </row>
    <row r="776" spans="2:9">
      <c r="B776" s="1699" t="s">
        <v>2126</v>
      </c>
      <c r="C776" s="1699" t="s">
        <v>2145</v>
      </c>
      <c r="D776" s="1699" t="s">
        <v>2112</v>
      </c>
      <c r="E776" s="1699">
        <v>0</v>
      </c>
      <c r="F776" s="1699">
        <v>1</v>
      </c>
      <c r="G776" s="1700" t="s">
        <v>3161</v>
      </c>
      <c r="H776" s="1700" t="s">
        <v>3162</v>
      </c>
      <c r="I776" s="1700" t="s">
        <v>8088</v>
      </c>
    </row>
    <row r="777" spans="2:9">
      <c r="B777" s="1699" t="s">
        <v>2126</v>
      </c>
      <c r="C777" s="1699" t="s">
        <v>2145</v>
      </c>
      <c r="D777" s="1699" t="s">
        <v>2124</v>
      </c>
      <c r="E777" s="1699">
        <v>0</v>
      </c>
      <c r="F777" s="1699">
        <v>1</v>
      </c>
      <c r="G777" s="1700" t="s">
        <v>3161</v>
      </c>
      <c r="H777" s="1700" t="s">
        <v>3164</v>
      </c>
      <c r="I777" s="1700" t="s">
        <v>8088</v>
      </c>
    </row>
    <row r="778" spans="2:9">
      <c r="B778" s="1699" t="s">
        <v>2126</v>
      </c>
      <c r="C778" s="1699" t="s">
        <v>2145</v>
      </c>
      <c r="D778" s="1699" t="s">
        <v>2126</v>
      </c>
      <c r="E778" s="1699">
        <v>0</v>
      </c>
      <c r="F778" s="1699">
        <v>1</v>
      </c>
      <c r="G778" s="1700" t="s">
        <v>3161</v>
      </c>
      <c r="H778" s="1700" t="s">
        <v>3165</v>
      </c>
      <c r="I778" s="1700" t="s">
        <v>8088</v>
      </c>
    </row>
    <row r="779" spans="2:9">
      <c r="B779" s="1699" t="s">
        <v>2126</v>
      </c>
      <c r="C779" s="1699" t="s">
        <v>2145</v>
      </c>
      <c r="D779" s="1699" t="s">
        <v>2130</v>
      </c>
      <c r="E779" s="1699">
        <v>0</v>
      </c>
      <c r="F779" s="1699">
        <v>1</v>
      </c>
      <c r="G779" s="1700" t="s">
        <v>3161</v>
      </c>
      <c r="H779" s="1700" t="s">
        <v>3166</v>
      </c>
      <c r="I779" s="1700" t="s">
        <v>8088</v>
      </c>
    </row>
    <row r="780" spans="2:9">
      <c r="B780" s="1699" t="s">
        <v>2126</v>
      </c>
      <c r="C780" s="1699" t="s">
        <v>2150</v>
      </c>
      <c r="D780" s="1699" t="s">
        <v>2108</v>
      </c>
      <c r="E780" s="1699">
        <v>1</v>
      </c>
      <c r="F780" s="1699">
        <v>0</v>
      </c>
      <c r="G780" s="1700" t="s">
        <v>3167</v>
      </c>
      <c r="H780" s="1700"/>
      <c r="I780" s="1700" t="s">
        <v>8088</v>
      </c>
    </row>
    <row r="781" spans="2:9">
      <c r="B781" s="1699" t="s">
        <v>2126</v>
      </c>
      <c r="C781" s="1699" t="s">
        <v>2150</v>
      </c>
      <c r="D781" s="1699" t="s">
        <v>2112</v>
      </c>
      <c r="E781" s="1699">
        <v>0</v>
      </c>
      <c r="F781" s="1699">
        <v>1</v>
      </c>
      <c r="G781" s="1700" t="s">
        <v>3167</v>
      </c>
      <c r="H781" s="1700" t="s">
        <v>2882</v>
      </c>
      <c r="I781" s="1700" t="s">
        <v>8088</v>
      </c>
    </row>
    <row r="782" spans="2:9">
      <c r="B782" s="1699" t="s">
        <v>2126</v>
      </c>
      <c r="C782" s="1699" t="s">
        <v>2150</v>
      </c>
      <c r="D782" s="1699" t="s">
        <v>2122</v>
      </c>
      <c r="E782" s="1699">
        <v>0</v>
      </c>
      <c r="F782" s="1699">
        <v>1</v>
      </c>
      <c r="G782" s="1700" t="s">
        <v>3167</v>
      </c>
      <c r="H782" s="1700" t="s">
        <v>3169</v>
      </c>
      <c r="I782" s="1700" t="s">
        <v>8088</v>
      </c>
    </row>
    <row r="783" spans="2:9">
      <c r="B783" s="1699" t="s">
        <v>2126</v>
      </c>
      <c r="C783" s="1699" t="s">
        <v>2150</v>
      </c>
      <c r="D783" s="1699" t="s">
        <v>2124</v>
      </c>
      <c r="E783" s="1699">
        <v>0</v>
      </c>
      <c r="F783" s="1699">
        <v>1</v>
      </c>
      <c r="G783" s="1700" t="s">
        <v>3167</v>
      </c>
      <c r="H783" s="1700" t="s">
        <v>3170</v>
      </c>
      <c r="I783" s="1700" t="s">
        <v>8088</v>
      </c>
    </row>
    <row r="784" spans="2:9">
      <c r="B784" s="1699" t="s">
        <v>2126</v>
      </c>
      <c r="C784" s="1699" t="s">
        <v>2152</v>
      </c>
      <c r="D784" s="1699" t="s">
        <v>2124</v>
      </c>
      <c r="E784" s="1699">
        <v>0</v>
      </c>
      <c r="F784" s="1699">
        <v>1</v>
      </c>
      <c r="G784" s="1700" t="s">
        <v>3171</v>
      </c>
      <c r="H784" s="1700" t="s">
        <v>3172</v>
      </c>
      <c r="I784" s="1700" t="s">
        <v>8088</v>
      </c>
    </row>
    <row r="785" spans="2:9">
      <c r="B785" s="1699" t="s">
        <v>2126</v>
      </c>
      <c r="C785" s="1699" t="s">
        <v>2152</v>
      </c>
      <c r="D785" s="1699" t="s">
        <v>2126</v>
      </c>
      <c r="E785" s="1699">
        <v>0</v>
      </c>
      <c r="F785" s="1699">
        <v>1</v>
      </c>
      <c r="G785" s="1700" t="s">
        <v>3171</v>
      </c>
      <c r="H785" s="1700" t="s">
        <v>3173</v>
      </c>
      <c r="I785" s="1700" t="s">
        <v>8088</v>
      </c>
    </row>
    <row r="786" spans="2:9">
      <c r="B786" s="1699" t="s">
        <v>2126</v>
      </c>
      <c r="C786" s="1699" t="s">
        <v>2152</v>
      </c>
      <c r="D786" s="1699" t="s">
        <v>2128</v>
      </c>
      <c r="E786" s="1699">
        <v>0</v>
      </c>
      <c r="F786" s="1699">
        <v>1</v>
      </c>
      <c r="G786" s="1700" t="s">
        <v>3171</v>
      </c>
      <c r="H786" s="1700" t="s">
        <v>3174</v>
      </c>
      <c r="I786" s="1700" t="s">
        <v>8088</v>
      </c>
    </row>
    <row r="787" spans="2:9">
      <c r="B787" s="1699" t="s">
        <v>2126</v>
      </c>
      <c r="C787" s="1699" t="s">
        <v>2154</v>
      </c>
      <c r="D787" s="1699" t="s">
        <v>2108</v>
      </c>
      <c r="E787" s="1699">
        <v>1</v>
      </c>
      <c r="F787" s="1699">
        <v>0</v>
      </c>
      <c r="G787" s="1700" t="s">
        <v>3175</v>
      </c>
      <c r="H787" s="1700"/>
      <c r="I787" s="1700" t="s">
        <v>8088</v>
      </c>
    </row>
    <row r="788" spans="2:9">
      <c r="B788" s="1699" t="s">
        <v>2126</v>
      </c>
      <c r="C788" s="1699" t="s">
        <v>2154</v>
      </c>
      <c r="D788" s="1699" t="s">
        <v>2124</v>
      </c>
      <c r="E788" s="1699">
        <v>0</v>
      </c>
      <c r="F788" s="1699">
        <v>1</v>
      </c>
      <c r="G788" s="1700" t="s">
        <v>3175</v>
      </c>
      <c r="H788" s="1700" t="s">
        <v>3176</v>
      </c>
      <c r="I788" s="1700" t="s">
        <v>8088</v>
      </c>
    </row>
    <row r="789" spans="2:9">
      <c r="B789" s="1699" t="s">
        <v>2126</v>
      </c>
      <c r="C789" s="1699" t="s">
        <v>2154</v>
      </c>
      <c r="D789" s="1699" t="s">
        <v>2126</v>
      </c>
      <c r="E789" s="1699">
        <v>0</v>
      </c>
      <c r="F789" s="1699">
        <v>1</v>
      </c>
      <c r="G789" s="1700" t="s">
        <v>3175</v>
      </c>
      <c r="H789" s="1700" t="s">
        <v>3177</v>
      </c>
      <c r="I789" s="1700" t="s">
        <v>8089</v>
      </c>
    </row>
    <row r="790" spans="2:9">
      <c r="B790" s="1699" t="s">
        <v>2126</v>
      </c>
      <c r="C790" s="1699" t="s">
        <v>2155</v>
      </c>
      <c r="D790" s="1699" t="s">
        <v>2108</v>
      </c>
      <c r="E790" s="1699">
        <v>1</v>
      </c>
      <c r="F790" s="1699">
        <v>0</v>
      </c>
      <c r="G790" s="1700" t="s">
        <v>3178</v>
      </c>
      <c r="H790" s="1700"/>
      <c r="I790" s="1700" t="s">
        <v>8088</v>
      </c>
    </row>
    <row r="791" spans="2:9">
      <c r="B791" s="1699" t="s">
        <v>2126</v>
      </c>
      <c r="C791" s="1699" t="s">
        <v>2155</v>
      </c>
      <c r="D791" s="1699" t="s">
        <v>2110</v>
      </c>
      <c r="E791" s="1699">
        <v>0</v>
      </c>
      <c r="F791" s="1699">
        <v>1</v>
      </c>
      <c r="G791" s="1700" t="s">
        <v>3178</v>
      </c>
      <c r="H791" s="1700" t="s">
        <v>3179</v>
      </c>
      <c r="I791" s="1700" t="s">
        <v>8088</v>
      </c>
    </row>
    <row r="792" spans="2:9">
      <c r="B792" s="1699" t="s">
        <v>2126</v>
      </c>
      <c r="C792" s="1699" t="s">
        <v>2155</v>
      </c>
      <c r="D792" s="1699" t="s">
        <v>2112</v>
      </c>
      <c r="E792" s="1699">
        <v>0</v>
      </c>
      <c r="F792" s="1699">
        <v>1</v>
      </c>
      <c r="G792" s="1700" t="s">
        <v>3178</v>
      </c>
      <c r="H792" s="1700" t="s">
        <v>3180</v>
      </c>
      <c r="I792" s="1700" t="s">
        <v>8088</v>
      </c>
    </row>
    <row r="793" spans="2:9">
      <c r="B793" s="1699" t="s">
        <v>2126</v>
      </c>
      <c r="C793" s="1699" t="s">
        <v>2155</v>
      </c>
      <c r="D793" s="1699" t="s">
        <v>2122</v>
      </c>
      <c r="E793" s="1699">
        <v>0</v>
      </c>
      <c r="F793" s="1699">
        <v>1</v>
      </c>
      <c r="G793" s="1700" t="s">
        <v>3178</v>
      </c>
      <c r="H793" s="1700" t="s">
        <v>2915</v>
      </c>
      <c r="I793" s="1700" t="s">
        <v>8088</v>
      </c>
    </row>
    <row r="794" spans="2:9">
      <c r="B794" s="1699" t="s">
        <v>2126</v>
      </c>
      <c r="C794" s="1699" t="s">
        <v>2155</v>
      </c>
      <c r="D794" s="1699" t="s">
        <v>2124</v>
      </c>
      <c r="E794" s="1699">
        <v>0</v>
      </c>
      <c r="F794" s="1699">
        <v>1</v>
      </c>
      <c r="G794" s="1700" t="s">
        <v>3178</v>
      </c>
      <c r="H794" s="1700" t="s">
        <v>3181</v>
      </c>
      <c r="I794" s="1700" t="s">
        <v>8088</v>
      </c>
    </row>
    <row r="795" spans="2:9">
      <c r="B795" s="1699" t="s">
        <v>2126</v>
      </c>
      <c r="C795" s="1699" t="s">
        <v>2155</v>
      </c>
      <c r="D795" s="1699" t="s">
        <v>2126</v>
      </c>
      <c r="E795" s="1699">
        <v>0</v>
      </c>
      <c r="F795" s="1699">
        <v>1</v>
      </c>
      <c r="G795" s="1700" t="s">
        <v>3178</v>
      </c>
      <c r="H795" s="1700" t="s">
        <v>2596</v>
      </c>
      <c r="I795" s="1700" t="s">
        <v>8088</v>
      </c>
    </row>
    <row r="796" spans="2:9">
      <c r="B796" s="1699" t="s">
        <v>2126</v>
      </c>
      <c r="C796" s="1699" t="s">
        <v>2157</v>
      </c>
      <c r="D796" s="1699" t="s">
        <v>2108</v>
      </c>
      <c r="E796" s="1699">
        <v>1</v>
      </c>
      <c r="F796" s="1699">
        <v>0</v>
      </c>
      <c r="G796" s="1700" t="s">
        <v>3182</v>
      </c>
      <c r="H796" s="1700"/>
      <c r="I796" s="1700" t="s">
        <v>8088</v>
      </c>
    </row>
    <row r="797" spans="2:9">
      <c r="B797" s="1699" t="s">
        <v>2126</v>
      </c>
      <c r="C797" s="1699" t="s">
        <v>2157</v>
      </c>
      <c r="D797" s="1699" t="s">
        <v>2112</v>
      </c>
      <c r="E797" s="1699">
        <v>0</v>
      </c>
      <c r="F797" s="1699">
        <v>1</v>
      </c>
      <c r="G797" s="1700" t="s">
        <v>3182</v>
      </c>
      <c r="H797" s="1700" t="s">
        <v>3183</v>
      </c>
      <c r="I797" s="1700" t="s">
        <v>8088</v>
      </c>
    </row>
    <row r="798" spans="2:9">
      <c r="B798" s="1699" t="s">
        <v>2126</v>
      </c>
      <c r="C798" s="1699" t="s">
        <v>2157</v>
      </c>
      <c r="D798" s="1699" t="s">
        <v>2124</v>
      </c>
      <c r="E798" s="1699">
        <v>0</v>
      </c>
      <c r="F798" s="1699">
        <v>1</v>
      </c>
      <c r="G798" s="1700" t="s">
        <v>3182</v>
      </c>
      <c r="H798" s="1700" t="s">
        <v>3184</v>
      </c>
      <c r="I798" s="1700" t="s">
        <v>8088</v>
      </c>
    </row>
    <row r="799" spans="2:9">
      <c r="B799" s="1699" t="s">
        <v>2126</v>
      </c>
      <c r="C799" s="1699" t="s">
        <v>2157</v>
      </c>
      <c r="D799" s="1699" t="s">
        <v>2126</v>
      </c>
      <c r="E799" s="1699">
        <v>0</v>
      </c>
      <c r="F799" s="1699">
        <v>1</v>
      </c>
      <c r="G799" s="1700" t="s">
        <v>3182</v>
      </c>
      <c r="H799" s="1700" t="s">
        <v>3185</v>
      </c>
      <c r="I799" s="1700" t="s">
        <v>8088</v>
      </c>
    </row>
    <row r="800" spans="2:9">
      <c r="B800" s="1699" t="s">
        <v>2126</v>
      </c>
      <c r="C800" s="1699" t="s">
        <v>2157</v>
      </c>
      <c r="D800" s="1699" t="s">
        <v>2128</v>
      </c>
      <c r="E800" s="1699">
        <v>0</v>
      </c>
      <c r="F800" s="1699">
        <v>1</v>
      </c>
      <c r="G800" s="1700" t="s">
        <v>3182</v>
      </c>
      <c r="H800" s="1700" t="s">
        <v>3186</v>
      </c>
      <c r="I800" s="1700" t="s">
        <v>8089</v>
      </c>
    </row>
    <row r="801" spans="2:9">
      <c r="B801" s="1699" t="s">
        <v>2126</v>
      </c>
      <c r="C801" s="1699" t="s">
        <v>2572</v>
      </c>
      <c r="D801" s="1699" t="s">
        <v>2108</v>
      </c>
      <c r="E801" s="1699">
        <v>1</v>
      </c>
      <c r="F801" s="1699">
        <v>0</v>
      </c>
      <c r="G801" s="1700" t="s">
        <v>3187</v>
      </c>
      <c r="H801" s="1700"/>
      <c r="I801" s="1700" t="s">
        <v>8088</v>
      </c>
    </row>
    <row r="802" spans="2:9">
      <c r="B802" s="1699" t="s">
        <v>2126</v>
      </c>
      <c r="C802" s="1699" t="s">
        <v>2572</v>
      </c>
      <c r="D802" s="1699" t="s">
        <v>2110</v>
      </c>
      <c r="E802" s="1699">
        <v>0</v>
      </c>
      <c r="F802" s="1699">
        <v>1</v>
      </c>
      <c r="G802" s="1700" t="s">
        <v>3187</v>
      </c>
      <c r="H802" s="1700" t="s">
        <v>3188</v>
      </c>
      <c r="I802" s="1700" t="s">
        <v>8088</v>
      </c>
    </row>
    <row r="803" spans="2:9">
      <c r="B803" s="1699" t="s">
        <v>2126</v>
      </c>
      <c r="C803" s="1699" t="s">
        <v>2572</v>
      </c>
      <c r="D803" s="1699" t="s">
        <v>2112</v>
      </c>
      <c r="E803" s="1699">
        <v>0</v>
      </c>
      <c r="F803" s="1699">
        <v>1</v>
      </c>
      <c r="G803" s="1700" t="s">
        <v>3187</v>
      </c>
      <c r="H803" s="1700" t="s">
        <v>2589</v>
      </c>
      <c r="I803" s="1700" t="s">
        <v>8088</v>
      </c>
    </row>
    <row r="804" spans="2:9">
      <c r="B804" s="1699" t="s">
        <v>2126</v>
      </c>
      <c r="C804" s="1699" t="s">
        <v>2572</v>
      </c>
      <c r="D804" s="1699" t="s">
        <v>2122</v>
      </c>
      <c r="E804" s="1699">
        <v>0</v>
      </c>
      <c r="F804" s="1699">
        <v>1</v>
      </c>
      <c r="G804" s="1700" t="s">
        <v>3187</v>
      </c>
      <c r="H804" s="1700" t="s">
        <v>3189</v>
      </c>
      <c r="I804" s="1700" t="s">
        <v>8088</v>
      </c>
    </row>
    <row r="805" spans="2:9">
      <c r="B805" s="1699" t="s">
        <v>2126</v>
      </c>
      <c r="C805" s="1699" t="s">
        <v>2791</v>
      </c>
      <c r="D805" s="1699" t="s">
        <v>2110</v>
      </c>
      <c r="E805" s="1699">
        <v>0</v>
      </c>
      <c r="F805" s="1699">
        <v>1</v>
      </c>
      <c r="G805" s="1700" t="s">
        <v>3190</v>
      </c>
      <c r="H805" s="1700" t="s">
        <v>2534</v>
      </c>
      <c r="I805" s="1700" t="s">
        <v>8088</v>
      </c>
    </row>
    <row r="806" spans="2:9">
      <c r="B806" s="1699" t="s">
        <v>2126</v>
      </c>
      <c r="C806" s="1699" t="s">
        <v>2586</v>
      </c>
      <c r="D806" s="1699" t="s">
        <v>2110</v>
      </c>
      <c r="E806" s="1699">
        <v>0</v>
      </c>
      <c r="F806" s="1699">
        <v>1</v>
      </c>
      <c r="G806" s="1700" t="s">
        <v>3191</v>
      </c>
      <c r="H806" s="1700" t="s">
        <v>3192</v>
      </c>
      <c r="I806" s="1700" t="s">
        <v>8088</v>
      </c>
    </row>
    <row r="807" spans="2:9">
      <c r="B807" s="1699" t="s">
        <v>2126</v>
      </c>
      <c r="C807" s="1699" t="s">
        <v>2802</v>
      </c>
      <c r="D807" s="1699" t="s">
        <v>2108</v>
      </c>
      <c r="E807" s="1699">
        <v>1</v>
      </c>
      <c r="F807" s="1699">
        <v>0</v>
      </c>
      <c r="G807" s="1700" t="s">
        <v>3193</v>
      </c>
      <c r="H807" s="1700"/>
      <c r="I807" s="1700" t="s">
        <v>8089</v>
      </c>
    </row>
    <row r="808" spans="2:9">
      <c r="B808" s="1699" t="s">
        <v>2126</v>
      </c>
      <c r="C808" s="1699" t="s">
        <v>2802</v>
      </c>
      <c r="D808" s="1699" t="s">
        <v>2107</v>
      </c>
      <c r="E808" s="1699">
        <v>0</v>
      </c>
      <c r="F808" s="1699">
        <v>1</v>
      </c>
      <c r="G808" s="1700" t="s">
        <v>3193</v>
      </c>
      <c r="H808" s="1700" t="s">
        <v>2790</v>
      </c>
      <c r="I808" s="1700" t="s">
        <v>8089</v>
      </c>
    </row>
    <row r="809" spans="2:9">
      <c r="B809" s="1699" t="s">
        <v>2126</v>
      </c>
      <c r="C809" s="1699" t="s">
        <v>2802</v>
      </c>
      <c r="D809" s="1699" t="s">
        <v>2110</v>
      </c>
      <c r="E809" s="1699">
        <v>0</v>
      </c>
      <c r="F809" s="1699">
        <v>1</v>
      </c>
      <c r="G809" s="1700" t="s">
        <v>3193</v>
      </c>
      <c r="H809" s="1700" t="s">
        <v>3194</v>
      </c>
      <c r="I809" s="1700" t="s">
        <v>8089</v>
      </c>
    </row>
    <row r="810" spans="2:9">
      <c r="B810" s="1699" t="s">
        <v>2126</v>
      </c>
      <c r="C810" s="1699" t="s">
        <v>2802</v>
      </c>
      <c r="D810" s="1699" t="s">
        <v>2112</v>
      </c>
      <c r="E810" s="1699">
        <v>0</v>
      </c>
      <c r="F810" s="1699">
        <v>1</v>
      </c>
      <c r="G810" s="1700" t="s">
        <v>3193</v>
      </c>
      <c r="H810" s="1700" t="s">
        <v>3195</v>
      </c>
      <c r="I810" s="1700" t="s">
        <v>8089</v>
      </c>
    </row>
    <row r="811" spans="2:9">
      <c r="B811" s="1699" t="s">
        <v>2126</v>
      </c>
      <c r="C811" s="1699" t="s">
        <v>2802</v>
      </c>
      <c r="D811" s="1699" t="s">
        <v>2122</v>
      </c>
      <c r="E811" s="1699">
        <v>0</v>
      </c>
      <c r="F811" s="1699">
        <v>1</v>
      </c>
      <c r="G811" s="1700" t="s">
        <v>3193</v>
      </c>
      <c r="H811" s="1700" t="s">
        <v>3196</v>
      </c>
      <c r="I811" s="1700" t="s">
        <v>8089</v>
      </c>
    </row>
    <row r="812" spans="2:9">
      <c r="B812" s="1699" t="s">
        <v>2126</v>
      </c>
      <c r="C812" s="1699" t="s">
        <v>2591</v>
      </c>
      <c r="D812" s="1699" t="s">
        <v>2108</v>
      </c>
      <c r="E812" s="1699">
        <v>1</v>
      </c>
      <c r="F812" s="1699">
        <v>0</v>
      </c>
      <c r="G812" s="1700" t="s">
        <v>2176</v>
      </c>
      <c r="H812" s="1700"/>
      <c r="I812" s="1700" t="s">
        <v>8088</v>
      </c>
    </row>
    <row r="813" spans="2:9">
      <c r="B813" s="1699" t="s">
        <v>2126</v>
      </c>
      <c r="C813" s="1699" t="s">
        <v>2591</v>
      </c>
      <c r="D813" s="1699" t="s">
        <v>2107</v>
      </c>
      <c r="E813" s="1699">
        <v>0</v>
      </c>
      <c r="F813" s="1699">
        <v>1</v>
      </c>
      <c r="G813" s="1700" t="s">
        <v>2176</v>
      </c>
      <c r="H813" s="1700" t="s">
        <v>3197</v>
      </c>
      <c r="I813" s="1700" t="s">
        <v>8088</v>
      </c>
    </row>
    <row r="814" spans="2:9">
      <c r="B814" s="1699" t="s">
        <v>2126</v>
      </c>
      <c r="C814" s="1699" t="s">
        <v>2591</v>
      </c>
      <c r="D814" s="1699" t="s">
        <v>2110</v>
      </c>
      <c r="E814" s="1699">
        <v>0</v>
      </c>
      <c r="F814" s="1699">
        <v>1</v>
      </c>
      <c r="G814" s="1700" t="s">
        <v>2176</v>
      </c>
      <c r="H814" s="1700" t="s">
        <v>3198</v>
      </c>
      <c r="I814" s="1700" t="s">
        <v>8088</v>
      </c>
    </row>
    <row r="815" spans="2:9">
      <c r="B815" s="1699" t="s">
        <v>2126</v>
      </c>
      <c r="C815" s="1699" t="s">
        <v>2591</v>
      </c>
      <c r="D815" s="1699" t="s">
        <v>2112</v>
      </c>
      <c r="E815" s="1699">
        <v>0</v>
      </c>
      <c r="F815" s="1699">
        <v>1</v>
      </c>
      <c r="G815" s="1700" t="s">
        <v>2176</v>
      </c>
      <c r="H815" s="1700" t="s">
        <v>2872</v>
      </c>
      <c r="I815" s="1700" t="s">
        <v>8088</v>
      </c>
    </row>
    <row r="816" spans="2:9">
      <c r="B816" s="1699" t="s">
        <v>2126</v>
      </c>
      <c r="C816" s="1699" t="s">
        <v>2931</v>
      </c>
      <c r="D816" s="1699" t="s">
        <v>2108</v>
      </c>
      <c r="E816" s="1699">
        <v>1</v>
      </c>
      <c r="F816" s="1699">
        <v>0</v>
      </c>
      <c r="G816" s="1700" t="s">
        <v>3199</v>
      </c>
      <c r="H816" s="1700"/>
      <c r="I816" s="1700" t="s">
        <v>8088</v>
      </c>
    </row>
    <row r="817" spans="2:9">
      <c r="B817" s="1699" t="s">
        <v>2126</v>
      </c>
      <c r="C817" s="1699" t="s">
        <v>2931</v>
      </c>
      <c r="D817" s="1699" t="s">
        <v>2107</v>
      </c>
      <c r="E817" s="1699">
        <v>0</v>
      </c>
      <c r="F817" s="1699">
        <v>1</v>
      </c>
      <c r="G817" s="1700" t="s">
        <v>3199</v>
      </c>
      <c r="H817" s="1700" t="s">
        <v>3200</v>
      </c>
      <c r="I817" s="1700" t="s">
        <v>8088</v>
      </c>
    </row>
    <row r="818" spans="2:9">
      <c r="B818" s="1699" t="s">
        <v>2126</v>
      </c>
      <c r="C818" s="1699" t="s">
        <v>2931</v>
      </c>
      <c r="D818" s="1699" t="s">
        <v>2110</v>
      </c>
      <c r="E818" s="1699">
        <v>0</v>
      </c>
      <c r="F818" s="1699">
        <v>1</v>
      </c>
      <c r="G818" s="1700" t="s">
        <v>3199</v>
      </c>
      <c r="H818" s="1700" t="s">
        <v>3141</v>
      </c>
      <c r="I818" s="1700" t="s">
        <v>8088</v>
      </c>
    </row>
    <row r="819" spans="2:9">
      <c r="B819" s="1699" t="s">
        <v>2126</v>
      </c>
      <c r="C819" s="1699" t="s">
        <v>2931</v>
      </c>
      <c r="D819" s="1699" t="s">
        <v>2112</v>
      </c>
      <c r="E819" s="1699">
        <v>0</v>
      </c>
      <c r="F819" s="1699">
        <v>1</v>
      </c>
      <c r="G819" s="1700" t="s">
        <v>3199</v>
      </c>
      <c r="H819" s="1700" t="s">
        <v>3201</v>
      </c>
      <c r="I819" s="1700" t="s">
        <v>8089</v>
      </c>
    </row>
    <row r="820" spans="2:9">
      <c r="B820" s="1699" t="s">
        <v>2126</v>
      </c>
      <c r="C820" s="1699" t="s">
        <v>2935</v>
      </c>
      <c r="D820" s="1699" t="s">
        <v>2108</v>
      </c>
      <c r="E820" s="1699">
        <v>1</v>
      </c>
      <c r="F820" s="1699">
        <v>0</v>
      </c>
      <c r="G820" s="1700" t="s">
        <v>3202</v>
      </c>
      <c r="H820" s="1700"/>
      <c r="I820" s="1700" t="s">
        <v>8088</v>
      </c>
    </row>
    <row r="821" spans="2:9">
      <c r="B821" s="1699" t="s">
        <v>2126</v>
      </c>
      <c r="C821" s="1699" t="s">
        <v>2935</v>
      </c>
      <c r="D821" s="1699" t="s">
        <v>2110</v>
      </c>
      <c r="E821" s="1699">
        <v>0</v>
      </c>
      <c r="F821" s="1699">
        <v>1</v>
      </c>
      <c r="G821" s="1700" t="s">
        <v>3202</v>
      </c>
      <c r="H821" s="1700" t="s">
        <v>3203</v>
      </c>
      <c r="I821" s="1700" t="s">
        <v>8088</v>
      </c>
    </row>
    <row r="822" spans="2:9">
      <c r="B822" s="1699" t="s">
        <v>2126</v>
      </c>
      <c r="C822" s="1699" t="s">
        <v>2242</v>
      </c>
      <c r="D822" s="1699" t="s">
        <v>2108</v>
      </c>
      <c r="E822" s="1699">
        <v>1</v>
      </c>
      <c r="F822" s="1699">
        <v>1</v>
      </c>
      <c r="G822" s="1700" t="s">
        <v>2937</v>
      </c>
      <c r="H822" s="1700"/>
      <c r="I822" s="1700" t="s">
        <v>8088</v>
      </c>
    </row>
    <row r="823" spans="2:9">
      <c r="B823" s="1699" t="s">
        <v>2126</v>
      </c>
      <c r="C823" s="1699" t="s">
        <v>2245</v>
      </c>
      <c r="D823" s="1699" t="s">
        <v>2108</v>
      </c>
      <c r="E823" s="1699">
        <v>1</v>
      </c>
      <c r="F823" s="1699">
        <v>0</v>
      </c>
      <c r="G823" s="1700" t="s">
        <v>3204</v>
      </c>
      <c r="H823" s="1700"/>
      <c r="I823" s="1700" t="s">
        <v>8089</v>
      </c>
    </row>
    <row r="824" spans="2:9">
      <c r="B824" s="1699" t="s">
        <v>2126</v>
      </c>
      <c r="C824" s="1699" t="s">
        <v>2245</v>
      </c>
      <c r="D824" s="1699" t="s">
        <v>2107</v>
      </c>
      <c r="E824" s="1699">
        <v>0</v>
      </c>
      <c r="F824" s="1699">
        <v>1</v>
      </c>
      <c r="G824" s="1700" t="s">
        <v>3204</v>
      </c>
      <c r="H824" s="1700" t="s">
        <v>3205</v>
      </c>
      <c r="I824" s="1700" t="s">
        <v>8088</v>
      </c>
    </row>
    <row r="825" spans="2:9">
      <c r="B825" s="1699" t="s">
        <v>2126</v>
      </c>
      <c r="C825" s="1699" t="s">
        <v>2245</v>
      </c>
      <c r="D825" s="1699" t="s">
        <v>2110</v>
      </c>
      <c r="E825" s="1699">
        <v>0</v>
      </c>
      <c r="F825" s="1699">
        <v>1</v>
      </c>
      <c r="G825" s="1700" t="s">
        <v>3204</v>
      </c>
      <c r="H825" s="1700" t="s">
        <v>3206</v>
      </c>
      <c r="I825" s="1700" t="s">
        <v>8089</v>
      </c>
    </row>
    <row r="826" spans="2:9">
      <c r="B826" s="1699" t="s">
        <v>2126</v>
      </c>
      <c r="C826" s="1699" t="s">
        <v>2247</v>
      </c>
      <c r="D826" s="1699" t="s">
        <v>2108</v>
      </c>
      <c r="E826" s="1699">
        <v>1</v>
      </c>
      <c r="F826" s="1699">
        <v>0</v>
      </c>
      <c r="G826" s="1700" t="s">
        <v>3207</v>
      </c>
      <c r="H826" s="1700"/>
      <c r="I826" s="1700" t="s">
        <v>8088</v>
      </c>
    </row>
    <row r="827" spans="2:9">
      <c r="B827" s="1699" t="s">
        <v>2126</v>
      </c>
      <c r="C827" s="1699" t="s">
        <v>2247</v>
      </c>
      <c r="D827" s="1699" t="s">
        <v>2107</v>
      </c>
      <c r="E827" s="1699">
        <v>0</v>
      </c>
      <c r="F827" s="1699">
        <v>1</v>
      </c>
      <c r="G827" s="1700" t="s">
        <v>3207</v>
      </c>
      <c r="H827" s="1700" t="s">
        <v>3208</v>
      </c>
      <c r="I827" s="1700" t="s">
        <v>8088</v>
      </c>
    </row>
    <row r="828" spans="2:9">
      <c r="B828" s="1699" t="s">
        <v>2126</v>
      </c>
      <c r="C828" s="1699" t="s">
        <v>2247</v>
      </c>
      <c r="D828" s="1699" t="s">
        <v>2110</v>
      </c>
      <c r="E828" s="1699">
        <v>0</v>
      </c>
      <c r="F828" s="1699">
        <v>1</v>
      </c>
      <c r="G828" s="1700" t="s">
        <v>3207</v>
      </c>
      <c r="H828" s="1700" t="s">
        <v>3209</v>
      </c>
      <c r="I828" s="1700" t="s">
        <v>8089</v>
      </c>
    </row>
    <row r="829" spans="2:9">
      <c r="B829" s="1699" t="s">
        <v>2126</v>
      </c>
      <c r="C829" s="1699" t="s">
        <v>2249</v>
      </c>
      <c r="D829" s="1699" t="s">
        <v>2108</v>
      </c>
      <c r="E829" s="1699">
        <v>1</v>
      </c>
      <c r="F829" s="1699">
        <v>0</v>
      </c>
      <c r="G829" s="1700" t="s">
        <v>3210</v>
      </c>
      <c r="H829" s="1700"/>
      <c r="I829" s="1700" t="s">
        <v>8089</v>
      </c>
    </row>
    <row r="830" spans="2:9">
      <c r="B830" s="1699" t="s">
        <v>2126</v>
      </c>
      <c r="C830" s="1699" t="s">
        <v>2249</v>
      </c>
      <c r="D830" s="1699" t="s">
        <v>2110</v>
      </c>
      <c r="E830" s="1699">
        <v>0</v>
      </c>
      <c r="F830" s="1699">
        <v>1</v>
      </c>
      <c r="G830" s="1700" t="s">
        <v>3210</v>
      </c>
      <c r="H830" s="1700" t="s">
        <v>3211</v>
      </c>
      <c r="I830" s="1700" t="s">
        <v>8089</v>
      </c>
    </row>
    <row r="831" spans="2:9">
      <c r="B831" s="1699" t="s">
        <v>2126</v>
      </c>
      <c r="C831" s="1699" t="s">
        <v>2249</v>
      </c>
      <c r="D831" s="1699" t="s">
        <v>2112</v>
      </c>
      <c r="E831" s="1699">
        <v>0</v>
      </c>
      <c r="F831" s="1699">
        <v>1</v>
      </c>
      <c r="G831" s="1700" t="s">
        <v>3210</v>
      </c>
      <c r="H831" s="1700" t="s">
        <v>3212</v>
      </c>
      <c r="I831" s="1700" t="s">
        <v>8089</v>
      </c>
    </row>
    <row r="832" spans="2:9">
      <c r="B832" s="1699" t="s">
        <v>2126</v>
      </c>
      <c r="C832" s="1699" t="s">
        <v>3213</v>
      </c>
      <c r="D832" s="1699" t="s">
        <v>2108</v>
      </c>
      <c r="E832" s="1699">
        <v>1</v>
      </c>
      <c r="F832" s="1699">
        <v>1</v>
      </c>
      <c r="G832" s="1700" t="s">
        <v>3214</v>
      </c>
      <c r="H832" s="1700"/>
      <c r="I832" s="1700" t="s">
        <v>8089</v>
      </c>
    </row>
    <row r="833" spans="2:9">
      <c r="B833" s="1699" t="s">
        <v>2126</v>
      </c>
      <c r="C833" s="1699" t="s">
        <v>2804</v>
      </c>
      <c r="D833" s="1699" t="s">
        <v>2108</v>
      </c>
      <c r="E833" s="1699">
        <v>1</v>
      </c>
      <c r="F833" s="1699">
        <v>0</v>
      </c>
      <c r="G833" s="1700" t="s">
        <v>3215</v>
      </c>
      <c r="H833" s="1700"/>
      <c r="I833" s="1700" t="s">
        <v>8088</v>
      </c>
    </row>
    <row r="834" spans="2:9">
      <c r="B834" s="1699" t="s">
        <v>2126</v>
      </c>
      <c r="C834" s="1699" t="s">
        <v>2804</v>
      </c>
      <c r="D834" s="1699" t="s">
        <v>2107</v>
      </c>
      <c r="E834" s="1699">
        <v>0</v>
      </c>
      <c r="F834" s="1699">
        <v>1</v>
      </c>
      <c r="G834" s="1700" t="s">
        <v>3215</v>
      </c>
      <c r="H834" s="1700" t="s">
        <v>3215</v>
      </c>
      <c r="I834" s="1700" t="s">
        <v>8088</v>
      </c>
    </row>
    <row r="835" spans="2:9">
      <c r="B835" s="1699" t="s">
        <v>2126</v>
      </c>
      <c r="C835" s="1699" t="s">
        <v>2804</v>
      </c>
      <c r="D835" s="1699" t="s">
        <v>2110</v>
      </c>
      <c r="E835" s="1699">
        <v>0</v>
      </c>
      <c r="F835" s="1699">
        <v>1</v>
      </c>
      <c r="G835" s="1700" t="s">
        <v>3215</v>
      </c>
      <c r="H835" s="1700" t="s">
        <v>2534</v>
      </c>
      <c r="I835" s="1700" t="s">
        <v>8088</v>
      </c>
    </row>
    <row r="836" spans="2:9">
      <c r="B836" s="1699" t="s">
        <v>2126</v>
      </c>
      <c r="C836" s="1699" t="s">
        <v>2251</v>
      </c>
      <c r="D836" s="1699" t="s">
        <v>2108</v>
      </c>
      <c r="E836" s="1699">
        <v>1</v>
      </c>
      <c r="F836" s="1699">
        <v>0</v>
      </c>
      <c r="G836" s="1700" t="s">
        <v>3165</v>
      </c>
      <c r="H836" s="1700"/>
      <c r="I836" s="1700" t="s">
        <v>8089</v>
      </c>
    </row>
    <row r="837" spans="2:9">
      <c r="B837" s="1699" t="s">
        <v>2126</v>
      </c>
      <c r="C837" s="1699" t="s">
        <v>2251</v>
      </c>
      <c r="D837" s="1699" t="s">
        <v>2107</v>
      </c>
      <c r="E837" s="1699">
        <v>0</v>
      </c>
      <c r="F837" s="1699">
        <v>1</v>
      </c>
      <c r="G837" s="1700" t="s">
        <v>3165</v>
      </c>
      <c r="H837" s="1700" t="s">
        <v>3165</v>
      </c>
      <c r="I837" s="1700" t="s">
        <v>8088</v>
      </c>
    </row>
    <row r="838" spans="2:9">
      <c r="B838" s="1699" t="s">
        <v>2126</v>
      </c>
      <c r="C838" s="1699" t="s">
        <v>2251</v>
      </c>
      <c r="D838" s="1699" t="s">
        <v>2110</v>
      </c>
      <c r="E838" s="1699">
        <v>0</v>
      </c>
      <c r="F838" s="1699">
        <v>1</v>
      </c>
      <c r="G838" s="1700" t="s">
        <v>3165</v>
      </c>
      <c r="H838" s="1700" t="s">
        <v>3217</v>
      </c>
      <c r="I838" s="1700" t="s">
        <v>8089</v>
      </c>
    </row>
    <row r="839" spans="2:9">
      <c r="B839" s="1699" t="s">
        <v>2126</v>
      </c>
      <c r="C839" s="1699" t="s">
        <v>2251</v>
      </c>
      <c r="D839" s="1699" t="s">
        <v>2112</v>
      </c>
      <c r="E839" s="1699">
        <v>0</v>
      </c>
      <c r="F839" s="1699">
        <v>1</v>
      </c>
      <c r="G839" s="1700" t="s">
        <v>3165</v>
      </c>
      <c r="H839" s="1700" t="s">
        <v>3218</v>
      </c>
      <c r="I839" s="1700" t="s">
        <v>8089</v>
      </c>
    </row>
    <row r="840" spans="2:9">
      <c r="B840" s="1699" t="s">
        <v>2126</v>
      </c>
      <c r="C840" s="1699" t="s">
        <v>2600</v>
      </c>
      <c r="D840" s="1699" t="s">
        <v>2107</v>
      </c>
      <c r="E840" s="1699">
        <v>0</v>
      </c>
      <c r="F840" s="1699">
        <v>1</v>
      </c>
      <c r="G840" s="1700" t="s">
        <v>3219</v>
      </c>
      <c r="H840" s="1700" t="s">
        <v>3219</v>
      </c>
      <c r="I840" s="1700" t="s">
        <v>8088</v>
      </c>
    </row>
    <row r="841" spans="2:9">
      <c r="B841" s="1699" t="s">
        <v>2126</v>
      </c>
      <c r="C841" s="1699" t="s">
        <v>2600</v>
      </c>
      <c r="D841" s="1699" t="s">
        <v>2110</v>
      </c>
      <c r="E841" s="1699">
        <v>0</v>
      </c>
      <c r="F841" s="1699">
        <v>1</v>
      </c>
      <c r="G841" s="1700" t="s">
        <v>3219</v>
      </c>
      <c r="H841" s="1700" t="s">
        <v>3220</v>
      </c>
      <c r="I841" s="1700" t="s">
        <v>8089</v>
      </c>
    </row>
    <row r="842" spans="2:9">
      <c r="B842" s="1699" t="s">
        <v>2126</v>
      </c>
      <c r="C842" s="1699" t="s">
        <v>2600</v>
      </c>
      <c r="D842" s="1699" t="s">
        <v>2124</v>
      </c>
      <c r="E842" s="1699">
        <v>0</v>
      </c>
      <c r="F842" s="1699">
        <v>1</v>
      </c>
      <c r="G842" s="1700" t="s">
        <v>3219</v>
      </c>
      <c r="H842" s="1700" t="s">
        <v>2184</v>
      </c>
      <c r="I842" s="1700" t="s">
        <v>8088</v>
      </c>
    </row>
    <row r="843" spans="2:9">
      <c r="B843" s="1699" t="s">
        <v>2126</v>
      </c>
      <c r="C843" s="1699" t="s">
        <v>3223</v>
      </c>
      <c r="D843" s="1699" t="s">
        <v>2126</v>
      </c>
      <c r="E843" s="1699">
        <v>0</v>
      </c>
      <c r="F843" s="1699">
        <v>1</v>
      </c>
      <c r="G843" s="1700" t="s">
        <v>3224</v>
      </c>
      <c r="H843" s="1700" t="s">
        <v>3227</v>
      </c>
      <c r="I843" s="1700" t="s">
        <v>8088</v>
      </c>
    </row>
    <row r="844" spans="2:9">
      <c r="B844" s="1699" t="s">
        <v>2126</v>
      </c>
      <c r="C844" s="1699" t="s">
        <v>2290</v>
      </c>
      <c r="D844" s="1699" t="s">
        <v>2108</v>
      </c>
      <c r="E844" s="1699">
        <v>1</v>
      </c>
      <c r="F844" s="1699">
        <v>0</v>
      </c>
      <c r="G844" s="1700" t="s">
        <v>3228</v>
      </c>
      <c r="H844" s="1700"/>
      <c r="I844" s="1700" t="s">
        <v>8089</v>
      </c>
    </row>
    <row r="845" spans="2:9">
      <c r="B845" s="1699" t="s">
        <v>2126</v>
      </c>
      <c r="C845" s="1699" t="s">
        <v>2290</v>
      </c>
      <c r="D845" s="1699" t="s">
        <v>2107</v>
      </c>
      <c r="E845" s="1699">
        <v>0</v>
      </c>
      <c r="F845" s="1699">
        <v>1</v>
      </c>
      <c r="G845" s="1700" t="s">
        <v>3228</v>
      </c>
      <c r="H845" s="1700" t="s">
        <v>3228</v>
      </c>
      <c r="I845" s="1700" t="s">
        <v>8088</v>
      </c>
    </row>
    <row r="846" spans="2:9">
      <c r="B846" s="1699" t="s">
        <v>2126</v>
      </c>
      <c r="C846" s="1699" t="s">
        <v>2290</v>
      </c>
      <c r="D846" s="1699" t="s">
        <v>2110</v>
      </c>
      <c r="E846" s="1699">
        <v>0</v>
      </c>
      <c r="F846" s="1699">
        <v>1</v>
      </c>
      <c r="G846" s="1700" t="s">
        <v>3228</v>
      </c>
      <c r="H846" s="1700" t="s">
        <v>3229</v>
      </c>
      <c r="I846" s="1700" t="s">
        <v>8089</v>
      </c>
    </row>
    <row r="847" spans="2:9">
      <c r="B847" s="1699" t="s">
        <v>2126</v>
      </c>
      <c r="C847" s="1699" t="s">
        <v>2290</v>
      </c>
      <c r="D847" s="1699" t="s">
        <v>2112</v>
      </c>
      <c r="E847" s="1699">
        <v>0</v>
      </c>
      <c r="F847" s="1699">
        <v>1</v>
      </c>
      <c r="G847" s="1700" t="s">
        <v>3228</v>
      </c>
      <c r="H847" s="1700" t="s">
        <v>3230</v>
      </c>
      <c r="I847" s="1700" t="s">
        <v>8089</v>
      </c>
    </row>
    <row r="848" spans="2:9">
      <c r="B848" s="1699" t="s">
        <v>2126</v>
      </c>
      <c r="C848" s="1699" t="s">
        <v>2290</v>
      </c>
      <c r="D848" s="1699" t="s">
        <v>2122</v>
      </c>
      <c r="E848" s="1699">
        <v>0</v>
      </c>
      <c r="F848" s="1699">
        <v>1</v>
      </c>
      <c r="G848" s="1700" t="s">
        <v>3228</v>
      </c>
      <c r="H848" s="1700" t="s">
        <v>3231</v>
      </c>
      <c r="I848" s="1700" t="s">
        <v>8089</v>
      </c>
    </row>
    <row r="849" spans="2:9">
      <c r="B849" s="1699" t="s">
        <v>2126</v>
      </c>
      <c r="C849" s="1699" t="s">
        <v>2294</v>
      </c>
      <c r="D849" s="1699" t="s">
        <v>2108</v>
      </c>
      <c r="E849" s="1699">
        <v>1</v>
      </c>
      <c r="F849" s="1699">
        <v>0</v>
      </c>
      <c r="G849" s="1700" t="s">
        <v>3232</v>
      </c>
      <c r="H849" s="1700"/>
      <c r="I849" s="1700" t="s">
        <v>8088</v>
      </c>
    </row>
    <row r="850" spans="2:9">
      <c r="B850" s="1699" t="s">
        <v>2126</v>
      </c>
      <c r="C850" s="1699" t="s">
        <v>2294</v>
      </c>
      <c r="D850" s="1699" t="s">
        <v>2110</v>
      </c>
      <c r="E850" s="1699">
        <v>0</v>
      </c>
      <c r="F850" s="1699">
        <v>1</v>
      </c>
      <c r="G850" s="1700" t="s">
        <v>3232</v>
      </c>
      <c r="H850" s="1700" t="s">
        <v>3233</v>
      </c>
      <c r="I850" s="1700" t="s">
        <v>8088</v>
      </c>
    </row>
    <row r="851" spans="2:9">
      <c r="B851" s="1699" t="s">
        <v>2126</v>
      </c>
      <c r="C851" s="1699" t="s">
        <v>2294</v>
      </c>
      <c r="D851" s="1699" t="s">
        <v>2112</v>
      </c>
      <c r="E851" s="1699">
        <v>0</v>
      </c>
      <c r="F851" s="1699">
        <v>1</v>
      </c>
      <c r="G851" s="1700" t="s">
        <v>3232</v>
      </c>
      <c r="H851" s="1700" t="s">
        <v>3234</v>
      </c>
      <c r="I851" s="1700" t="s">
        <v>8088</v>
      </c>
    </row>
    <row r="852" spans="2:9">
      <c r="B852" s="1699" t="s">
        <v>2126</v>
      </c>
      <c r="C852" s="1699" t="s">
        <v>2294</v>
      </c>
      <c r="D852" s="1699" t="s">
        <v>2122</v>
      </c>
      <c r="E852" s="1699">
        <v>0</v>
      </c>
      <c r="F852" s="1699">
        <v>1</v>
      </c>
      <c r="G852" s="1700" t="s">
        <v>3232</v>
      </c>
      <c r="H852" s="1700" t="s">
        <v>3235</v>
      </c>
      <c r="I852" s="1700" t="s">
        <v>8088</v>
      </c>
    </row>
    <row r="853" spans="2:9">
      <c r="B853" s="1699" t="s">
        <v>2126</v>
      </c>
      <c r="C853" s="1699" t="s">
        <v>2294</v>
      </c>
      <c r="D853" s="1699" t="s">
        <v>2124</v>
      </c>
      <c r="E853" s="1699">
        <v>0</v>
      </c>
      <c r="F853" s="1699">
        <v>1</v>
      </c>
      <c r="G853" s="1700" t="s">
        <v>3232</v>
      </c>
      <c r="H853" s="1700" t="s">
        <v>3236</v>
      </c>
      <c r="I853" s="1700" t="s">
        <v>8088</v>
      </c>
    </row>
    <row r="854" spans="2:9">
      <c r="B854" s="1699" t="s">
        <v>2126</v>
      </c>
      <c r="C854" s="1699" t="s">
        <v>2294</v>
      </c>
      <c r="D854" s="1699" t="s">
        <v>2126</v>
      </c>
      <c r="E854" s="1699">
        <v>0</v>
      </c>
      <c r="F854" s="1699">
        <v>1</v>
      </c>
      <c r="G854" s="1700" t="s">
        <v>3232</v>
      </c>
      <c r="H854" s="1700" t="s">
        <v>3237</v>
      </c>
      <c r="I854" s="1700" t="s">
        <v>8088</v>
      </c>
    </row>
    <row r="855" spans="2:9">
      <c r="B855" s="1699" t="s">
        <v>2126</v>
      </c>
      <c r="C855" s="1699" t="s">
        <v>2294</v>
      </c>
      <c r="D855" s="1699" t="s">
        <v>2128</v>
      </c>
      <c r="E855" s="1699">
        <v>0</v>
      </c>
      <c r="F855" s="1699">
        <v>1</v>
      </c>
      <c r="G855" s="1700" t="s">
        <v>3232</v>
      </c>
      <c r="H855" s="1700" t="s">
        <v>2880</v>
      </c>
      <c r="I855" s="1700" t="s">
        <v>8088</v>
      </c>
    </row>
    <row r="856" spans="2:9">
      <c r="B856" s="1699" t="s">
        <v>2126</v>
      </c>
      <c r="C856" s="1699" t="s">
        <v>2297</v>
      </c>
      <c r="D856" s="1699" t="s">
        <v>2108</v>
      </c>
      <c r="E856" s="1699">
        <v>1</v>
      </c>
      <c r="F856" s="1699">
        <v>0</v>
      </c>
      <c r="G856" s="1700" t="s">
        <v>3238</v>
      </c>
      <c r="H856" s="1700"/>
      <c r="I856" s="1700" t="s">
        <v>8089</v>
      </c>
    </row>
    <row r="857" spans="2:9">
      <c r="B857" s="1699" t="s">
        <v>2126</v>
      </c>
      <c r="C857" s="1699" t="s">
        <v>2297</v>
      </c>
      <c r="D857" s="1699" t="s">
        <v>2112</v>
      </c>
      <c r="E857" s="1699">
        <v>0</v>
      </c>
      <c r="F857" s="1699">
        <v>1</v>
      </c>
      <c r="G857" s="1700" t="s">
        <v>3238</v>
      </c>
      <c r="H857" s="1700" t="s">
        <v>3054</v>
      </c>
      <c r="I857" s="1700" t="s">
        <v>8088</v>
      </c>
    </row>
    <row r="858" spans="2:9">
      <c r="B858" s="1699" t="s">
        <v>2126</v>
      </c>
      <c r="C858" s="1699" t="s">
        <v>2297</v>
      </c>
      <c r="D858" s="1699" t="s">
        <v>2122</v>
      </c>
      <c r="E858" s="1699">
        <v>0</v>
      </c>
      <c r="F858" s="1699">
        <v>1</v>
      </c>
      <c r="G858" s="1700" t="s">
        <v>3238</v>
      </c>
      <c r="H858" s="1700" t="s">
        <v>3240</v>
      </c>
      <c r="I858" s="1700" t="s">
        <v>8089</v>
      </c>
    </row>
    <row r="859" spans="2:9">
      <c r="B859" s="1699" t="s">
        <v>2126</v>
      </c>
      <c r="C859" s="1699" t="s">
        <v>2318</v>
      </c>
      <c r="D859" s="1699" t="s">
        <v>2112</v>
      </c>
      <c r="E859" s="1699">
        <v>0</v>
      </c>
      <c r="F859" s="1699">
        <v>1</v>
      </c>
      <c r="G859" s="1700" t="s">
        <v>3241</v>
      </c>
      <c r="H859" s="1700" t="s">
        <v>3242</v>
      </c>
      <c r="I859" s="1700" t="s">
        <v>8088</v>
      </c>
    </row>
    <row r="860" spans="2:9">
      <c r="B860" s="1699" t="s">
        <v>2126</v>
      </c>
      <c r="C860" s="1699" t="s">
        <v>2318</v>
      </c>
      <c r="D860" s="1699" t="s">
        <v>2122</v>
      </c>
      <c r="E860" s="1699">
        <v>0</v>
      </c>
      <c r="F860" s="1699">
        <v>1</v>
      </c>
      <c r="G860" s="1700" t="s">
        <v>3241</v>
      </c>
      <c r="H860" s="1700" t="s">
        <v>3243</v>
      </c>
      <c r="I860" s="1700" t="s">
        <v>8089</v>
      </c>
    </row>
    <row r="861" spans="2:9">
      <c r="B861" s="1699" t="s">
        <v>2126</v>
      </c>
      <c r="C861" s="1699" t="s">
        <v>2343</v>
      </c>
      <c r="D861" s="1699" t="s">
        <v>2108</v>
      </c>
      <c r="E861" s="1699">
        <v>1</v>
      </c>
      <c r="F861" s="1699">
        <v>0</v>
      </c>
      <c r="G861" s="1700" t="s">
        <v>3245</v>
      </c>
      <c r="H861" s="1700"/>
      <c r="I861" s="1700" t="s">
        <v>8088</v>
      </c>
    </row>
    <row r="862" spans="2:9">
      <c r="B862" s="1699" t="s">
        <v>2126</v>
      </c>
      <c r="C862" s="1699" t="s">
        <v>2343</v>
      </c>
      <c r="D862" s="1699" t="s">
        <v>2110</v>
      </c>
      <c r="E862" s="1699">
        <v>0</v>
      </c>
      <c r="F862" s="1699">
        <v>1</v>
      </c>
      <c r="G862" s="1700" t="s">
        <v>3245</v>
      </c>
      <c r="H862" s="1700" t="s">
        <v>3245</v>
      </c>
      <c r="I862" s="1700" t="s">
        <v>8088</v>
      </c>
    </row>
    <row r="863" spans="2:9">
      <c r="B863" s="1699" t="s">
        <v>2126</v>
      </c>
      <c r="C863" s="1699" t="s">
        <v>2343</v>
      </c>
      <c r="D863" s="1699" t="s">
        <v>2126</v>
      </c>
      <c r="E863" s="1699">
        <v>0</v>
      </c>
      <c r="F863" s="1699">
        <v>1</v>
      </c>
      <c r="G863" s="1700" t="s">
        <v>3245</v>
      </c>
      <c r="H863" s="1700" t="s">
        <v>3247</v>
      </c>
      <c r="I863" s="1700" t="s">
        <v>8088</v>
      </c>
    </row>
    <row r="864" spans="2:9">
      <c r="B864" s="1699" t="s">
        <v>2128</v>
      </c>
      <c r="C864" s="1699" t="s">
        <v>2507</v>
      </c>
      <c r="D864" s="1699" t="s">
        <v>2122</v>
      </c>
      <c r="E864" s="1699">
        <v>0</v>
      </c>
      <c r="F864" s="1699">
        <v>1</v>
      </c>
      <c r="G864" s="1700" t="s">
        <v>3248</v>
      </c>
      <c r="H864" s="1700" t="s">
        <v>3249</v>
      </c>
      <c r="I864" s="1700" t="s">
        <v>8088</v>
      </c>
    </row>
    <row r="865" spans="2:9">
      <c r="B865" s="1699" t="s">
        <v>2128</v>
      </c>
      <c r="C865" s="1699" t="s">
        <v>2507</v>
      </c>
      <c r="D865" s="1699" t="s">
        <v>2128</v>
      </c>
      <c r="E865" s="1699">
        <v>0</v>
      </c>
      <c r="F865" s="1699">
        <v>1</v>
      </c>
      <c r="G865" s="1700" t="s">
        <v>3248</v>
      </c>
      <c r="H865" s="1700" t="s">
        <v>3250</v>
      </c>
      <c r="I865" s="1700" t="s">
        <v>8089</v>
      </c>
    </row>
    <row r="866" spans="2:9">
      <c r="B866" s="1699" t="s">
        <v>2128</v>
      </c>
      <c r="C866" s="1699" t="s">
        <v>2507</v>
      </c>
      <c r="D866" s="1699" t="s">
        <v>2130</v>
      </c>
      <c r="E866" s="1699">
        <v>0</v>
      </c>
      <c r="F866" s="1699">
        <v>1</v>
      </c>
      <c r="G866" s="1700" t="s">
        <v>3248</v>
      </c>
      <c r="H866" s="1700" t="s">
        <v>3251</v>
      </c>
      <c r="I866" s="1700" t="s">
        <v>8088</v>
      </c>
    </row>
    <row r="867" spans="2:9">
      <c r="B867" s="1699" t="s">
        <v>2128</v>
      </c>
      <c r="C867" s="1699" t="s">
        <v>2507</v>
      </c>
      <c r="D867" s="1699" t="s">
        <v>2512</v>
      </c>
      <c r="E867" s="1699">
        <v>0</v>
      </c>
      <c r="F867" s="1699">
        <v>1</v>
      </c>
      <c r="G867" s="1700" t="s">
        <v>3248</v>
      </c>
      <c r="H867" s="1700" t="s">
        <v>3252</v>
      </c>
      <c r="I867" s="1700" t="s">
        <v>8088</v>
      </c>
    </row>
    <row r="868" spans="2:9">
      <c r="B868" s="1699" t="s">
        <v>2128</v>
      </c>
      <c r="C868" s="1699" t="s">
        <v>2507</v>
      </c>
      <c r="D868" s="1699" t="s">
        <v>2514</v>
      </c>
      <c r="E868" s="1699">
        <v>0</v>
      </c>
      <c r="F868" s="1699">
        <v>1</v>
      </c>
      <c r="G868" s="1700" t="s">
        <v>3248</v>
      </c>
      <c r="H868" s="1700" t="s">
        <v>3253</v>
      </c>
      <c r="I868" s="1700" t="s">
        <v>8088</v>
      </c>
    </row>
    <row r="869" spans="2:9">
      <c r="B869" s="1699" t="s">
        <v>2128</v>
      </c>
      <c r="C869" s="1699" t="s">
        <v>2507</v>
      </c>
      <c r="D869" s="1699" t="s">
        <v>2515</v>
      </c>
      <c r="E869" s="1699">
        <v>0</v>
      </c>
      <c r="F869" s="1699">
        <v>1</v>
      </c>
      <c r="G869" s="1700" t="s">
        <v>3248</v>
      </c>
      <c r="H869" s="1700" t="s">
        <v>3254</v>
      </c>
      <c r="I869" s="1700" t="s">
        <v>8088</v>
      </c>
    </row>
    <row r="870" spans="2:9">
      <c r="B870" s="1699" t="s">
        <v>2128</v>
      </c>
      <c r="C870" s="1699" t="s">
        <v>2507</v>
      </c>
      <c r="D870" s="1699" t="s">
        <v>2516</v>
      </c>
      <c r="E870" s="1699">
        <v>0</v>
      </c>
      <c r="F870" s="1699">
        <v>1</v>
      </c>
      <c r="G870" s="1700" t="s">
        <v>3248</v>
      </c>
      <c r="H870" s="1700" t="s">
        <v>2842</v>
      </c>
      <c r="I870" s="1700" t="s">
        <v>8089</v>
      </c>
    </row>
    <row r="871" spans="2:9">
      <c r="B871" s="1699" t="s">
        <v>2128</v>
      </c>
      <c r="C871" s="1699" t="s">
        <v>2507</v>
      </c>
      <c r="D871" s="1699" t="s">
        <v>2522</v>
      </c>
      <c r="E871" s="1699">
        <v>0</v>
      </c>
      <c r="F871" s="1699">
        <v>1</v>
      </c>
      <c r="G871" s="1700" t="s">
        <v>3248</v>
      </c>
      <c r="H871" s="1700" t="s">
        <v>3255</v>
      </c>
      <c r="I871" s="1700" t="s">
        <v>8088</v>
      </c>
    </row>
    <row r="872" spans="2:9">
      <c r="B872" s="1699" t="s">
        <v>2128</v>
      </c>
      <c r="C872" s="1699" t="s">
        <v>2507</v>
      </c>
      <c r="D872" s="1699" t="s">
        <v>2524</v>
      </c>
      <c r="E872" s="1699">
        <v>0</v>
      </c>
      <c r="F872" s="1699">
        <v>1</v>
      </c>
      <c r="G872" s="1700" t="s">
        <v>3248</v>
      </c>
      <c r="H872" s="1700" t="s">
        <v>3256</v>
      </c>
      <c r="I872" s="1700" t="s">
        <v>8089</v>
      </c>
    </row>
    <row r="873" spans="2:9">
      <c r="B873" s="1699" t="s">
        <v>2128</v>
      </c>
      <c r="C873" s="1699" t="s">
        <v>2507</v>
      </c>
      <c r="D873" s="1699" t="s">
        <v>2527</v>
      </c>
      <c r="E873" s="1699">
        <v>0</v>
      </c>
      <c r="F873" s="1699">
        <v>1</v>
      </c>
      <c r="G873" s="1700" t="s">
        <v>3248</v>
      </c>
      <c r="H873" s="1700" t="s">
        <v>3257</v>
      </c>
      <c r="I873" s="1700" t="s">
        <v>8089</v>
      </c>
    </row>
    <row r="874" spans="2:9">
      <c r="B874" s="1699" t="s">
        <v>2128</v>
      </c>
      <c r="C874" s="1699" t="s">
        <v>2507</v>
      </c>
      <c r="D874" s="1699" t="s">
        <v>2529</v>
      </c>
      <c r="E874" s="1699">
        <v>0</v>
      </c>
      <c r="F874" s="1699">
        <v>1</v>
      </c>
      <c r="G874" s="1700" t="s">
        <v>3248</v>
      </c>
      <c r="H874" s="1700" t="s">
        <v>3258</v>
      </c>
      <c r="I874" s="1700" t="s">
        <v>8088</v>
      </c>
    </row>
    <row r="875" spans="2:9">
      <c r="B875" s="1699" t="s">
        <v>2128</v>
      </c>
      <c r="C875" s="1699" t="s">
        <v>2507</v>
      </c>
      <c r="D875" s="1699" t="s">
        <v>2531</v>
      </c>
      <c r="E875" s="1699">
        <v>0</v>
      </c>
      <c r="F875" s="1699">
        <v>1</v>
      </c>
      <c r="G875" s="1700" t="s">
        <v>3248</v>
      </c>
      <c r="H875" s="1700" t="s">
        <v>3259</v>
      </c>
      <c r="I875" s="1700" t="s">
        <v>8088</v>
      </c>
    </row>
    <row r="876" spans="2:9">
      <c r="B876" s="1699" t="s">
        <v>2128</v>
      </c>
      <c r="C876" s="1699" t="s">
        <v>2507</v>
      </c>
      <c r="D876" s="1699" t="s">
        <v>2727</v>
      </c>
      <c r="E876" s="1699">
        <v>0</v>
      </c>
      <c r="F876" s="1699">
        <v>1</v>
      </c>
      <c r="G876" s="1700" t="s">
        <v>3248</v>
      </c>
      <c r="H876" s="1700" t="s">
        <v>3260</v>
      </c>
      <c r="I876" s="1700" t="s">
        <v>8088</v>
      </c>
    </row>
    <row r="877" spans="2:9">
      <c r="B877" s="1699" t="s">
        <v>2128</v>
      </c>
      <c r="C877" s="1699" t="s">
        <v>2507</v>
      </c>
      <c r="D877" s="1699" t="s">
        <v>2731</v>
      </c>
      <c r="E877" s="1699">
        <v>0</v>
      </c>
      <c r="F877" s="1699">
        <v>1</v>
      </c>
      <c r="G877" s="1700" t="s">
        <v>3248</v>
      </c>
      <c r="H877" s="1700" t="s">
        <v>3262</v>
      </c>
      <c r="I877" s="1700" t="s">
        <v>8088</v>
      </c>
    </row>
    <row r="878" spans="2:9">
      <c r="B878" s="1699" t="s">
        <v>2128</v>
      </c>
      <c r="C878" s="1699" t="s">
        <v>2507</v>
      </c>
      <c r="D878" s="1699" t="s">
        <v>2733</v>
      </c>
      <c r="E878" s="1699">
        <v>0</v>
      </c>
      <c r="F878" s="1699">
        <v>1</v>
      </c>
      <c r="G878" s="1700" t="s">
        <v>3248</v>
      </c>
      <c r="H878" s="1700" t="s">
        <v>3263</v>
      </c>
      <c r="I878" s="1700" t="s">
        <v>8088</v>
      </c>
    </row>
    <row r="879" spans="2:9">
      <c r="B879" s="1699" t="s">
        <v>2128</v>
      </c>
      <c r="C879" s="1699" t="s">
        <v>2507</v>
      </c>
      <c r="D879" s="1699" t="s">
        <v>2739</v>
      </c>
      <c r="E879" s="1699">
        <v>0</v>
      </c>
      <c r="F879" s="1699">
        <v>1</v>
      </c>
      <c r="G879" s="1700" t="s">
        <v>3248</v>
      </c>
      <c r="H879" s="1700" t="s">
        <v>3163</v>
      </c>
      <c r="I879" s="1700" t="s">
        <v>8088</v>
      </c>
    </row>
    <row r="880" spans="2:9">
      <c r="B880" s="1699" t="s">
        <v>2128</v>
      </c>
      <c r="C880" s="1699" t="s">
        <v>2507</v>
      </c>
      <c r="D880" s="1699" t="s">
        <v>2741</v>
      </c>
      <c r="E880" s="1699">
        <v>0</v>
      </c>
      <c r="F880" s="1699">
        <v>1</v>
      </c>
      <c r="G880" s="1700" t="s">
        <v>3248</v>
      </c>
      <c r="H880" s="1700" t="s">
        <v>3265</v>
      </c>
      <c r="I880" s="1700" t="s">
        <v>8088</v>
      </c>
    </row>
    <row r="881" spans="2:9">
      <c r="B881" s="1699" t="s">
        <v>2128</v>
      </c>
      <c r="C881" s="1699" t="s">
        <v>2507</v>
      </c>
      <c r="D881" s="1699" t="s">
        <v>2743</v>
      </c>
      <c r="E881" s="1699">
        <v>0</v>
      </c>
      <c r="F881" s="1699">
        <v>1</v>
      </c>
      <c r="G881" s="1700" t="s">
        <v>3248</v>
      </c>
      <c r="H881" s="1700" t="s">
        <v>3119</v>
      </c>
      <c r="I881" s="1700" t="s">
        <v>8088</v>
      </c>
    </row>
    <row r="882" spans="2:9">
      <c r="B882" s="1699" t="s">
        <v>2128</v>
      </c>
      <c r="C882" s="1699" t="s">
        <v>2120</v>
      </c>
      <c r="D882" s="1699" t="s">
        <v>2112</v>
      </c>
      <c r="E882" s="1699">
        <v>0</v>
      </c>
      <c r="F882" s="1699">
        <v>1</v>
      </c>
      <c r="G882" s="1700" t="s">
        <v>3266</v>
      </c>
      <c r="H882" s="1700" t="s">
        <v>2199</v>
      </c>
      <c r="I882" s="1700" t="s">
        <v>8089</v>
      </c>
    </row>
    <row r="883" spans="2:9">
      <c r="B883" s="1699" t="s">
        <v>2128</v>
      </c>
      <c r="C883" s="1699" t="s">
        <v>2120</v>
      </c>
      <c r="D883" s="1699" t="s">
        <v>2124</v>
      </c>
      <c r="E883" s="1699">
        <v>0</v>
      </c>
      <c r="F883" s="1699">
        <v>1</v>
      </c>
      <c r="G883" s="1700" t="s">
        <v>3266</v>
      </c>
      <c r="H883" s="1700" t="s">
        <v>3267</v>
      </c>
      <c r="I883" s="1700" t="s">
        <v>8089</v>
      </c>
    </row>
    <row r="884" spans="2:9">
      <c r="B884" s="1699" t="s">
        <v>2128</v>
      </c>
      <c r="C884" s="1699" t="s">
        <v>2120</v>
      </c>
      <c r="D884" s="1699" t="s">
        <v>2512</v>
      </c>
      <c r="E884" s="1699">
        <v>0</v>
      </c>
      <c r="F884" s="1699">
        <v>1</v>
      </c>
      <c r="G884" s="1700" t="s">
        <v>3266</v>
      </c>
      <c r="H884" s="1700" t="s">
        <v>3269</v>
      </c>
      <c r="I884" s="1700" t="s">
        <v>8088</v>
      </c>
    </row>
    <row r="885" spans="2:9">
      <c r="B885" s="1699" t="s">
        <v>2128</v>
      </c>
      <c r="C885" s="1699" t="s">
        <v>2132</v>
      </c>
      <c r="D885" s="1699" t="s">
        <v>2512</v>
      </c>
      <c r="E885" s="1699">
        <v>0</v>
      </c>
      <c r="F885" s="1699">
        <v>1</v>
      </c>
      <c r="G885" s="1700" t="s">
        <v>1309</v>
      </c>
      <c r="H885" s="1700" t="s">
        <v>3271</v>
      </c>
      <c r="I885" s="1700" t="s">
        <v>8088</v>
      </c>
    </row>
    <row r="886" spans="2:9">
      <c r="B886" s="1699" t="s">
        <v>2128</v>
      </c>
      <c r="C886" s="1699" t="s">
        <v>2132</v>
      </c>
      <c r="D886" s="1699" t="s">
        <v>2515</v>
      </c>
      <c r="E886" s="1699">
        <v>0</v>
      </c>
      <c r="F886" s="1699">
        <v>1</v>
      </c>
      <c r="G886" s="1700" t="s">
        <v>1309</v>
      </c>
      <c r="H886" s="1700" t="s">
        <v>3273</v>
      </c>
      <c r="I886" s="1700" t="s">
        <v>8088</v>
      </c>
    </row>
    <row r="887" spans="2:9">
      <c r="B887" s="1699" t="s">
        <v>2128</v>
      </c>
      <c r="C887" s="1699" t="s">
        <v>2132</v>
      </c>
      <c r="D887" s="1699" t="s">
        <v>2516</v>
      </c>
      <c r="E887" s="1699">
        <v>0</v>
      </c>
      <c r="F887" s="1699">
        <v>1</v>
      </c>
      <c r="G887" s="1700" t="s">
        <v>1309</v>
      </c>
      <c r="H887" s="1700" t="s">
        <v>3274</v>
      </c>
      <c r="I887" s="1700" t="s">
        <v>8088</v>
      </c>
    </row>
    <row r="888" spans="2:9">
      <c r="B888" s="1699" t="s">
        <v>2128</v>
      </c>
      <c r="C888" s="1699" t="s">
        <v>2132</v>
      </c>
      <c r="D888" s="1699" t="s">
        <v>2527</v>
      </c>
      <c r="E888" s="1699">
        <v>0</v>
      </c>
      <c r="F888" s="1699">
        <v>1</v>
      </c>
      <c r="G888" s="1700" t="s">
        <v>1309</v>
      </c>
      <c r="H888" s="1700" t="s">
        <v>3275</v>
      </c>
      <c r="I888" s="1700" t="s">
        <v>8088</v>
      </c>
    </row>
    <row r="889" spans="2:9">
      <c r="B889" s="1699" t="s">
        <v>2128</v>
      </c>
      <c r="C889" s="1699" t="s">
        <v>2132</v>
      </c>
      <c r="D889" s="1699" t="s">
        <v>2529</v>
      </c>
      <c r="E889" s="1699">
        <v>0</v>
      </c>
      <c r="F889" s="1699">
        <v>1</v>
      </c>
      <c r="G889" s="1700" t="s">
        <v>1309</v>
      </c>
      <c r="H889" s="1700" t="s">
        <v>2842</v>
      </c>
      <c r="I889" s="1700" t="s">
        <v>8089</v>
      </c>
    </row>
    <row r="890" spans="2:9">
      <c r="B890" s="1699" t="s">
        <v>2128</v>
      </c>
      <c r="C890" s="1699" t="s">
        <v>2132</v>
      </c>
      <c r="D890" s="1699" t="s">
        <v>2531</v>
      </c>
      <c r="E890" s="1699">
        <v>0</v>
      </c>
      <c r="F890" s="1699">
        <v>1</v>
      </c>
      <c r="G890" s="1700" t="s">
        <v>1309</v>
      </c>
      <c r="H890" s="1700" t="s">
        <v>3276</v>
      </c>
      <c r="I890" s="1700" t="s">
        <v>8089</v>
      </c>
    </row>
    <row r="891" spans="2:9">
      <c r="B891" s="1699" t="s">
        <v>2128</v>
      </c>
      <c r="C891" s="1699" t="s">
        <v>2132</v>
      </c>
      <c r="D891" s="1699" t="s">
        <v>2685</v>
      </c>
      <c r="E891" s="1699">
        <v>0</v>
      </c>
      <c r="F891" s="1699">
        <v>1</v>
      </c>
      <c r="G891" s="1700" t="s">
        <v>1309</v>
      </c>
      <c r="H891" s="1700" t="s">
        <v>3277</v>
      </c>
      <c r="I891" s="1700" t="s">
        <v>8088</v>
      </c>
    </row>
    <row r="892" spans="2:9">
      <c r="B892" s="1699" t="s">
        <v>2128</v>
      </c>
      <c r="C892" s="1699" t="s">
        <v>2132</v>
      </c>
      <c r="D892" s="1699" t="s">
        <v>2725</v>
      </c>
      <c r="E892" s="1699">
        <v>0</v>
      </c>
      <c r="F892" s="1699">
        <v>1</v>
      </c>
      <c r="G892" s="1700" t="s">
        <v>1309</v>
      </c>
      <c r="H892" s="1700" t="s">
        <v>3278</v>
      </c>
      <c r="I892" s="1700" t="s">
        <v>8088</v>
      </c>
    </row>
    <row r="893" spans="2:9">
      <c r="B893" s="1699" t="s">
        <v>2128</v>
      </c>
      <c r="C893" s="1699" t="s">
        <v>2132</v>
      </c>
      <c r="D893" s="1699" t="s">
        <v>2727</v>
      </c>
      <c r="E893" s="1699">
        <v>0</v>
      </c>
      <c r="F893" s="1699">
        <v>1</v>
      </c>
      <c r="G893" s="1700" t="s">
        <v>1309</v>
      </c>
      <c r="H893" s="1700" t="s">
        <v>3279</v>
      </c>
      <c r="I893" s="1700" t="s">
        <v>8089</v>
      </c>
    </row>
    <row r="894" spans="2:9">
      <c r="B894" s="1699" t="s">
        <v>2128</v>
      </c>
      <c r="C894" s="1699" t="s">
        <v>2132</v>
      </c>
      <c r="D894" s="1699" t="s">
        <v>2729</v>
      </c>
      <c r="E894" s="1699">
        <v>0</v>
      </c>
      <c r="F894" s="1699">
        <v>1</v>
      </c>
      <c r="G894" s="1700" t="s">
        <v>1309</v>
      </c>
      <c r="H894" s="1700" t="s">
        <v>3280</v>
      </c>
      <c r="I894" s="1700" t="s">
        <v>8088</v>
      </c>
    </row>
    <row r="895" spans="2:9">
      <c r="B895" s="1699" t="s">
        <v>2128</v>
      </c>
      <c r="C895" s="1699" t="s">
        <v>2132</v>
      </c>
      <c r="D895" s="1699" t="s">
        <v>2733</v>
      </c>
      <c r="E895" s="1699">
        <v>0</v>
      </c>
      <c r="F895" s="1699">
        <v>1</v>
      </c>
      <c r="G895" s="1700" t="s">
        <v>1309</v>
      </c>
      <c r="H895" s="1700" t="s">
        <v>3268</v>
      </c>
      <c r="I895" s="1700" t="s">
        <v>8088</v>
      </c>
    </row>
    <row r="896" spans="2:9">
      <c r="B896" s="1699" t="s">
        <v>2128</v>
      </c>
      <c r="C896" s="1699" t="s">
        <v>2132</v>
      </c>
      <c r="D896" s="1699" t="s">
        <v>2735</v>
      </c>
      <c r="E896" s="1699">
        <v>0</v>
      </c>
      <c r="F896" s="1699">
        <v>1</v>
      </c>
      <c r="G896" s="1700" t="s">
        <v>1309</v>
      </c>
      <c r="H896" s="1700" t="s">
        <v>3281</v>
      </c>
      <c r="I896" s="1700" t="s">
        <v>8088</v>
      </c>
    </row>
    <row r="897" spans="2:9">
      <c r="B897" s="1699" t="s">
        <v>2128</v>
      </c>
      <c r="C897" s="1699" t="s">
        <v>2132</v>
      </c>
      <c r="D897" s="1699" t="s">
        <v>2737</v>
      </c>
      <c r="E897" s="1699">
        <v>0</v>
      </c>
      <c r="F897" s="1699">
        <v>1</v>
      </c>
      <c r="G897" s="1700" t="s">
        <v>1309</v>
      </c>
      <c r="H897" s="1700" t="s">
        <v>3282</v>
      </c>
      <c r="I897" s="1700" t="s">
        <v>8088</v>
      </c>
    </row>
    <row r="898" spans="2:9">
      <c r="B898" s="1699" t="s">
        <v>2128</v>
      </c>
      <c r="C898" s="1699" t="s">
        <v>2132</v>
      </c>
      <c r="D898" s="1699" t="s">
        <v>2741</v>
      </c>
      <c r="E898" s="1699">
        <v>0</v>
      </c>
      <c r="F898" s="1699">
        <v>1</v>
      </c>
      <c r="G898" s="1700" t="s">
        <v>1309</v>
      </c>
      <c r="H898" s="1700" t="s">
        <v>3283</v>
      </c>
      <c r="I898" s="1700" t="s">
        <v>8088</v>
      </c>
    </row>
    <row r="899" spans="2:9">
      <c r="B899" s="1699" t="s">
        <v>2128</v>
      </c>
      <c r="C899" s="1699" t="s">
        <v>2132</v>
      </c>
      <c r="D899" s="1699" t="s">
        <v>2743</v>
      </c>
      <c r="E899" s="1699">
        <v>0</v>
      </c>
      <c r="F899" s="1699">
        <v>1</v>
      </c>
      <c r="G899" s="1700" t="s">
        <v>1309</v>
      </c>
      <c r="H899" s="1700" t="s">
        <v>3284</v>
      </c>
      <c r="I899" s="1700" t="s">
        <v>8088</v>
      </c>
    </row>
    <row r="900" spans="2:9">
      <c r="B900" s="1699" t="s">
        <v>2128</v>
      </c>
      <c r="C900" s="1699" t="s">
        <v>2135</v>
      </c>
      <c r="D900" s="1699" t="s">
        <v>2128</v>
      </c>
      <c r="E900" s="1699">
        <v>0</v>
      </c>
      <c r="F900" s="1699">
        <v>1</v>
      </c>
      <c r="G900" s="1700" t="s">
        <v>1310</v>
      </c>
      <c r="H900" s="1700" t="s">
        <v>3286</v>
      </c>
      <c r="I900" s="1700" t="s">
        <v>8088</v>
      </c>
    </row>
    <row r="901" spans="2:9">
      <c r="B901" s="1699" t="s">
        <v>2128</v>
      </c>
      <c r="C901" s="1699" t="s">
        <v>2135</v>
      </c>
      <c r="D901" s="1699" t="s">
        <v>2130</v>
      </c>
      <c r="E901" s="1699">
        <v>0</v>
      </c>
      <c r="F901" s="1699">
        <v>1</v>
      </c>
      <c r="G901" s="1700" t="s">
        <v>1310</v>
      </c>
      <c r="H901" s="1700" t="s">
        <v>2909</v>
      </c>
      <c r="I901" s="1700" t="s">
        <v>8088</v>
      </c>
    </row>
    <row r="902" spans="2:9">
      <c r="B902" s="1699" t="s">
        <v>2128</v>
      </c>
      <c r="C902" s="1699" t="s">
        <v>2135</v>
      </c>
      <c r="D902" s="1699" t="s">
        <v>2520</v>
      </c>
      <c r="E902" s="1699">
        <v>0</v>
      </c>
      <c r="F902" s="1699">
        <v>1</v>
      </c>
      <c r="G902" s="1700" t="s">
        <v>1310</v>
      </c>
      <c r="H902" s="1700" t="s">
        <v>3287</v>
      </c>
      <c r="I902" s="1700" t="s">
        <v>8088</v>
      </c>
    </row>
    <row r="903" spans="2:9">
      <c r="B903" s="1699" t="s">
        <v>2128</v>
      </c>
      <c r="C903" s="1699" t="s">
        <v>2135</v>
      </c>
      <c r="D903" s="1699" t="s">
        <v>2525</v>
      </c>
      <c r="E903" s="1699">
        <v>0</v>
      </c>
      <c r="F903" s="1699">
        <v>1</v>
      </c>
      <c r="G903" s="1700" t="s">
        <v>1310</v>
      </c>
      <c r="H903" s="1700" t="s">
        <v>3289</v>
      </c>
      <c r="I903" s="1700" t="s">
        <v>8088</v>
      </c>
    </row>
    <row r="904" spans="2:9">
      <c r="B904" s="1699" t="s">
        <v>2128</v>
      </c>
      <c r="C904" s="1699" t="s">
        <v>2135</v>
      </c>
      <c r="D904" s="1699" t="s">
        <v>2529</v>
      </c>
      <c r="E904" s="1699">
        <v>0</v>
      </c>
      <c r="F904" s="1699">
        <v>1</v>
      </c>
      <c r="G904" s="1700" t="s">
        <v>1310</v>
      </c>
      <c r="H904" s="1700" t="s">
        <v>3017</v>
      </c>
      <c r="I904" s="1700" t="s">
        <v>8088</v>
      </c>
    </row>
    <row r="905" spans="2:9">
      <c r="B905" s="1699" t="s">
        <v>2128</v>
      </c>
      <c r="C905" s="1699" t="s">
        <v>2135</v>
      </c>
      <c r="D905" s="1699" t="s">
        <v>2685</v>
      </c>
      <c r="E905" s="1699">
        <v>0</v>
      </c>
      <c r="F905" s="1699">
        <v>1</v>
      </c>
      <c r="G905" s="1700" t="s">
        <v>1310</v>
      </c>
      <c r="H905" s="1700" t="s">
        <v>3291</v>
      </c>
      <c r="I905" s="1700" t="s">
        <v>8088</v>
      </c>
    </row>
    <row r="906" spans="2:9">
      <c r="B906" s="1699" t="s">
        <v>2128</v>
      </c>
      <c r="C906" s="1699" t="s">
        <v>2135</v>
      </c>
      <c r="D906" s="1699" t="s">
        <v>2727</v>
      </c>
      <c r="E906" s="1699">
        <v>0</v>
      </c>
      <c r="F906" s="1699">
        <v>1</v>
      </c>
      <c r="G906" s="1700" t="s">
        <v>1310</v>
      </c>
      <c r="H906" s="1700" t="s">
        <v>3292</v>
      </c>
      <c r="I906" s="1700" t="s">
        <v>8088</v>
      </c>
    </row>
    <row r="907" spans="2:9">
      <c r="B907" s="1699" t="s">
        <v>2128</v>
      </c>
      <c r="C907" s="1699" t="s">
        <v>2135</v>
      </c>
      <c r="D907" s="1699" t="s">
        <v>2729</v>
      </c>
      <c r="E907" s="1699">
        <v>0</v>
      </c>
      <c r="F907" s="1699">
        <v>1</v>
      </c>
      <c r="G907" s="1700" t="s">
        <v>1310</v>
      </c>
      <c r="H907" s="1700" t="s">
        <v>3293</v>
      </c>
      <c r="I907" s="1700" t="s">
        <v>8089</v>
      </c>
    </row>
    <row r="908" spans="2:9">
      <c r="B908" s="1699" t="s">
        <v>2128</v>
      </c>
      <c r="C908" s="1699" t="s">
        <v>2135</v>
      </c>
      <c r="D908" s="1699" t="s">
        <v>2731</v>
      </c>
      <c r="E908" s="1699">
        <v>0</v>
      </c>
      <c r="F908" s="1699">
        <v>1</v>
      </c>
      <c r="G908" s="1700" t="s">
        <v>1310</v>
      </c>
      <c r="H908" s="1700" t="s">
        <v>3294</v>
      </c>
      <c r="I908" s="1700" t="s">
        <v>8089</v>
      </c>
    </row>
    <row r="909" spans="2:9">
      <c r="B909" s="1699" t="s">
        <v>2128</v>
      </c>
      <c r="C909" s="1699" t="s">
        <v>2135</v>
      </c>
      <c r="D909" s="1699" t="s">
        <v>2735</v>
      </c>
      <c r="E909" s="1699">
        <v>0</v>
      </c>
      <c r="F909" s="1699">
        <v>1</v>
      </c>
      <c r="G909" s="1700" t="s">
        <v>1310</v>
      </c>
      <c r="H909" s="1700" t="s">
        <v>3295</v>
      </c>
      <c r="I909" s="1700" t="s">
        <v>8089</v>
      </c>
    </row>
    <row r="910" spans="2:9">
      <c r="B910" s="1699" t="s">
        <v>2128</v>
      </c>
      <c r="C910" s="1699" t="s">
        <v>2135</v>
      </c>
      <c r="D910" s="1699" t="s">
        <v>2737</v>
      </c>
      <c r="E910" s="1699">
        <v>0</v>
      </c>
      <c r="F910" s="1699">
        <v>1</v>
      </c>
      <c r="G910" s="1700" t="s">
        <v>1310</v>
      </c>
      <c r="H910" s="1700" t="s">
        <v>3296</v>
      </c>
      <c r="I910" s="1700" t="s">
        <v>8088</v>
      </c>
    </row>
    <row r="911" spans="2:9">
      <c r="B911" s="1699" t="s">
        <v>2128</v>
      </c>
      <c r="C911" s="1699" t="s">
        <v>2135</v>
      </c>
      <c r="D911" s="1699" t="s">
        <v>2739</v>
      </c>
      <c r="E911" s="1699">
        <v>0</v>
      </c>
      <c r="F911" s="1699">
        <v>1</v>
      </c>
      <c r="G911" s="1700" t="s">
        <v>1310</v>
      </c>
      <c r="H911" s="1700" t="s">
        <v>3297</v>
      </c>
      <c r="I911" s="1700" t="s">
        <v>8089</v>
      </c>
    </row>
    <row r="912" spans="2:9">
      <c r="B912" s="1699" t="s">
        <v>2128</v>
      </c>
      <c r="C912" s="1699" t="s">
        <v>2135</v>
      </c>
      <c r="D912" s="1699" t="s">
        <v>2741</v>
      </c>
      <c r="E912" s="1699">
        <v>0</v>
      </c>
      <c r="F912" s="1699">
        <v>1</v>
      </c>
      <c r="G912" s="1700" t="s">
        <v>1310</v>
      </c>
      <c r="H912" s="1700" t="s">
        <v>3298</v>
      </c>
      <c r="I912" s="1700" t="s">
        <v>8089</v>
      </c>
    </row>
    <row r="913" spans="2:9">
      <c r="B913" s="1699" t="s">
        <v>2128</v>
      </c>
      <c r="C913" s="1699" t="s">
        <v>2135</v>
      </c>
      <c r="D913" s="1699" t="s">
        <v>2743</v>
      </c>
      <c r="E913" s="1699">
        <v>0</v>
      </c>
      <c r="F913" s="1699">
        <v>1</v>
      </c>
      <c r="G913" s="1700" t="s">
        <v>1310</v>
      </c>
      <c r="H913" s="1700" t="s">
        <v>3299</v>
      </c>
      <c r="I913" s="1700" t="s">
        <v>8089</v>
      </c>
    </row>
    <row r="914" spans="2:9">
      <c r="B914" s="1699" t="s">
        <v>2128</v>
      </c>
      <c r="C914" s="1699" t="s">
        <v>2135</v>
      </c>
      <c r="D914" s="1699" t="s">
        <v>3300</v>
      </c>
      <c r="E914" s="1699">
        <v>0</v>
      </c>
      <c r="F914" s="1699">
        <v>1</v>
      </c>
      <c r="G914" s="1700" t="s">
        <v>1310</v>
      </c>
      <c r="H914" s="1700" t="s">
        <v>2508</v>
      </c>
      <c r="I914" s="1700" t="s">
        <v>8088</v>
      </c>
    </row>
    <row r="915" spans="2:9">
      <c r="B915" s="1699" t="s">
        <v>2128</v>
      </c>
      <c r="C915" s="1699" t="s">
        <v>2135</v>
      </c>
      <c r="D915" s="1699" t="s">
        <v>3301</v>
      </c>
      <c r="E915" s="1699">
        <v>0</v>
      </c>
      <c r="F915" s="1699">
        <v>1</v>
      </c>
      <c r="G915" s="1700" t="s">
        <v>1310</v>
      </c>
      <c r="H915" s="1700" t="s">
        <v>3302</v>
      </c>
      <c r="I915" s="1700" t="s">
        <v>8089</v>
      </c>
    </row>
    <row r="916" spans="2:9">
      <c r="B916" s="1699" t="s">
        <v>2128</v>
      </c>
      <c r="C916" s="1699" t="s">
        <v>2135</v>
      </c>
      <c r="D916" s="1699" t="s">
        <v>3303</v>
      </c>
      <c r="E916" s="1699">
        <v>0</v>
      </c>
      <c r="F916" s="1699">
        <v>1</v>
      </c>
      <c r="G916" s="1700" t="s">
        <v>1310</v>
      </c>
      <c r="H916" s="1700" t="s">
        <v>3304</v>
      </c>
      <c r="I916" s="1700" t="s">
        <v>8088</v>
      </c>
    </row>
    <row r="917" spans="2:9">
      <c r="B917" s="1699" t="s">
        <v>2128</v>
      </c>
      <c r="C917" s="1699" t="s">
        <v>2135</v>
      </c>
      <c r="D917" s="1699" t="s">
        <v>3305</v>
      </c>
      <c r="E917" s="1699">
        <v>0</v>
      </c>
      <c r="F917" s="1699">
        <v>1</v>
      </c>
      <c r="G917" s="1700" t="s">
        <v>1310</v>
      </c>
      <c r="H917" s="1700" t="s">
        <v>3306</v>
      </c>
      <c r="I917" s="1700" t="s">
        <v>8088</v>
      </c>
    </row>
    <row r="918" spans="2:9">
      <c r="B918" s="1699" t="s">
        <v>2128</v>
      </c>
      <c r="C918" s="1699" t="s">
        <v>2137</v>
      </c>
      <c r="D918" s="1699" t="s">
        <v>2108</v>
      </c>
      <c r="E918" s="1699">
        <v>1</v>
      </c>
      <c r="F918" s="1699">
        <v>0</v>
      </c>
      <c r="G918" s="1700" t="s">
        <v>3307</v>
      </c>
      <c r="H918" s="1700"/>
      <c r="I918" s="1700" t="s">
        <v>8088</v>
      </c>
    </row>
    <row r="919" spans="2:9">
      <c r="B919" s="1699" t="s">
        <v>2128</v>
      </c>
      <c r="C919" s="1699" t="s">
        <v>2137</v>
      </c>
      <c r="D919" s="1699" t="s">
        <v>2110</v>
      </c>
      <c r="E919" s="1699">
        <v>0</v>
      </c>
      <c r="F919" s="1699">
        <v>1</v>
      </c>
      <c r="G919" s="1700" t="s">
        <v>3307</v>
      </c>
      <c r="H919" s="1700" t="s">
        <v>3308</v>
      </c>
      <c r="I919" s="1700" t="s">
        <v>8088</v>
      </c>
    </row>
    <row r="920" spans="2:9">
      <c r="B920" s="1699" t="s">
        <v>2128</v>
      </c>
      <c r="C920" s="1699" t="s">
        <v>2137</v>
      </c>
      <c r="D920" s="1699" t="s">
        <v>2112</v>
      </c>
      <c r="E920" s="1699">
        <v>0</v>
      </c>
      <c r="F920" s="1699">
        <v>1</v>
      </c>
      <c r="G920" s="1700" t="s">
        <v>3307</v>
      </c>
      <c r="H920" s="1700" t="s">
        <v>3309</v>
      </c>
      <c r="I920" s="1700" t="s">
        <v>8088</v>
      </c>
    </row>
    <row r="921" spans="2:9">
      <c r="B921" s="1699" t="s">
        <v>2128</v>
      </c>
      <c r="C921" s="1699" t="s">
        <v>2137</v>
      </c>
      <c r="D921" s="1699" t="s">
        <v>2122</v>
      </c>
      <c r="E921" s="1699">
        <v>0</v>
      </c>
      <c r="F921" s="1699">
        <v>1</v>
      </c>
      <c r="G921" s="1700" t="s">
        <v>3307</v>
      </c>
      <c r="H921" s="1700" t="s">
        <v>3310</v>
      </c>
      <c r="I921" s="1700" t="s">
        <v>8088</v>
      </c>
    </row>
    <row r="922" spans="2:9">
      <c r="B922" s="1699" t="s">
        <v>2128</v>
      </c>
      <c r="C922" s="1699" t="s">
        <v>2137</v>
      </c>
      <c r="D922" s="1699" t="s">
        <v>2126</v>
      </c>
      <c r="E922" s="1699">
        <v>0</v>
      </c>
      <c r="F922" s="1699">
        <v>1</v>
      </c>
      <c r="G922" s="1700" t="s">
        <v>3307</v>
      </c>
      <c r="H922" s="1700" t="s">
        <v>3312</v>
      </c>
      <c r="I922" s="1700" t="s">
        <v>8088</v>
      </c>
    </row>
    <row r="923" spans="2:9">
      <c r="B923" s="1699" t="s">
        <v>2128</v>
      </c>
      <c r="C923" s="1699" t="s">
        <v>2137</v>
      </c>
      <c r="D923" s="1699" t="s">
        <v>2128</v>
      </c>
      <c r="E923" s="1699">
        <v>0</v>
      </c>
      <c r="F923" s="1699">
        <v>1</v>
      </c>
      <c r="G923" s="1700" t="s">
        <v>3307</v>
      </c>
      <c r="H923" s="1700" t="s">
        <v>3184</v>
      </c>
      <c r="I923" s="1700" t="s">
        <v>8088</v>
      </c>
    </row>
    <row r="924" spans="2:9">
      <c r="B924" s="1699" t="s">
        <v>2128</v>
      </c>
      <c r="C924" s="1699" t="s">
        <v>2137</v>
      </c>
      <c r="D924" s="1699" t="s">
        <v>2515</v>
      </c>
      <c r="E924" s="1699">
        <v>0</v>
      </c>
      <c r="F924" s="1699">
        <v>1</v>
      </c>
      <c r="G924" s="1700" t="s">
        <v>3307</v>
      </c>
      <c r="H924" s="1700" t="s">
        <v>3314</v>
      </c>
      <c r="I924" s="1700" t="s">
        <v>8089</v>
      </c>
    </row>
    <row r="925" spans="2:9">
      <c r="B925" s="1699" t="s">
        <v>2128</v>
      </c>
      <c r="C925" s="1699" t="s">
        <v>2142</v>
      </c>
      <c r="D925" s="1699" t="s">
        <v>2124</v>
      </c>
      <c r="E925" s="1699">
        <v>0</v>
      </c>
      <c r="F925" s="1699">
        <v>1</v>
      </c>
      <c r="G925" s="1700" t="s">
        <v>3315</v>
      </c>
      <c r="H925" s="1700" t="s">
        <v>3316</v>
      </c>
      <c r="I925" s="1700" t="s">
        <v>8088</v>
      </c>
    </row>
    <row r="926" spans="2:9">
      <c r="B926" s="1699" t="s">
        <v>2128</v>
      </c>
      <c r="C926" s="1699" t="s">
        <v>2142</v>
      </c>
      <c r="D926" s="1699" t="s">
        <v>2130</v>
      </c>
      <c r="E926" s="1699">
        <v>0</v>
      </c>
      <c r="F926" s="1699">
        <v>1</v>
      </c>
      <c r="G926" s="1700" t="s">
        <v>3315</v>
      </c>
      <c r="H926" s="1700" t="s">
        <v>3318</v>
      </c>
      <c r="I926" s="1700" t="s">
        <v>8088</v>
      </c>
    </row>
    <row r="927" spans="2:9">
      <c r="B927" s="1699" t="s">
        <v>2128</v>
      </c>
      <c r="C927" s="1699" t="s">
        <v>2142</v>
      </c>
      <c r="D927" s="1699" t="s">
        <v>2512</v>
      </c>
      <c r="E927" s="1699">
        <v>0</v>
      </c>
      <c r="F927" s="1699">
        <v>1</v>
      </c>
      <c r="G927" s="1700" t="s">
        <v>3315</v>
      </c>
      <c r="H927" s="1700" t="s">
        <v>2319</v>
      </c>
      <c r="I927" s="1700" t="s">
        <v>8088</v>
      </c>
    </row>
    <row r="928" spans="2:9">
      <c r="B928" s="1699" t="s">
        <v>2128</v>
      </c>
      <c r="C928" s="1699" t="s">
        <v>2142</v>
      </c>
      <c r="D928" s="1699" t="s">
        <v>2518</v>
      </c>
      <c r="E928" s="1699">
        <v>0</v>
      </c>
      <c r="F928" s="1699">
        <v>1</v>
      </c>
      <c r="G928" s="1700" t="s">
        <v>3315</v>
      </c>
      <c r="H928" s="1700" t="s">
        <v>3319</v>
      </c>
      <c r="I928" s="1700" t="s">
        <v>8088</v>
      </c>
    </row>
    <row r="929" spans="2:9">
      <c r="B929" s="1699" t="s">
        <v>2128</v>
      </c>
      <c r="C929" s="1699" t="s">
        <v>2145</v>
      </c>
      <c r="D929" s="1699" t="s">
        <v>2108</v>
      </c>
      <c r="E929" s="1699">
        <v>1</v>
      </c>
      <c r="F929" s="1699">
        <v>0</v>
      </c>
      <c r="G929" s="1700" t="s">
        <v>3320</v>
      </c>
      <c r="H929" s="1700"/>
      <c r="I929" s="1700" t="s">
        <v>8088</v>
      </c>
    </row>
    <row r="930" spans="2:9">
      <c r="B930" s="1699" t="s">
        <v>2128</v>
      </c>
      <c r="C930" s="1699" t="s">
        <v>2145</v>
      </c>
      <c r="D930" s="1699" t="s">
        <v>2110</v>
      </c>
      <c r="E930" s="1699">
        <v>0</v>
      </c>
      <c r="F930" s="1699">
        <v>1</v>
      </c>
      <c r="G930" s="1700" t="s">
        <v>3320</v>
      </c>
      <c r="H930" s="1700" t="s">
        <v>3321</v>
      </c>
      <c r="I930" s="1700" t="s">
        <v>8088</v>
      </c>
    </row>
    <row r="931" spans="2:9">
      <c r="B931" s="1699" t="s">
        <v>2128</v>
      </c>
      <c r="C931" s="1699" t="s">
        <v>2145</v>
      </c>
      <c r="D931" s="1699" t="s">
        <v>2512</v>
      </c>
      <c r="E931" s="1699">
        <v>0</v>
      </c>
      <c r="F931" s="1699">
        <v>1</v>
      </c>
      <c r="G931" s="1700" t="s">
        <v>3320</v>
      </c>
      <c r="H931" s="1700" t="s">
        <v>3323</v>
      </c>
      <c r="I931" s="1700" t="s">
        <v>8089</v>
      </c>
    </row>
    <row r="932" spans="2:9">
      <c r="B932" s="1699" t="s">
        <v>2128</v>
      </c>
      <c r="C932" s="1699" t="s">
        <v>2145</v>
      </c>
      <c r="D932" s="1699" t="s">
        <v>2514</v>
      </c>
      <c r="E932" s="1699">
        <v>0</v>
      </c>
      <c r="F932" s="1699">
        <v>1</v>
      </c>
      <c r="G932" s="1700" t="s">
        <v>3320</v>
      </c>
      <c r="H932" s="1700" t="s">
        <v>3324</v>
      </c>
      <c r="I932" s="1700" t="s">
        <v>8089</v>
      </c>
    </row>
    <row r="933" spans="2:9">
      <c r="B933" s="1699" t="s">
        <v>2128</v>
      </c>
      <c r="C933" s="1699" t="s">
        <v>2145</v>
      </c>
      <c r="D933" s="1699" t="s">
        <v>2515</v>
      </c>
      <c r="E933" s="1699">
        <v>0</v>
      </c>
      <c r="F933" s="1699">
        <v>1</v>
      </c>
      <c r="G933" s="1700" t="s">
        <v>3320</v>
      </c>
      <c r="H933" s="1700" t="s">
        <v>3325</v>
      </c>
      <c r="I933" s="1700" t="s">
        <v>8089</v>
      </c>
    </row>
    <row r="934" spans="2:9">
      <c r="B934" s="1699" t="s">
        <v>2128</v>
      </c>
      <c r="C934" s="1699" t="s">
        <v>2145</v>
      </c>
      <c r="D934" s="1699" t="s">
        <v>2524</v>
      </c>
      <c r="E934" s="1699">
        <v>0</v>
      </c>
      <c r="F934" s="1699">
        <v>1</v>
      </c>
      <c r="G934" s="1700" t="s">
        <v>3320</v>
      </c>
      <c r="H934" s="1700" t="s">
        <v>3326</v>
      </c>
      <c r="I934" s="1700" t="s">
        <v>8088</v>
      </c>
    </row>
    <row r="935" spans="2:9">
      <c r="B935" s="1699" t="s">
        <v>2128</v>
      </c>
      <c r="C935" s="1699" t="s">
        <v>2145</v>
      </c>
      <c r="D935" s="1699" t="s">
        <v>2525</v>
      </c>
      <c r="E935" s="1699">
        <v>0</v>
      </c>
      <c r="F935" s="1699">
        <v>1</v>
      </c>
      <c r="G935" s="1700" t="s">
        <v>3320</v>
      </c>
      <c r="H935" s="1700" t="s">
        <v>2820</v>
      </c>
      <c r="I935" s="1700" t="s">
        <v>8088</v>
      </c>
    </row>
    <row r="936" spans="2:9">
      <c r="B936" s="1699" t="s">
        <v>2128</v>
      </c>
      <c r="C936" s="1699" t="s">
        <v>2145</v>
      </c>
      <c r="D936" s="1699" t="s">
        <v>2527</v>
      </c>
      <c r="E936" s="1699">
        <v>0</v>
      </c>
      <c r="F936" s="1699">
        <v>1</v>
      </c>
      <c r="G936" s="1700" t="s">
        <v>3320</v>
      </c>
      <c r="H936" s="1700" t="s">
        <v>3327</v>
      </c>
      <c r="I936" s="1700" t="s">
        <v>8088</v>
      </c>
    </row>
    <row r="937" spans="2:9">
      <c r="B937" s="1699" t="s">
        <v>2128</v>
      </c>
      <c r="C937" s="1699" t="s">
        <v>2145</v>
      </c>
      <c r="D937" s="1699" t="s">
        <v>2531</v>
      </c>
      <c r="E937" s="1699">
        <v>0</v>
      </c>
      <c r="F937" s="1699">
        <v>1</v>
      </c>
      <c r="G937" s="1700" t="s">
        <v>3320</v>
      </c>
      <c r="H937" s="1700" t="s">
        <v>3328</v>
      </c>
      <c r="I937" s="1700" t="s">
        <v>8088</v>
      </c>
    </row>
    <row r="938" spans="2:9">
      <c r="B938" s="1699" t="s">
        <v>2128</v>
      </c>
      <c r="C938" s="1699" t="s">
        <v>2145</v>
      </c>
      <c r="D938" s="1699" t="s">
        <v>2685</v>
      </c>
      <c r="E938" s="1699">
        <v>0</v>
      </c>
      <c r="F938" s="1699">
        <v>1</v>
      </c>
      <c r="G938" s="1700" t="s">
        <v>3320</v>
      </c>
      <c r="H938" s="1700" t="s">
        <v>3329</v>
      </c>
      <c r="I938" s="1700" t="s">
        <v>8089</v>
      </c>
    </row>
    <row r="939" spans="2:9">
      <c r="B939" s="1699" t="s">
        <v>2128</v>
      </c>
      <c r="C939" s="1699" t="s">
        <v>2145</v>
      </c>
      <c r="D939" s="1699" t="s">
        <v>2725</v>
      </c>
      <c r="E939" s="1699">
        <v>0</v>
      </c>
      <c r="F939" s="1699">
        <v>1</v>
      </c>
      <c r="G939" s="1700" t="s">
        <v>3320</v>
      </c>
      <c r="H939" s="1700" t="s">
        <v>3330</v>
      </c>
      <c r="I939" s="1700" t="s">
        <v>8089</v>
      </c>
    </row>
    <row r="940" spans="2:9">
      <c r="B940" s="1699" t="s">
        <v>2128</v>
      </c>
      <c r="C940" s="1699" t="s">
        <v>2145</v>
      </c>
      <c r="D940" s="1699" t="s">
        <v>2727</v>
      </c>
      <c r="E940" s="1699">
        <v>0</v>
      </c>
      <c r="F940" s="1699">
        <v>1</v>
      </c>
      <c r="G940" s="1700" t="s">
        <v>3320</v>
      </c>
      <c r="H940" s="1700" t="s">
        <v>3331</v>
      </c>
      <c r="I940" s="1700" t="s">
        <v>8089</v>
      </c>
    </row>
    <row r="941" spans="2:9">
      <c r="B941" s="1699" t="s">
        <v>2128</v>
      </c>
      <c r="C941" s="1699" t="s">
        <v>2145</v>
      </c>
      <c r="D941" s="1699" t="s">
        <v>2729</v>
      </c>
      <c r="E941" s="1699">
        <v>0</v>
      </c>
      <c r="F941" s="1699">
        <v>1</v>
      </c>
      <c r="G941" s="1700" t="s">
        <v>3320</v>
      </c>
      <c r="H941" s="1700" t="s">
        <v>3332</v>
      </c>
      <c r="I941" s="1700" t="s">
        <v>8088</v>
      </c>
    </row>
    <row r="942" spans="2:9">
      <c r="B942" s="1699" t="s">
        <v>2128</v>
      </c>
      <c r="C942" s="1699" t="s">
        <v>2145</v>
      </c>
      <c r="D942" s="1699" t="s">
        <v>2731</v>
      </c>
      <c r="E942" s="1699">
        <v>0</v>
      </c>
      <c r="F942" s="1699">
        <v>1</v>
      </c>
      <c r="G942" s="1700" t="s">
        <v>3320</v>
      </c>
      <c r="H942" s="1700" t="s">
        <v>2641</v>
      </c>
      <c r="I942" s="1700" t="s">
        <v>8088</v>
      </c>
    </row>
    <row r="943" spans="2:9">
      <c r="B943" s="1699" t="s">
        <v>2128</v>
      </c>
      <c r="C943" s="1699" t="s">
        <v>2150</v>
      </c>
      <c r="D943" s="1699" t="s">
        <v>2108</v>
      </c>
      <c r="E943" s="1699">
        <v>1</v>
      </c>
      <c r="F943" s="1699">
        <v>0</v>
      </c>
      <c r="G943" s="1700" t="s">
        <v>3333</v>
      </c>
      <c r="H943" s="1700"/>
      <c r="I943" s="1700" t="s">
        <v>8088</v>
      </c>
    </row>
    <row r="944" spans="2:9">
      <c r="B944" s="1699" t="s">
        <v>2128</v>
      </c>
      <c r="C944" s="1699" t="s">
        <v>2150</v>
      </c>
      <c r="D944" s="1699" t="s">
        <v>2110</v>
      </c>
      <c r="E944" s="1699">
        <v>0</v>
      </c>
      <c r="F944" s="1699">
        <v>1</v>
      </c>
      <c r="G944" s="1700" t="s">
        <v>3333</v>
      </c>
      <c r="H944" s="1700" t="s">
        <v>2508</v>
      </c>
      <c r="I944" s="1700" t="s">
        <v>8088</v>
      </c>
    </row>
    <row r="945" spans="2:9">
      <c r="B945" s="1699" t="s">
        <v>2128</v>
      </c>
      <c r="C945" s="1699" t="s">
        <v>2150</v>
      </c>
      <c r="D945" s="1699" t="s">
        <v>2122</v>
      </c>
      <c r="E945" s="1699">
        <v>0</v>
      </c>
      <c r="F945" s="1699">
        <v>1</v>
      </c>
      <c r="G945" s="1700" t="s">
        <v>3333</v>
      </c>
      <c r="H945" s="1700" t="s">
        <v>3128</v>
      </c>
      <c r="I945" s="1700" t="s">
        <v>8089</v>
      </c>
    </row>
    <row r="946" spans="2:9">
      <c r="B946" s="1699" t="s">
        <v>2128</v>
      </c>
      <c r="C946" s="1699" t="s">
        <v>2150</v>
      </c>
      <c r="D946" s="1699" t="s">
        <v>2124</v>
      </c>
      <c r="E946" s="1699">
        <v>0</v>
      </c>
      <c r="F946" s="1699">
        <v>1</v>
      </c>
      <c r="G946" s="1700" t="s">
        <v>3333</v>
      </c>
      <c r="H946" s="1700" t="s">
        <v>3181</v>
      </c>
      <c r="I946" s="1700" t="s">
        <v>8088</v>
      </c>
    </row>
    <row r="947" spans="2:9">
      <c r="B947" s="1699" t="s">
        <v>2128</v>
      </c>
      <c r="C947" s="1699" t="s">
        <v>2152</v>
      </c>
      <c r="D947" s="1699" t="s">
        <v>2108</v>
      </c>
      <c r="E947" s="1699">
        <v>1</v>
      </c>
      <c r="F947" s="1699">
        <v>0</v>
      </c>
      <c r="G947" s="1700" t="s">
        <v>3336</v>
      </c>
      <c r="H947" s="1700"/>
      <c r="I947" s="1700" t="s">
        <v>8088</v>
      </c>
    </row>
    <row r="948" spans="2:9">
      <c r="B948" s="1699" t="s">
        <v>2128</v>
      </c>
      <c r="C948" s="1699" t="s">
        <v>2152</v>
      </c>
      <c r="D948" s="1699" t="s">
        <v>2110</v>
      </c>
      <c r="E948" s="1699">
        <v>0</v>
      </c>
      <c r="F948" s="1699">
        <v>1</v>
      </c>
      <c r="G948" s="1700" t="s">
        <v>3336</v>
      </c>
      <c r="H948" s="1700" t="s">
        <v>3337</v>
      </c>
      <c r="I948" s="1700" t="s">
        <v>8088</v>
      </c>
    </row>
    <row r="949" spans="2:9">
      <c r="B949" s="1699" t="s">
        <v>2128</v>
      </c>
      <c r="C949" s="1699" t="s">
        <v>2152</v>
      </c>
      <c r="D949" s="1699" t="s">
        <v>2122</v>
      </c>
      <c r="E949" s="1699">
        <v>0</v>
      </c>
      <c r="F949" s="1699">
        <v>1</v>
      </c>
      <c r="G949" s="1700" t="s">
        <v>3336</v>
      </c>
      <c r="H949" s="1700" t="s">
        <v>3338</v>
      </c>
      <c r="I949" s="1700" t="s">
        <v>8088</v>
      </c>
    </row>
    <row r="950" spans="2:9">
      <c r="B950" s="1699" t="s">
        <v>2128</v>
      </c>
      <c r="C950" s="1699" t="s">
        <v>2152</v>
      </c>
      <c r="D950" s="1699" t="s">
        <v>2516</v>
      </c>
      <c r="E950" s="1699">
        <v>0</v>
      </c>
      <c r="F950" s="1699">
        <v>1</v>
      </c>
      <c r="G950" s="1700" t="s">
        <v>3336</v>
      </c>
      <c r="H950" s="1700" t="s">
        <v>3340</v>
      </c>
      <c r="I950" s="1700" t="s">
        <v>8088</v>
      </c>
    </row>
    <row r="951" spans="2:9">
      <c r="B951" s="1699" t="s">
        <v>2128</v>
      </c>
      <c r="C951" s="1699" t="s">
        <v>2152</v>
      </c>
      <c r="D951" s="1699" t="s">
        <v>2518</v>
      </c>
      <c r="E951" s="1699">
        <v>0</v>
      </c>
      <c r="F951" s="1699">
        <v>1</v>
      </c>
      <c r="G951" s="1700" t="s">
        <v>3336</v>
      </c>
      <c r="H951" s="1700" t="s">
        <v>2494</v>
      </c>
      <c r="I951" s="1700" t="s">
        <v>8088</v>
      </c>
    </row>
    <row r="952" spans="2:9">
      <c r="B952" s="1699" t="s">
        <v>2128</v>
      </c>
      <c r="C952" s="1699" t="s">
        <v>2152</v>
      </c>
      <c r="D952" s="1699" t="s">
        <v>2520</v>
      </c>
      <c r="E952" s="1699">
        <v>0</v>
      </c>
      <c r="F952" s="1699">
        <v>1</v>
      </c>
      <c r="G952" s="1700" t="s">
        <v>3336</v>
      </c>
      <c r="H952" s="1700" t="s">
        <v>3341</v>
      </c>
      <c r="I952" s="1700" t="s">
        <v>8088</v>
      </c>
    </row>
    <row r="953" spans="2:9">
      <c r="B953" s="1699" t="s">
        <v>2128</v>
      </c>
      <c r="C953" s="1699" t="s">
        <v>2152</v>
      </c>
      <c r="D953" s="1699" t="s">
        <v>2522</v>
      </c>
      <c r="E953" s="1699">
        <v>0</v>
      </c>
      <c r="F953" s="1699">
        <v>1</v>
      </c>
      <c r="G953" s="1700" t="s">
        <v>3336</v>
      </c>
      <c r="H953" s="1700" t="s">
        <v>2988</v>
      </c>
      <c r="I953" s="1700" t="s">
        <v>8088</v>
      </c>
    </row>
    <row r="954" spans="2:9">
      <c r="B954" s="1699" t="s">
        <v>2128</v>
      </c>
      <c r="C954" s="1699" t="s">
        <v>2152</v>
      </c>
      <c r="D954" s="1699" t="s">
        <v>2524</v>
      </c>
      <c r="E954" s="1699">
        <v>0</v>
      </c>
      <c r="F954" s="1699">
        <v>1</v>
      </c>
      <c r="G954" s="1700" t="s">
        <v>3336</v>
      </c>
      <c r="H954" s="1700" t="s">
        <v>3342</v>
      </c>
      <c r="I954" s="1700" t="s">
        <v>8088</v>
      </c>
    </row>
    <row r="955" spans="2:9">
      <c r="B955" s="1699" t="s">
        <v>2128</v>
      </c>
      <c r="C955" s="1699" t="s">
        <v>2152</v>
      </c>
      <c r="D955" s="1699" t="s">
        <v>2525</v>
      </c>
      <c r="E955" s="1699">
        <v>0</v>
      </c>
      <c r="F955" s="1699">
        <v>1</v>
      </c>
      <c r="G955" s="1700" t="s">
        <v>3336</v>
      </c>
      <c r="H955" s="1700" t="s">
        <v>3327</v>
      </c>
      <c r="I955" s="1700" t="s">
        <v>8088</v>
      </c>
    </row>
    <row r="956" spans="2:9">
      <c r="B956" s="1699" t="s">
        <v>2128</v>
      </c>
      <c r="C956" s="1699" t="s">
        <v>2152</v>
      </c>
      <c r="D956" s="1699" t="s">
        <v>2527</v>
      </c>
      <c r="E956" s="1699">
        <v>0</v>
      </c>
      <c r="F956" s="1699">
        <v>1</v>
      </c>
      <c r="G956" s="1700" t="s">
        <v>3336</v>
      </c>
      <c r="H956" s="1700" t="s">
        <v>3165</v>
      </c>
      <c r="I956" s="1700" t="s">
        <v>8088</v>
      </c>
    </row>
    <row r="957" spans="2:9">
      <c r="B957" s="1699" t="s">
        <v>2128</v>
      </c>
      <c r="C957" s="1699" t="s">
        <v>2152</v>
      </c>
      <c r="D957" s="1699" t="s">
        <v>2529</v>
      </c>
      <c r="E957" s="1699">
        <v>0</v>
      </c>
      <c r="F957" s="1699">
        <v>1</v>
      </c>
      <c r="G957" s="1700" t="s">
        <v>3336</v>
      </c>
      <c r="H957" s="1700" t="s">
        <v>2496</v>
      </c>
      <c r="I957" s="1700" t="s">
        <v>8088</v>
      </c>
    </row>
    <row r="958" spans="2:9">
      <c r="B958" s="1699" t="s">
        <v>2128</v>
      </c>
      <c r="C958" s="1699" t="s">
        <v>2154</v>
      </c>
      <c r="D958" s="1699" t="s">
        <v>2108</v>
      </c>
      <c r="E958" s="1699">
        <v>1</v>
      </c>
      <c r="F958" s="1699">
        <v>0</v>
      </c>
      <c r="G958" s="1700" t="s">
        <v>3343</v>
      </c>
      <c r="H958" s="1700"/>
      <c r="I958" s="1700" t="s">
        <v>8088</v>
      </c>
    </row>
    <row r="959" spans="2:9">
      <c r="B959" s="1699" t="s">
        <v>2128</v>
      </c>
      <c r="C959" s="1699" t="s">
        <v>2154</v>
      </c>
      <c r="D959" s="1699" t="s">
        <v>2107</v>
      </c>
      <c r="E959" s="1699">
        <v>0</v>
      </c>
      <c r="F959" s="1699">
        <v>1</v>
      </c>
      <c r="G959" s="1700" t="s">
        <v>3343</v>
      </c>
      <c r="H959" s="1700" t="s">
        <v>3344</v>
      </c>
      <c r="I959" s="1700" t="s">
        <v>8088</v>
      </c>
    </row>
    <row r="960" spans="2:9">
      <c r="B960" s="1699" t="s">
        <v>2128</v>
      </c>
      <c r="C960" s="1699" t="s">
        <v>2154</v>
      </c>
      <c r="D960" s="1699" t="s">
        <v>2110</v>
      </c>
      <c r="E960" s="1699">
        <v>0</v>
      </c>
      <c r="F960" s="1699">
        <v>1</v>
      </c>
      <c r="G960" s="1700" t="s">
        <v>3343</v>
      </c>
      <c r="H960" s="1700" t="s">
        <v>3345</v>
      </c>
      <c r="I960" s="1700" t="s">
        <v>8088</v>
      </c>
    </row>
    <row r="961" spans="2:9">
      <c r="B961" s="1699" t="s">
        <v>2128</v>
      </c>
      <c r="C961" s="1699" t="s">
        <v>2154</v>
      </c>
      <c r="D961" s="1699" t="s">
        <v>2112</v>
      </c>
      <c r="E961" s="1699">
        <v>0</v>
      </c>
      <c r="F961" s="1699">
        <v>1</v>
      </c>
      <c r="G961" s="1700" t="s">
        <v>3343</v>
      </c>
      <c r="H961" s="1700" t="s">
        <v>3346</v>
      </c>
      <c r="I961" s="1700" t="s">
        <v>8088</v>
      </c>
    </row>
    <row r="962" spans="2:9">
      <c r="B962" s="1699" t="s">
        <v>2128</v>
      </c>
      <c r="C962" s="1699" t="s">
        <v>2154</v>
      </c>
      <c r="D962" s="1699" t="s">
        <v>2122</v>
      </c>
      <c r="E962" s="1699">
        <v>0</v>
      </c>
      <c r="F962" s="1699">
        <v>1</v>
      </c>
      <c r="G962" s="1700" t="s">
        <v>3343</v>
      </c>
      <c r="H962" s="1700" t="s">
        <v>3347</v>
      </c>
      <c r="I962" s="1700" t="s">
        <v>8088</v>
      </c>
    </row>
    <row r="963" spans="2:9">
      <c r="B963" s="1699" t="s">
        <v>2128</v>
      </c>
      <c r="C963" s="1699" t="s">
        <v>2154</v>
      </c>
      <c r="D963" s="1699" t="s">
        <v>2124</v>
      </c>
      <c r="E963" s="1699">
        <v>0</v>
      </c>
      <c r="F963" s="1699">
        <v>1</v>
      </c>
      <c r="G963" s="1700" t="s">
        <v>3343</v>
      </c>
      <c r="H963" s="1700" t="s">
        <v>3348</v>
      </c>
      <c r="I963" s="1700" t="s">
        <v>8089</v>
      </c>
    </row>
    <row r="964" spans="2:9">
      <c r="B964" s="1699" t="s">
        <v>2128</v>
      </c>
      <c r="C964" s="1699" t="s">
        <v>2154</v>
      </c>
      <c r="D964" s="1699" t="s">
        <v>2126</v>
      </c>
      <c r="E964" s="1699">
        <v>0</v>
      </c>
      <c r="F964" s="1699">
        <v>1</v>
      </c>
      <c r="G964" s="1700" t="s">
        <v>3343</v>
      </c>
      <c r="H964" s="1700" t="s">
        <v>3349</v>
      </c>
      <c r="I964" s="1700" t="s">
        <v>8088</v>
      </c>
    </row>
    <row r="965" spans="2:9">
      <c r="B965" s="1699" t="s">
        <v>2128</v>
      </c>
      <c r="C965" s="1699" t="s">
        <v>2154</v>
      </c>
      <c r="D965" s="1699" t="s">
        <v>2128</v>
      </c>
      <c r="E965" s="1699">
        <v>0</v>
      </c>
      <c r="F965" s="1699">
        <v>1</v>
      </c>
      <c r="G965" s="1700" t="s">
        <v>3343</v>
      </c>
      <c r="H965" s="1700" t="s">
        <v>3350</v>
      </c>
      <c r="I965" s="1700" t="s">
        <v>8088</v>
      </c>
    </row>
    <row r="966" spans="2:9">
      <c r="B966" s="1699" t="s">
        <v>2128</v>
      </c>
      <c r="C966" s="1699" t="s">
        <v>2154</v>
      </c>
      <c r="D966" s="1699" t="s">
        <v>2518</v>
      </c>
      <c r="E966" s="1699">
        <v>0</v>
      </c>
      <c r="F966" s="1699">
        <v>1</v>
      </c>
      <c r="G966" s="1700" t="s">
        <v>3343</v>
      </c>
      <c r="H966" s="1700" t="s">
        <v>3352</v>
      </c>
      <c r="I966" s="1700" t="s">
        <v>8088</v>
      </c>
    </row>
    <row r="967" spans="2:9">
      <c r="B967" s="1699" t="s">
        <v>2128</v>
      </c>
      <c r="C967" s="1699" t="s">
        <v>2154</v>
      </c>
      <c r="D967" s="1699" t="s">
        <v>2520</v>
      </c>
      <c r="E967" s="1699">
        <v>0</v>
      </c>
      <c r="F967" s="1699">
        <v>1</v>
      </c>
      <c r="G967" s="1700" t="s">
        <v>3343</v>
      </c>
      <c r="H967" s="1700" t="s">
        <v>3353</v>
      </c>
      <c r="I967" s="1700" t="s">
        <v>8088</v>
      </c>
    </row>
    <row r="968" spans="2:9">
      <c r="B968" s="1699" t="s">
        <v>2128</v>
      </c>
      <c r="C968" s="1699" t="s">
        <v>2154</v>
      </c>
      <c r="D968" s="1699" t="s">
        <v>2522</v>
      </c>
      <c r="E968" s="1699">
        <v>0</v>
      </c>
      <c r="F968" s="1699">
        <v>1</v>
      </c>
      <c r="G968" s="1700" t="s">
        <v>3343</v>
      </c>
      <c r="H968" s="1700" t="s">
        <v>3354</v>
      </c>
      <c r="I968" s="1700" t="s">
        <v>8088</v>
      </c>
    </row>
    <row r="969" spans="2:9">
      <c r="B969" s="1699" t="s">
        <v>2128</v>
      </c>
      <c r="C969" s="1699" t="s">
        <v>2155</v>
      </c>
      <c r="D969" s="1699" t="s">
        <v>2108</v>
      </c>
      <c r="E969" s="1699">
        <v>1</v>
      </c>
      <c r="F969" s="1699">
        <v>0</v>
      </c>
      <c r="G969" s="1700" t="s">
        <v>3355</v>
      </c>
      <c r="H969" s="1700"/>
      <c r="I969" s="1700" t="s">
        <v>8088</v>
      </c>
    </row>
    <row r="970" spans="2:9">
      <c r="B970" s="1699" t="s">
        <v>2128</v>
      </c>
      <c r="C970" s="1699" t="s">
        <v>2155</v>
      </c>
      <c r="D970" s="1699" t="s">
        <v>2122</v>
      </c>
      <c r="E970" s="1699">
        <v>0</v>
      </c>
      <c r="F970" s="1699">
        <v>1</v>
      </c>
      <c r="G970" s="1700" t="s">
        <v>3355</v>
      </c>
      <c r="H970" s="1700" t="s">
        <v>3358</v>
      </c>
      <c r="I970" s="1700" t="s">
        <v>8088</v>
      </c>
    </row>
    <row r="971" spans="2:9">
      <c r="B971" s="1699" t="s">
        <v>2128</v>
      </c>
      <c r="C971" s="1699" t="s">
        <v>2155</v>
      </c>
      <c r="D971" s="1699" t="s">
        <v>2124</v>
      </c>
      <c r="E971" s="1699">
        <v>0</v>
      </c>
      <c r="F971" s="1699">
        <v>1</v>
      </c>
      <c r="G971" s="1700" t="s">
        <v>3355</v>
      </c>
      <c r="H971" s="1700" t="s">
        <v>3359</v>
      </c>
      <c r="I971" s="1700" t="s">
        <v>8088</v>
      </c>
    </row>
    <row r="972" spans="2:9">
      <c r="B972" s="1699" t="s">
        <v>2128</v>
      </c>
      <c r="C972" s="1699" t="s">
        <v>2155</v>
      </c>
      <c r="D972" s="1699" t="s">
        <v>2512</v>
      </c>
      <c r="E972" s="1699">
        <v>0</v>
      </c>
      <c r="F972" s="1699">
        <v>1</v>
      </c>
      <c r="G972" s="1700" t="s">
        <v>3355</v>
      </c>
      <c r="H972" s="1700" t="s">
        <v>3361</v>
      </c>
      <c r="I972" s="1700" t="s">
        <v>8088</v>
      </c>
    </row>
    <row r="973" spans="2:9">
      <c r="B973" s="1699" t="s">
        <v>2128</v>
      </c>
      <c r="C973" s="1699" t="s">
        <v>2155</v>
      </c>
      <c r="D973" s="1699" t="s">
        <v>2514</v>
      </c>
      <c r="E973" s="1699">
        <v>0</v>
      </c>
      <c r="F973" s="1699">
        <v>1</v>
      </c>
      <c r="G973" s="1700" t="s">
        <v>3355</v>
      </c>
      <c r="H973" s="1700" t="s">
        <v>3362</v>
      </c>
      <c r="I973" s="1700" t="s">
        <v>8088</v>
      </c>
    </row>
    <row r="974" spans="2:9">
      <c r="B974" s="1699" t="s">
        <v>2128</v>
      </c>
      <c r="C974" s="1699" t="s">
        <v>2155</v>
      </c>
      <c r="D974" s="1699" t="s">
        <v>2515</v>
      </c>
      <c r="E974" s="1699">
        <v>0</v>
      </c>
      <c r="F974" s="1699">
        <v>1</v>
      </c>
      <c r="G974" s="1700" t="s">
        <v>3355</v>
      </c>
      <c r="H974" s="1700" t="s">
        <v>3363</v>
      </c>
      <c r="I974" s="1700" t="s">
        <v>8088</v>
      </c>
    </row>
    <row r="975" spans="2:9">
      <c r="B975" s="1699" t="s">
        <v>2128</v>
      </c>
      <c r="C975" s="1699" t="s">
        <v>2155</v>
      </c>
      <c r="D975" s="1699" t="s">
        <v>2516</v>
      </c>
      <c r="E975" s="1699">
        <v>0</v>
      </c>
      <c r="F975" s="1699">
        <v>1</v>
      </c>
      <c r="G975" s="1700" t="s">
        <v>3355</v>
      </c>
      <c r="H975" s="1700" t="s">
        <v>3364</v>
      </c>
      <c r="I975" s="1700" t="s">
        <v>8088</v>
      </c>
    </row>
    <row r="976" spans="2:9">
      <c r="B976" s="1699" t="s">
        <v>2128</v>
      </c>
      <c r="C976" s="1699" t="s">
        <v>2157</v>
      </c>
      <c r="D976" s="1699" t="s">
        <v>2108</v>
      </c>
      <c r="E976" s="1699">
        <v>1</v>
      </c>
      <c r="F976" s="1699">
        <v>0</v>
      </c>
      <c r="G976" s="1700" t="s">
        <v>2204</v>
      </c>
      <c r="H976" s="1700"/>
      <c r="I976" s="1700" t="s">
        <v>8088</v>
      </c>
    </row>
    <row r="977" spans="2:9">
      <c r="B977" s="1699" t="s">
        <v>2128</v>
      </c>
      <c r="C977" s="1699" t="s">
        <v>2157</v>
      </c>
      <c r="D977" s="1699" t="s">
        <v>2128</v>
      </c>
      <c r="E977" s="1699">
        <v>0</v>
      </c>
      <c r="F977" s="1699">
        <v>1</v>
      </c>
      <c r="G977" s="1700" t="s">
        <v>2204</v>
      </c>
      <c r="H977" s="1700" t="s">
        <v>3366</v>
      </c>
      <c r="I977" s="1700" t="s">
        <v>8088</v>
      </c>
    </row>
    <row r="978" spans="2:9">
      <c r="B978" s="1699" t="s">
        <v>2128</v>
      </c>
      <c r="C978" s="1699" t="s">
        <v>2157</v>
      </c>
      <c r="D978" s="1699" t="s">
        <v>2130</v>
      </c>
      <c r="E978" s="1699">
        <v>0</v>
      </c>
      <c r="F978" s="1699">
        <v>1</v>
      </c>
      <c r="G978" s="1700" t="s">
        <v>2204</v>
      </c>
      <c r="H978" s="1700" t="s">
        <v>3367</v>
      </c>
      <c r="I978" s="1700" t="s">
        <v>8088</v>
      </c>
    </row>
    <row r="979" spans="2:9">
      <c r="B979" s="1699" t="s">
        <v>2128</v>
      </c>
      <c r="C979" s="1699" t="s">
        <v>2157</v>
      </c>
      <c r="D979" s="1699" t="s">
        <v>2512</v>
      </c>
      <c r="E979" s="1699">
        <v>0</v>
      </c>
      <c r="F979" s="1699">
        <v>1</v>
      </c>
      <c r="G979" s="1700" t="s">
        <v>2204</v>
      </c>
      <c r="H979" s="1700" t="s">
        <v>2897</v>
      </c>
      <c r="I979" s="1700" t="s">
        <v>8088</v>
      </c>
    </row>
    <row r="980" spans="2:9">
      <c r="B980" s="1699" t="s">
        <v>2128</v>
      </c>
      <c r="C980" s="1699" t="s">
        <v>2157</v>
      </c>
      <c r="D980" s="1699" t="s">
        <v>2522</v>
      </c>
      <c r="E980" s="1699">
        <v>0</v>
      </c>
      <c r="F980" s="1699">
        <v>1</v>
      </c>
      <c r="G980" s="1700" t="s">
        <v>2204</v>
      </c>
      <c r="H980" s="1700" t="s">
        <v>3370</v>
      </c>
      <c r="I980" s="1700" t="s">
        <v>8088</v>
      </c>
    </row>
    <row r="981" spans="2:9">
      <c r="B981" s="1699" t="s">
        <v>2128</v>
      </c>
      <c r="C981" s="1699" t="s">
        <v>2157</v>
      </c>
      <c r="D981" s="1699" t="s">
        <v>2524</v>
      </c>
      <c r="E981" s="1699">
        <v>0</v>
      </c>
      <c r="F981" s="1699">
        <v>1</v>
      </c>
      <c r="G981" s="1700" t="s">
        <v>2204</v>
      </c>
      <c r="H981" s="1700" t="s">
        <v>3371</v>
      </c>
      <c r="I981" s="1700" t="s">
        <v>8088</v>
      </c>
    </row>
    <row r="982" spans="2:9">
      <c r="B982" s="1699" t="s">
        <v>2128</v>
      </c>
      <c r="C982" s="1699" t="s">
        <v>2157</v>
      </c>
      <c r="D982" s="1699" t="s">
        <v>2525</v>
      </c>
      <c r="E982" s="1699">
        <v>0</v>
      </c>
      <c r="F982" s="1699">
        <v>1</v>
      </c>
      <c r="G982" s="1700" t="s">
        <v>2204</v>
      </c>
      <c r="H982" s="1700" t="s">
        <v>3372</v>
      </c>
      <c r="I982" s="1700" t="s">
        <v>8088</v>
      </c>
    </row>
    <row r="983" spans="2:9">
      <c r="B983" s="1699" t="s">
        <v>2128</v>
      </c>
      <c r="C983" s="1699" t="s">
        <v>2157</v>
      </c>
      <c r="D983" s="1699" t="s">
        <v>2527</v>
      </c>
      <c r="E983" s="1699">
        <v>0</v>
      </c>
      <c r="F983" s="1699">
        <v>1</v>
      </c>
      <c r="G983" s="1700" t="s">
        <v>2204</v>
      </c>
      <c r="H983" s="1700" t="s">
        <v>3373</v>
      </c>
      <c r="I983" s="1700" t="s">
        <v>8088</v>
      </c>
    </row>
    <row r="984" spans="2:9">
      <c r="B984" s="1699" t="s">
        <v>2128</v>
      </c>
      <c r="C984" s="1699" t="s">
        <v>2157</v>
      </c>
      <c r="D984" s="1699" t="s">
        <v>2529</v>
      </c>
      <c r="E984" s="1699">
        <v>0</v>
      </c>
      <c r="F984" s="1699">
        <v>1</v>
      </c>
      <c r="G984" s="1700" t="s">
        <v>2204</v>
      </c>
      <c r="H984" s="1700" t="s">
        <v>3374</v>
      </c>
      <c r="I984" s="1700" t="s">
        <v>8088</v>
      </c>
    </row>
    <row r="985" spans="2:9">
      <c r="B985" s="1699" t="s">
        <v>2128</v>
      </c>
      <c r="C985" s="1699" t="s">
        <v>2157</v>
      </c>
      <c r="D985" s="1699" t="s">
        <v>2531</v>
      </c>
      <c r="E985" s="1699">
        <v>0</v>
      </c>
      <c r="F985" s="1699">
        <v>1</v>
      </c>
      <c r="G985" s="1700" t="s">
        <v>2204</v>
      </c>
      <c r="H985" s="1700" t="s">
        <v>3375</v>
      </c>
      <c r="I985" s="1700" t="s">
        <v>8088</v>
      </c>
    </row>
    <row r="986" spans="2:9">
      <c r="B986" s="1699" t="s">
        <v>2128</v>
      </c>
      <c r="C986" s="1699" t="s">
        <v>2157</v>
      </c>
      <c r="D986" s="1699" t="s">
        <v>2685</v>
      </c>
      <c r="E986" s="1699">
        <v>0</v>
      </c>
      <c r="F986" s="1699">
        <v>1</v>
      </c>
      <c r="G986" s="1700" t="s">
        <v>2204</v>
      </c>
      <c r="H986" s="1700" t="s">
        <v>3376</v>
      </c>
      <c r="I986" s="1700" t="s">
        <v>8088</v>
      </c>
    </row>
    <row r="987" spans="2:9">
      <c r="B987" s="1699" t="s">
        <v>2128</v>
      </c>
      <c r="C987" s="1699" t="s">
        <v>2572</v>
      </c>
      <c r="D987" s="1699" t="s">
        <v>2110</v>
      </c>
      <c r="E987" s="1699">
        <v>0</v>
      </c>
      <c r="F987" s="1699">
        <v>1</v>
      </c>
      <c r="G987" s="1700" t="s">
        <v>3377</v>
      </c>
      <c r="H987" s="1700" t="s">
        <v>3378</v>
      </c>
      <c r="I987" s="1700" t="s">
        <v>8088</v>
      </c>
    </row>
    <row r="988" spans="2:9">
      <c r="B988" s="1699" t="s">
        <v>2128</v>
      </c>
      <c r="C988" s="1699" t="s">
        <v>2572</v>
      </c>
      <c r="D988" s="1699" t="s">
        <v>2112</v>
      </c>
      <c r="E988" s="1699">
        <v>0</v>
      </c>
      <c r="F988" s="1699">
        <v>1</v>
      </c>
      <c r="G988" s="1700" t="s">
        <v>3377</v>
      </c>
      <c r="H988" s="1700" t="s">
        <v>3379</v>
      </c>
      <c r="I988" s="1700" t="s">
        <v>8088</v>
      </c>
    </row>
    <row r="989" spans="2:9">
      <c r="B989" s="1699" t="s">
        <v>2128</v>
      </c>
      <c r="C989" s="1699" t="s">
        <v>2215</v>
      </c>
      <c r="D989" s="1699" t="s">
        <v>2124</v>
      </c>
      <c r="E989" s="1699">
        <v>0</v>
      </c>
      <c r="F989" s="1699">
        <v>1</v>
      </c>
      <c r="G989" s="1700" t="s">
        <v>3380</v>
      </c>
      <c r="H989" s="1700" t="s">
        <v>3381</v>
      </c>
      <c r="I989" s="1700" t="s">
        <v>8088</v>
      </c>
    </row>
    <row r="990" spans="2:9">
      <c r="B990" s="1699" t="s">
        <v>2128</v>
      </c>
      <c r="C990" s="1699" t="s">
        <v>3382</v>
      </c>
      <c r="D990" s="1699" t="s">
        <v>2108</v>
      </c>
      <c r="E990" s="1699">
        <v>1</v>
      </c>
      <c r="F990" s="1699">
        <v>0</v>
      </c>
      <c r="G990" s="1700" t="s">
        <v>3383</v>
      </c>
      <c r="H990" s="1700"/>
      <c r="I990" s="1700" t="s">
        <v>8088</v>
      </c>
    </row>
    <row r="991" spans="2:9">
      <c r="B991" s="1699" t="s">
        <v>2128</v>
      </c>
      <c r="C991" s="1699" t="s">
        <v>3382</v>
      </c>
      <c r="D991" s="1699" t="s">
        <v>2110</v>
      </c>
      <c r="E991" s="1699">
        <v>0</v>
      </c>
      <c r="F991" s="1699">
        <v>1</v>
      </c>
      <c r="G991" s="1700" t="s">
        <v>3383</v>
      </c>
      <c r="H991" s="1700" t="s">
        <v>2220</v>
      </c>
      <c r="I991" s="1700" t="s">
        <v>8088</v>
      </c>
    </row>
    <row r="992" spans="2:9">
      <c r="B992" s="1699" t="s">
        <v>2128</v>
      </c>
      <c r="C992" s="1699" t="s">
        <v>3382</v>
      </c>
      <c r="D992" s="1699" t="s">
        <v>2112</v>
      </c>
      <c r="E992" s="1699">
        <v>0</v>
      </c>
      <c r="F992" s="1699">
        <v>1</v>
      </c>
      <c r="G992" s="1700" t="s">
        <v>3383</v>
      </c>
      <c r="H992" s="1700" t="s">
        <v>3384</v>
      </c>
      <c r="I992" s="1700" t="s">
        <v>8088</v>
      </c>
    </row>
    <row r="993" spans="2:9">
      <c r="B993" s="1699" t="s">
        <v>2128</v>
      </c>
      <c r="C993" s="1699" t="s">
        <v>3382</v>
      </c>
      <c r="D993" s="1699" t="s">
        <v>2122</v>
      </c>
      <c r="E993" s="1699">
        <v>0</v>
      </c>
      <c r="F993" s="1699">
        <v>1</v>
      </c>
      <c r="G993" s="1700" t="s">
        <v>3383</v>
      </c>
      <c r="H993" s="1700" t="s">
        <v>3385</v>
      </c>
      <c r="I993" s="1700" t="s">
        <v>8088</v>
      </c>
    </row>
    <row r="994" spans="2:9">
      <c r="B994" s="1699" t="s">
        <v>2128</v>
      </c>
      <c r="C994" s="1699" t="s">
        <v>3382</v>
      </c>
      <c r="D994" s="1699" t="s">
        <v>2124</v>
      </c>
      <c r="E994" s="1699">
        <v>0</v>
      </c>
      <c r="F994" s="1699">
        <v>1</v>
      </c>
      <c r="G994" s="1700" t="s">
        <v>3383</v>
      </c>
      <c r="H994" s="1700" t="s">
        <v>3386</v>
      </c>
      <c r="I994" s="1700" t="s">
        <v>8088</v>
      </c>
    </row>
    <row r="995" spans="2:9">
      <c r="B995" s="1699" t="s">
        <v>2128</v>
      </c>
      <c r="C995" s="1699" t="s">
        <v>3382</v>
      </c>
      <c r="D995" s="1699" t="s">
        <v>2126</v>
      </c>
      <c r="E995" s="1699">
        <v>0</v>
      </c>
      <c r="F995" s="1699">
        <v>1</v>
      </c>
      <c r="G995" s="1700" t="s">
        <v>3383</v>
      </c>
      <c r="H995" s="1700" t="s">
        <v>3387</v>
      </c>
      <c r="I995" s="1700" t="s">
        <v>8088</v>
      </c>
    </row>
    <row r="996" spans="2:9">
      <c r="B996" s="1699" t="s">
        <v>2128</v>
      </c>
      <c r="C996" s="1699" t="s">
        <v>3382</v>
      </c>
      <c r="D996" s="1699" t="s">
        <v>2128</v>
      </c>
      <c r="E996" s="1699">
        <v>0</v>
      </c>
      <c r="F996" s="1699">
        <v>1</v>
      </c>
      <c r="G996" s="1700" t="s">
        <v>3383</v>
      </c>
      <c r="H996" s="1700" t="s">
        <v>3270</v>
      </c>
      <c r="I996" s="1700" t="s">
        <v>8088</v>
      </c>
    </row>
    <row r="997" spans="2:9">
      <c r="B997" s="1699" t="s">
        <v>2128</v>
      </c>
      <c r="C997" s="1699" t="s">
        <v>3382</v>
      </c>
      <c r="D997" s="1699" t="s">
        <v>2130</v>
      </c>
      <c r="E997" s="1699">
        <v>0</v>
      </c>
      <c r="F997" s="1699">
        <v>1</v>
      </c>
      <c r="G997" s="1700" t="s">
        <v>3383</v>
      </c>
      <c r="H997" s="1700" t="s">
        <v>3388</v>
      </c>
      <c r="I997" s="1700" t="s">
        <v>8088</v>
      </c>
    </row>
    <row r="998" spans="2:9">
      <c r="B998" s="1699" t="s">
        <v>2128</v>
      </c>
      <c r="C998" s="1699" t="s">
        <v>2802</v>
      </c>
      <c r="D998" s="1699" t="s">
        <v>2108</v>
      </c>
      <c r="E998" s="1699">
        <v>1</v>
      </c>
      <c r="F998" s="1699">
        <v>0</v>
      </c>
      <c r="G998" s="1700" t="s">
        <v>3389</v>
      </c>
      <c r="H998" s="1700"/>
      <c r="I998" s="1700" t="s">
        <v>8088</v>
      </c>
    </row>
    <row r="999" spans="2:9">
      <c r="B999" s="1699" t="s">
        <v>2128</v>
      </c>
      <c r="C999" s="1699" t="s">
        <v>2802</v>
      </c>
      <c r="D999" s="1699" t="s">
        <v>2107</v>
      </c>
      <c r="E999" s="1699">
        <v>0</v>
      </c>
      <c r="F999" s="1699">
        <v>1</v>
      </c>
      <c r="G999" s="1700" t="s">
        <v>3389</v>
      </c>
      <c r="H999" s="1700" t="s">
        <v>3390</v>
      </c>
      <c r="I999" s="1700" t="s">
        <v>8088</v>
      </c>
    </row>
    <row r="1000" spans="2:9">
      <c r="B1000" s="1699" t="s">
        <v>2128</v>
      </c>
      <c r="C1000" s="1699" t="s">
        <v>3393</v>
      </c>
      <c r="D1000" s="1699" t="s">
        <v>2108</v>
      </c>
      <c r="E1000" s="1699">
        <v>1</v>
      </c>
      <c r="F1000" s="1699">
        <v>0</v>
      </c>
      <c r="G1000" s="1700" t="s">
        <v>3394</v>
      </c>
      <c r="H1000" s="1700"/>
      <c r="I1000" s="1700" t="s">
        <v>8089</v>
      </c>
    </row>
    <row r="1001" spans="2:9">
      <c r="B1001" s="1699" t="s">
        <v>2128</v>
      </c>
      <c r="C1001" s="1699" t="s">
        <v>3393</v>
      </c>
      <c r="D1001" s="1699" t="s">
        <v>2110</v>
      </c>
      <c r="E1001" s="1699">
        <v>0</v>
      </c>
      <c r="F1001" s="1699">
        <v>1</v>
      </c>
      <c r="G1001" s="1700" t="s">
        <v>3394</v>
      </c>
      <c r="H1001" s="1700" t="s">
        <v>3395</v>
      </c>
      <c r="I1001" s="1700" t="s">
        <v>8088</v>
      </c>
    </row>
    <row r="1002" spans="2:9">
      <c r="B1002" s="1699" t="s">
        <v>2128</v>
      </c>
      <c r="C1002" s="1699" t="s">
        <v>3393</v>
      </c>
      <c r="D1002" s="1699" t="s">
        <v>2112</v>
      </c>
      <c r="E1002" s="1699">
        <v>0</v>
      </c>
      <c r="F1002" s="1699">
        <v>1</v>
      </c>
      <c r="G1002" s="1700" t="s">
        <v>3394</v>
      </c>
      <c r="H1002" s="1700" t="s">
        <v>3396</v>
      </c>
      <c r="I1002" s="1700" t="s">
        <v>8088</v>
      </c>
    </row>
    <row r="1003" spans="2:9">
      <c r="B1003" s="1699" t="s">
        <v>2128</v>
      </c>
      <c r="C1003" s="1699" t="s">
        <v>3393</v>
      </c>
      <c r="D1003" s="1699" t="s">
        <v>2122</v>
      </c>
      <c r="E1003" s="1699">
        <v>0</v>
      </c>
      <c r="F1003" s="1699">
        <v>1</v>
      </c>
      <c r="G1003" s="1700" t="s">
        <v>3394</v>
      </c>
      <c r="H1003" s="1700" t="s">
        <v>2674</v>
      </c>
      <c r="I1003" s="1700" t="s">
        <v>8089</v>
      </c>
    </row>
    <row r="1004" spans="2:9">
      <c r="B1004" s="1699" t="s">
        <v>2128</v>
      </c>
      <c r="C1004" s="1699" t="s">
        <v>2245</v>
      </c>
      <c r="D1004" s="1699" t="s">
        <v>2108</v>
      </c>
      <c r="E1004" s="1699">
        <v>1</v>
      </c>
      <c r="F1004" s="1699">
        <v>0</v>
      </c>
      <c r="G1004" s="1700" t="s">
        <v>3397</v>
      </c>
      <c r="H1004" s="1700"/>
      <c r="I1004" s="1700" t="s">
        <v>8089</v>
      </c>
    </row>
    <row r="1005" spans="2:9">
      <c r="B1005" s="1699" t="s">
        <v>2128</v>
      </c>
      <c r="C1005" s="1699" t="s">
        <v>2245</v>
      </c>
      <c r="D1005" s="1699" t="s">
        <v>2107</v>
      </c>
      <c r="E1005" s="1699">
        <v>0</v>
      </c>
      <c r="F1005" s="1699">
        <v>1</v>
      </c>
      <c r="G1005" s="1700" t="s">
        <v>3397</v>
      </c>
      <c r="H1005" s="1700" t="s">
        <v>3398</v>
      </c>
      <c r="I1005" s="1700" t="s">
        <v>8089</v>
      </c>
    </row>
    <row r="1006" spans="2:9">
      <c r="B1006" s="1699" t="s">
        <v>2128</v>
      </c>
      <c r="C1006" s="1699" t="s">
        <v>2245</v>
      </c>
      <c r="D1006" s="1699" t="s">
        <v>2110</v>
      </c>
      <c r="E1006" s="1699">
        <v>0</v>
      </c>
      <c r="F1006" s="1699">
        <v>1</v>
      </c>
      <c r="G1006" s="1700" t="s">
        <v>3397</v>
      </c>
      <c r="H1006" s="1700" t="s">
        <v>3399</v>
      </c>
      <c r="I1006" s="1700" t="s">
        <v>8089</v>
      </c>
    </row>
    <row r="1007" spans="2:9">
      <c r="B1007" s="1699" t="s">
        <v>2128</v>
      </c>
      <c r="C1007" s="1699" t="s">
        <v>2245</v>
      </c>
      <c r="D1007" s="1699" t="s">
        <v>2112</v>
      </c>
      <c r="E1007" s="1699">
        <v>0</v>
      </c>
      <c r="F1007" s="1699">
        <v>1</v>
      </c>
      <c r="G1007" s="1700" t="s">
        <v>3397</v>
      </c>
      <c r="H1007" s="1700" t="s">
        <v>3400</v>
      </c>
      <c r="I1007" s="1700" t="s">
        <v>8089</v>
      </c>
    </row>
    <row r="1008" spans="2:9">
      <c r="B1008" s="1699" t="s">
        <v>2128</v>
      </c>
      <c r="C1008" s="1699" t="s">
        <v>2249</v>
      </c>
      <c r="D1008" s="1699" t="s">
        <v>2108</v>
      </c>
      <c r="E1008" s="1699">
        <v>1</v>
      </c>
      <c r="F1008" s="1699">
        <v>1</v>
      </c>
      <c r="G1008" s="1700" t="s">
        <v>3401</v>
      </c>
      <c r="H1008" s="1700"/>
      <c r="I1008" s="1700" t="s">
        <v>8089</v>
      </c>
    </row>
    <row r="1009" spans="2:9">
      <c r="B1009" s="1699" t="s">
        <v>2128</v>
      </c>
      <c r="C1009" s="1699" t="s">
        <v>2251</v>
      </c>
      <c r="D1009" s="1699" t="s">
        <v>2108</v>
      </c>
      <c r="E1009" s="1699">
        <v>1</v>
      </c>
      <c r="F1009" s="1699">
        <v>0</v>
      </c>
      <c r="G1009" s="1700" t="s">
        <v>3402</v>
      </c>
      <c r="H1009" s="1700"/>
      <c r="I1009" s="1700" t="s">
        <v>8088</v>
      </c>
    </row>
    <row r="1010" spans="2:9">
      <c r="B1010" s="1699" t="s">
        <v>2128</v>
      </c>
      <c r="C1010" s="1699" t="s">
        <v>2251</v>
      </c>
      <c r="D1010" s="1699" t="s">
        <v>2107</v>
      </c>
      <c r="E1010" s="1699">
        <v>0</v>
      </c>
      <c r="F1010" s="1699">
        <v>1</v>
      </c>
      <c r="G1010" s="1700" t="s">
        <v>3402</v>
      </c>
      <c r="H1010" s="1700" t="s">
        <v>3403</v>
      </c>
      <c r="I1010" s="1700" t="s">
        <v>8088</v>
      </c>
    </row>
    <row r="1011" spans="2:9">
      <c r="B1011" s="1699" t="s">
        <v>2128</v>
      </c>
      <c r="C1011" s="1699" t="s">
        <v>2251</v>
      </c>
      <c r="D1011" s="1699" t="s">
        <v>2110</v>
      </c>
      <c r="E1011" s="1699">
        <v>0</v>
      </c>
      <c r="F1011" s="1699">
        <v>1</v>
      </c>
      <c r="G1011" s="1700" t="s">
        <v>3402</v>
      </c>
      <c r="H1011" s="1700" t="s">
        <v>3404</v>
      </c>
      <c r="I1011" s="1700" t="s">
        <v>8089</v>
      </c>
    </row>
    <row r="1012" spans="2:9">
      <c r="B1012" s="1699" t="s">
        <v>2128</v>
      </c>
      <c r="C1012" s="1699" t="s">
        <v>2251</v>
      </c>
      <c r="D1012" s="1699" t="s">
        <v>2112</v>
      </c>
      <c r="E1012" s="1699">
        <v>0</v>
      </c>
      <c r="F1012" s="1699">
        <v>1</v>
      </c>
      <c r="G1012" s="1700" t="s">
        <v>3402</v>
      </c>
      <c r="H1012" s="1700" t="s">
        <v>3405</v>
      </c>
      <c r="I1012" s="1700" t="s">
        <v>8089</v>
      </c>
    </row>
    <row r="1013" spans="2:9">
      <c r="B1013" s="1699" t="s">
        <v>2128</v>
      </c>
      <c r="C1013" s="1699" t="s">
        <v>3108</v>
      </c>
      <c r="D1013" s="1699" t="s">
        <v>2108</v>
      </c>
      <c r="E1013" s="1699">
        <v>1</v>
      </c>
      <c r="F1013" s="1699">
        <v>0</v>
      </c>
      <c r="G1013" s="1700" t="s">
        <v>3406</v>
      </c>
      <c r="H1013" s="1700"/>
      <c r="I1013" s="1700" t="s">
        <v>8089</v>
      </c>
    </row>
    <row r="1014" spans="2:9">
      <c r="B1014" s="1699" t="s">
        <v>2128</v>
      </c>
      <c r="C1014" s="1699" t="s">
        <v>3108</v>
      </c>
      <c r="D1014" s="1699" t="s">
        <v>2107</v>
      </c>
      <c r="E1014" s="1699">
        <v>0</v>
      </c>
      <c r="F1014" s="1699">
        <v>1</v>
      </c>
      <c r="G1014" s="1700" t="s">
        <v>3406</v>
      </c>
      <c r="H1014" s="1700" t="s">
        <v>3407</v>
      </c>
      <c r="I1014" s="1700" t="s">
        <v>8089</v>
      </c>
    </row>
    <row r="1015" spans="2:9">
      <c r="B1015" s="1699" t="s">
        <v>2128</v>
      </c>
      <c r="C1015" s="1699" t="s">
        <v>3108</v>
      </c>
      <c r="D1015" s="1699" t="s">
        <v>2110</v>
      </c>
      <c r="E1015" s="1699">
        <v>0</v>
      </c>
      <c r="F1015" s="1699">
        <v>1</v>
      </c>
      <c r="G1015" s="1700" t="s">
        <v>3406</v>
      </c>
      <c r="H1015" s="1700" t="s">
        <v>3408</v>
      </c>
      <c r="I1015" s="1700" t="s">
        <v>8089</v>
      </c>
    </row>
    <row r="1016" spans="2:9">
      <c r="B1016" s="1699" t="s">
        <v>2128</v>
      </c>
      <c r="C1016" s="1699" t="s">
        <v>3108</v>
      </c>
      <c r="D1016" s="1699" t="s">
        <v>2112</v>
      </c>
      <c r="E1016" s="1699">
        <v>0</v>
      </c>
      <c r="F1016" s="1699">
        <v>1</v>
      </c>
      <c r="G1016" s="1700" t="s">
        <v>3406</v>
      </c>
      <c r="H1016" s="1700" t="s">
        <v>3409</v>
      </c>
      <c r="I1016" s="1700" t="s">
        <v>8089</v>
      </c>
    </row>
    <row r="1017" spans="2:9">
      <c r="B1017" s="1699" t="s">
        <v>2128</v>
      </c>
      <c r="C1017" s="1699" t="s">
        <v>3108</v>
      </c>
      <c r="D1017" s="1699" t="s">
        <v>2122</v>
      </c>
      <c r="E1017" s="1699">
        <v>0</v>
      </c>
      <c r="F1017" s="1699">
        <v>1</v>
      </c>
      <c r="G1017" s="1700" t="s">
        <v>3406</v>
      </c>
      <c r="H1017" s="1700" t="s">
        <v>3410</v>
      </c>
      <c r="I1017" s="1700" t="s">
        <v>8089</v>
      </c>
    </row>
    <row r="1018" spans="2:9">
      <c r="B1018" s="1699" t="s">
        <v>2128</v>
      </c>
      <c r="C1018" s="1699" t="s">
        <v>3108</v>
      </c>
      <c r="D1018" s="1699" t="s">
        <v>2124</v>
      </c>
      <c r="E1018" s="1699">
        <v>0</v>
      </c>
      <c r="F1018" s="1699">
        <v>1</v>
      </c>
      <c r="G1018" s="1700" t="s">
        <v>3406</v>
      </c>
      <c r="H1018" s="1700" t="s">
        <v>3411</v>
      </c>
      <c r="I1018" s="1700" t="s">
        <v>8089</v>
      </c>
    </row>
    <row r="1019" spans="2:9">
      <c r="B1019" s="1699" t="s">
        <v>2128</v>
      </c>
      <c r="C1019" s="1699" t="s">
        <v>3108</v>
      </c>
      <c r="D1019" s="1699" t="s">
        <v>2126</v>
      </c>
      <c r="E1019" s="1699">
        <v>0</v>
      </c>
      <c r="F1019" s="1699">
        <v>1</v>
      </c>
      <c r="G1019" s="1700" t="s">
        <v>3406</v>
      </c>
      <c r="H1019" s="1700" t="s">
        <v>2821</v>
      </c>
      <c r="I1019" s="1700" t="s">
        <v>8089</v>
      </c>
    </row>
    <row r="1020" spans="2:9">
      <c r="B1020" s="1699" t="s">
        <v>2128</v>
      </c>
      <c r="C1020" s="1699" t="s">
        <v>3108</v>
      </c>
      <c r="D1020" s="1699" t="s">
        <v>2128</v>
      </c>
      <c r="E1020" s="1699">
        <v>0</v>
      </c>
      <c r="F1020" s="1699">
        <v>1</v>
      </c>
      <c r="G1020" s="1700" t="s">
        <v>3406</v>
      </c>
      <c r="H1020" s="1700" t="s">
        <v>3412</v>
      </c>
      <c r="I1020" s="1700" t="s">
        <v>8089</v>
      </c>
    </row>
    <row r="1021" spans="2:9">
      <c r="B1021" s="1699" t="s">
        <v>2128</v>
      </c>
      <c r="C1021" s="1699" t="s">
        <v>3108</v>
      </c>
      <c r="D1021" s="1699" t="s">
        <v>2130</v>
      </c>
      <c r="E1021" s="1699">
        <v>0</v>
      </c>
      <c r="F1021" s="1699">
        <v>1</v>
      </c>
      <c r="G1021" s="1700" t="s">
        <v>3406</v>
      </c>
      <c r="H1021" s="1700" t="s">
        <v>3270</v>
      </c>
      <c r="I1021" s="1700" t="s">
        <v>8089</v>
      </c>
    </row>
    <row r="1022" spans="2:9">
      <c r="B1022" s="1699" t="s">
        <v>2128</v>
      </c>
      <c r="C1022" s="1699" t="s">
        <v>2294</v>
      </c>
      <c r="D1022" s="1699" t="s">
        <v>2108</v>
      </c>
      <c r="E1022" s="1699">
        <v>1</v>
      </c>
      <c r="F1022" s="1699">
        <v>0</v>
      </c>
      <c r="G1022" s="1700" t="s">
        <v>3413</v>
      </c>
      <c r="H1022" s="1700"/>
      <c r="I1022" s="1700" t="s">
        <v>8089</v>
      </c>
    </row>
    <row r="1023" spans="2:9">
      <c r="B1023" s="1699" t="s">
        <v>2128</v>
      </c>
      <c r="C1023" s="1699" t="s">
        <v>2294</v>
      </c>
      <c r="D1023" s="1699" t="s">
        <v>2107</v>
      </c>
      <c r="E1023" s="1699">
        <v>0</v>
      </c>
      <c r="F1023" s="1699">
        <v>1</v>
      </c>
      <c r="G1023" s="1700" t="s">
        <v>3413</v>
      </c>
      <c r="H1023" s="1700" t="s">
        <v>3414</v>
      </c>
      <c r="I1023" s="1700" t="s">
        <v>8088</v>
      </c>
    </row>
    <row r="1024" spans="2:9">
      <c r="B1024" s="1699" t="s">
        <v>2128</v>
      </c>
      <c r="C1024" s="1699" t="s">
        <v>2294</v>
      </c>
      <c r="D1024" s="1699" t="s">
        <v>2110</v>
      </c>
      <c r="E1024" s="1699">
        <v>0</v>
      </c>
      <c r="F1024" s="1699">
        <v>1</v>
      </c>
      <c r="G1024" s="1700" t="s">
        <v>3413</v>
      </c>
      <c r="H1024" s="1700" t="s">
        <v>2910</v>
      </c>
      <c r="I1024" s="1700" t="s">
        <v>8089</v>
      </c>
    </row>
    <row r="1025" spans="2:9">
      <c r="B1025" s="1699" t="s">
        <v>2128</v>
      </c>
      <c r="C1025" s="1699" t="s">
        <v>2294</v>
      </c>
      <c r="D1025" s="1699" t="s">
        <v>2112</v>
      </c>
      <c r="E1025" s="1699">
        <v>0</v>
      </c>
      <c r="F1025" s="1699">
        <v>1</v>
      </c>
      <c r="G1025" s="1700" t="s">
        <v>3413</v>
      </c>
      <c r="H1025" s="1700" t="s">
        <v>3415</v>
      </c>
      <c r="I1025" s="1700" t="s">
        <v>8089</v>
      </c>
    </row>
    <row r="1026" spans="2:9">
      <c r="B1026" s="1699" t="s">
        <v>2128</v>
      </c>
      <c r="C1026" s="1699" t="s">
        <v>2300</v>
      </c>
      <c r="D1026" s="1699" t="s">
        <v>2108</v>
      </c>
      <c r="E1026" s="1699">
        <v>1</v>
      </c>
      <c r="F1026" s="1699">
        <v>0</v>
      </c>
      <c r="G1026" s="1700" t="s">
        <v>3416</v>
      </c>
      <c r="H1026" s="1700"/>
      <c r="I1026" s="1700" t="s">
        <v>8089</v>
      </c>
    </row>
    <row r="1027" spans="2:9">
      <c r="B1027" s="1699" t="s">
        <v>2128</v>
      </c>
      <c r="C1027" s="1699" t="s">
        <v>2300</v>
      </c>
      <c r="D1027" s="1699" t="s">
        <v>2107</v>
      </c>
      <c r="E1027" s="1699">
        <v>0</v>
      </c>
      <c r="F1027" s="1699">
        <v>1</v>
      </c>
      <c r="G1027" s="1700" t="s">
        <v>3416</v>
      </c>
      <c r="H1027" s="1700" t="s">
        <v>3417</v>
      </c>
      <c r="I1027" s="1700" t="s">
        <v>8089</v>
      </c>
    </row>
    <row r="1028" spans="2:9">
      <c r="B1028" s="1699" t="s">
        <v>2128</v>
      </c>
      <c r="C1028" s="1699" t="s">
        <v>2300</v>
      </c>
      <c r="D1028" s="1699" t="s">
        <v>2110</v>
      </c>
      <c r="E1028" s="1699">
        <v>0</v>
      </c>
      <c r="F1028" s="1699">
        <v>1</v>
      </c>
      <c r="G1028" s="1700" t="s">
        <v>3416</v>
      </c>
      <c r="H1028" s="1700" t="s">
        <v>3418</v>
      </c>
      <c r="I1028" s="1700" t="s">
        <v>8088</v>
      </c>
    </row>
    <row r="1029" spans="2:9">
      <c r="B1029" s="1699" t="s">
        <v>2128</v>
      </c>
      <c r="C1029" s="1699" t="s">
        <v>2300</v>
      </c>
      <c r="D1029" s="1699" t="s">
        <v>2122</v>
      </c>
      <c r="E1029" s="1699">
        <v>0</v>
      </c>
      <c r="F1029" s="1699">
        <v>1</v>
      </c>
      <c r="G1029" s="1700" t="s">
        <v>3416</v>
      </c>
      <c r="H1029" s="1700" t="s">
        <v>3419</v>
      </c>
      <c r="I1029" s="1700" t="s">
        <v>8089</v>
      </c>
    </row>
    <row r="1030" spans="2:9">
      <c r="B1030" s="1699" t="s">
        <v>2128</v>
      </c>
      <c r="C1030" s="1699" t="s">
        <v>2300</v>
      </c>
      <c r="D1030" s="1699" t="s">
        <v>2124</v>
      </c>
      <c r="E1030" s="1699">
        <v>0</v>
      </c>
      <c r="F1030" s="1699">
        <v>1</v>
      </c>
      <c r="G1030" s="1700" t="s">
        <v>3416</v>
      </c>
      <c r="H1030" s="1700" t="s">
        <v>3379</v>
      </c>
      <c r="I1030" s="1700" t="s">
        <v>8089</v>
      </c>
    </row>
    <row r="1031" spans="2:9">
      <c r="B1031" s="1699" t="s">
        <v>2128</v>
      </c>
      <c r="C1031" s="1699" t="s">
        <v>2300</v>
      </c>
      <c r="D1031" s="1699" t="s">
        <v>2126</v>
      </c>
      <c r="E1031" s="1699">
        <v>0</v>
      </c>
      <c r="F1031" s="1699">
        <v>1</v>
      </c>
      <c r="G1031" s="1700" t="s">
        <v>3416</v>
      </c>
      <c r="H1031" s="1700" t="s">
        <v>3420</v>
      </c>
      <c r="I1031" s="1700" t="s">
        <v>8089</v>
      </c>
    </row>
    <row r="1032" spans="2:9">
      <c r="B1032" s="1699" t="s">
        <v>2128</v>
      </c>
      <c r="C1032" s="1699" t="s">
        <v>2300</v>
      </c>
      <c r="D1032" s="1699" t="s">
        <v>2128</v>
      </c>
      <c r="E1032" s="1699">
        <v>0</v>
      </c>
      <c r="F1032" s="1699">
        <v>1</v>
      </c>
      <c r="G1032" s="1700" t="s">
        <v>3416</v>
      </c>
      <c r="H1032" s="1700" t="s">
        <v>3421</v>
      </c>
      <c r="I1032" s="1700" t="s">
        <v>8089</v>
      </c>
    </row>
    <row r="1033" spans="2:9">
      <c r="B1033" s="1699" t="s">
        <v>2128</v>
      </c>
      <c r="C1033" s="1699" t="s">
        <v>2300</v>
      </c>
      <c r="D1033" s="1699" t="s">
        <v>2130</v>
      </c>
      <c r="E1033" s="1699">
        <v>0</v>
      </c>
      <c r="F1033" s="1699">
        <v>1</v>
      </c>
      <c r="G1033" s="1700" t="s">
        <v>3416</v>
      </c>
      <c r="H1033" s="1700" t="s">
        <v>3422</v>
      </c>
      <c r="I1033" s="1700" t="s">
        <v>8088</v>
      </c>
    </row>
    <row r="1034" spans="2:9">
      <c r="B1034" s="1699" t="s">
        <v>2128</v>
      </c>
      <c r="C1034" s="1699" t="s">
        <v>2300</v>
      </c>
      <c r="D1034" s="1699" t="s">
        <v>2512</v>
      </c>
      <c r="E1034" s="1699">
        <v>0</v>
      </c>
      <c r="F1034" s="1699">
        <v>1</v>
      </c>
      <c r="G1034" s="1700" t="s">
        <v>3416</v>
      </c>
      <c r="H1034" s="1700" t="s">
        <v>2641</v>
      </c>
      <c r="I1034" s="1700" t="s">
        <v>8088</v>
      </c>
    </row>
    <row r="1035" spans="2:9">
      <c r="B1035" s="1699" t="s">
        <v>2128</v>
      </c>
      <c r="C1035" s="1699" t="s">
        <v>2300</v>
      </c>
      <c r="D1035" s="1699" t="s">
        <v>2514</v>
      </c>
      <c r="E1035" s="1699">
        <v>0</v>
      </c>
      <c r="F1035" s="1699">
        <v>1</v>
      </c>
      <c r="G1035" s="1700" t="s">
        <v>3416</v>
      </c>
      <c r="H1035" s="1700" t="s">
        <v>3423</v>
      </c>
      <c r="I1035" s="1700" t="s">
        <v>8089</v>
      </c>
    </row>
    <row r="1036" spans="2:9">
      <c r="B1036" s="1699" t="s">
        <v>2128</v>
      </c>
      <c r="C1036" s="1699" t="s">
        <v>2300</v>
      </c>
      <c r="D1036" s="1699" t="s">
        <v>2515</v>
      </c>
      <c r="E1036" s="1699">
        <v>0</v>
      </c>
      <c r="F1036" s="1699">
        <v>1</v>
      </c>
      <c r="G1036" s="1700" t="s">
        <v>3416</v>
      </c>
      <c r="H1036" s="1700" t="s">
        <v>3424</v>
      </c>
      <c r="I1036" s="1700" t="s">
        <v>8089</v>
      </c>
    </row>
    <row r="1037" spans="2:9">
      <c r="B1037" s="1699" t="s">
        <v>2128</v>
      </c>
      <c r="C1037" s="1699" t="s">
        <v>2307</v>
      </c>
      <c r="D1037" s="1699" t="s">
        <v>2108</v>
      </c>
      <c r="E1037" s="1699">
        <v>1</v>
      </c>
      <c r="F1037" s="1699">
        <v>1</v>
      </c>
      <c r="G1037" s="1700" t="s">
        <v>3425</v>
      </c>
      <c r="H1037" s="1700"/>
      <c r="I1037" s="1700" t="s">
        <v>8088</v>
      </c>
    </row>
    <row r="1038" spans="2:9">
      <c r="B1038" s="1699" t="s">
        <v>2128</v>
      </c>
      <c r="C1038" s="1699" t="s">
        <v>2309</v>
      </c>
      <c r="D1038" s="1699" t="s">
        <v>2108</v>
      </c>
      <c r="E1038" s="1699">
        <v>1</v>
      </c>
      <c r="F1038" s="1699">
        <v>0</v>
      </c>
      <c r="G1038" s="1700" t="s">
        <v>3426</v>
      </c>
      <c r="H1038" s="1700"/>
      <c r="I1038" s="1700" t="s">
        <v>8088</v>
      </c>
    </row>
    <row r="1039" spans="2:9">
      <c r="B1039" s="1699" t="s">
        <v>2128</v>
      </c>
      <c r="C1039" s="1699" t="s">
        <v>2309</v>
      </c>
      <c r="D1039" s="1699" t="s">
        <v>2107</v>
      </c>
      <c r="E1039" s="1699">
        <v>0</v>
      </c>
      <c r="F1039" s="1699">
        <v>1</v>
      </c>
      <c r="G1039" s="1700" t="s">
        <v>3426</v>
      </c>
      <c r="H1039" s="1700" t="s">
        <v>3426</v>
      </c>
      <c r="I1039" s="1700" t="s">
        <v>8088</v>
      </c>
    </row>
    <row r="1040" spans="2:9">
      <c r="B1040" s="1699" t="s">
        <v>2128</v>
      </c>
      <c r="C1040" s="1699" t="s">
        <v>2309</v>
      </c>
      <c r="D1040" s="1699" t="s">
        <v>2110</v>
      </c>
      <c r="E1040" s="1699">
        <v>0</v>
      </c>
      <c r="F1040" s="1699">
        <v>1</v>
      </c>
      <c r="G1040" s="1700" t="s">
        <v>3426</v>
      </c>
      <c r="H1040" s="1700" t="s">
        <v>3427</v>
      </c>
      <c r="I1040" s="1700" t="s">
        <v>8089</v>
      </c>
    </row>
    <row r="1041" spans="2:9">
      <c r="B1041" s="1699" t="s">
        <v>2128</v>
      </c>
      <c r="C1041" s="1699" t="s">
        <v>2309</v>
      </c>
      <c r="D1041" s="1699" t="s">
        <v>2112</v>
      </c>
      <c r="E1041" s="1699">
        <v>0</v>
      </c>
      <c r="F1041" s="1699">
        <v>1</v>
      </c>
      <c r="G1041" s="1700" t="s">
        <v>3426</v>
      </c>
      <c r="H1041" s="1700" t="s">
        <v>3428</v>
      </c>
      <c r="I1041" s="1700" t="s">
        <v>8088</v>
      </c>
    </row>
    <row r="1042" spans="2:9">
      <c r="B1042" s="1699" t="s">
        <v>2128</v>
      </c>
      <c r="C1042" s="1699" t="s">
        <v>2309</v>
      </c>
      <c r="D1042" s="1699" t="s">
        <v>2126</v>
      </c>
      <c r="E1042" s="1699">
        <v>0</v>
      </c>
      <c r="F1042" s="1699">
        <v>1</v>
      </c>
      <c r="G1042" s="1700" t="s">
        <v>3426</v>
      </c>
      <c r="H1042" s="1700" t="s">
        <v>3429</v>
      </c>
      <c r="I1042" s="1700" t="s">
        <v>8088</v>
      </c>
    </row>
    <row r="1043" spans="2:9">
      <c r="B1043" s="1699" t="s">
        <v>2128</v>
      </c>
      <c r="C1043" s="1699" t="s">
        <v>2943</v>
      </c>
      <c r="D1043" s="1699" t="s">
        <v>2126</v>
      </c>
      <c r="E1043" s="1699">
        <v>0</v>
      </c>
      <c r="F1043" s="1699">
        <v>1</v>
      </c>
      <c r="G1043" s="1700" t="s">
        <v>3430</v>
      </c>
      <c r="H1043" s="1700" t="s">
        <v>2681</v>
      </c>
      <c r="I1043" s="1700" t="s">
        <v>8088</v>
      </c>
    </row>
    <row r="1044" spans="2:9">
      <c r="B1044" s="1699" t="s">
        <v>2128</v>
      </c>
      <c r="C1044" s="1699" t="s">
        <v>2313</v>
      </c>
      <c r="D1044" s="1699" t="s">
        <v>2108</v>
      </c>
      <c r="E1044" s="1699">
        <v>1</v>
      </c>
      <c r="F1044" s="1699">
        <v>0</v>
      </c>
      <c r="G1044" s="1700" t="s">
        <v>2893</v>
      </c>
      <c r="H1044" s="1700"/>
      <c r="I1044" s="1700" t="s">
        <v>8089</v>
      </c>
    </row>
    <row r="1045" spans="2:9">
      <c r="B1045" s="1699" t="s">
        <v>2128</v>
      </c>
      <c r="C1045" s="1699" t="s">
        <v>2313</v>
      </c>
      <c r="D1045" s="1699" t="s">
        <v>2107</v>
      </c>
      <c r="E1045" s="1699">
        <v>0</v>
      </c>
      <c r="F1045" s="1699">
        <v>1</v>
      </c>
      <c r="G1045" s="1700" t="s">
        <v>2893</v>
      </c>
      <c r="H1045" s="1700" t="s">
        <v>2790</v>
      </c>
      <c r="I1045" s="1700" t="s">
        <v>8089</v>
      </c>
    </row>
    <row r="1046" spans="2:9">
      <c r="B1046" s="1699" t="s">
        <v>2128</v>
      </c>
      <c r="C1046" s="1699" t="s">
        <v>2313</v>
      </c>
      <c r="D1046" s="1699" t="s">
        <v>2110</v>
      </c>
      <c r="E1046" s="1699">
        <v>0</v>
      </c>
      <c r="F1046" s="1699">
        <v>1</v>
      </c>
      <c r="G1046" s="1700" t="s">
        <v>2893</v>
      </c>
      <c r="H1046" s="1700" t="s">
        <v>2893</v>
      </c>
      <c r="I1046" s="1700" t="s">
        <v>8089</v>
      </c>
    </row>
    <row r="1047" spans="2:9">
      <c r="B1047" s="1699" t="s">
        <v>2128</v>
      </c>
      <c r="C1047" s="1699" t="s">
        <v>2951</v>
      </c>
      <c r="D1047" s="1699" t="s">
        <v>2108</v>
      </c>
      <c r="E1047" s="1699">
        <v>1</v>
      </c>
      <c r="F1047" s="1699">
        <v>0</v>
      </c>
      <c r="G1047" s="1700" t="s">
        <v>3432</v>
      </c>
      <c r="H1047" s="1700"/>
      <c r="I1047" s="1700" t="s">
        <v>8089</v>
      </c>
    </row>
    <row r="1048" spans="2:9">
      <c r="B1048" s="1699" t="s">
        <v>2128</v>
      </c>
      <c r="C1048" s="1699" t="s">
        <v>2951</v>
      </c>
      <c r="D1048" s="1699" t="s">
        <v>2107</v>
      </c>
      <c r="E1048" s="1699">
        <v>0</v>
      </c>
      <c r="F1048" s="1699">
        <v>1</v>
      </c>
      <c r="G1048" s="1700" t="s">
        <v>3432</v>
      </c>
      <c r="H1048" s="1700" t="s">
        <v>3433</v>
      </c>
      <c r="I1048" s="1700" t="s">
        <v>8089</v>
      </c>
    </row>
    <row r="1049" spans="2:9">
      <c r="B1049" s="1699" t="s">
        <v>2128</v>
      </c>
      <c r="C1049" s="1699" t="s">
        <v>2951</v>
      </c>
      <c r="D1049" s="1699" t="s">
        <v>2110</v>
      </c>
      <c r="E1049" s="1699">
        <v>0</v>
      </c>
      <c r="F1049" s="1699">
        <v>1</v>
      </c>
      <c r="G1049" s="1700" t="s">
        <v>3432</v>
      </c>
      <c r="H1049" s="1700" t="s">
        <v>3434</v>
      </c>
      <c r="I1049" s="1700" t="s">
        <v>8089</v>
      </c>
    </row>
    <row r="1050" spans="2:9">
      <c r="B1050" s="1699" t="s">
        <v>2128</v>
      </c>
      <c r="C1050" s="1699" t="s">
        <v>2632</v>
      </c>
      <c r="D1050" s="1699" t="s">
        <v>2108</v>
      </c>
      <c r="E1050" s="1699">
        <v>1</v>
      </c>
      <c r="F1050" s="1699">
        <v>0</v>
      </c>
      <c r="G1050" s="1700" t="s">
        <v>2937</v>
      </c>
      <c r="H1050" s="1700"/>
      <c r="I1050" s="1700" t="s">
        <v>8088</v>
      </c>
    </row>
    <row r="1051" spans="2:9">
      <c r="B1051" s="1699" t="s">
        <v>2128</v>
      </c>
      <c r="C1051" s="1699" t="s">
        <v>2632</v>
      </c>
      <c r="D1051" s="1699" t="s">
        <v>2107</v>
      </c>
      <c r="E1051" s="1699">
        <v>0</v>
      </c>
      <c r="F1051" s="1699">
        <v>1</v>
      </c>
      <c r="G1051" s="1700" t="s">
        <v>2937</v>
      </c>
      <c r="H1051" s="1700" t="s">
        <v>2795</v>
      </c>
      <c r="I1051" s="1700" t="s">
        <v>8089</v>
      </c>
    </row>
    <row r="1052" spans="2:9">
      <c r="B1052" s="1699" t="s">
        <v>2128</v>
      </c>
      <c r="C1052" s="1699" t="s">
        <v>2632</v>
      </c>
      <c r="D1052" s="1699" t="s">
        <v>2110</v>
      </c>
      <c r="E1052" s="1699">
        <v>0</v>
      </c>
      <c r="F1052" s="1699">
        <v>1</v>
      </c>
      <c r="G1052" s="1700" t="s">
        <v>2937</v>
      </c>
      <c r="H1052" s="1700" t="s">
        <v>3435</v>
      </c>
      <c r="I1052" s="1700" t="s">
        <v>8088</v>
      </c>
    </row>
    <row r="1053" spans="2:9">
      <c r="B1053" s="1699" t="s">
        <v>2128</v>
      </c>
      <c r="C1053" s="1699" t="s">
        <v>2632</v>
      </c>
      <c r="D1053" s="1699" t="s">
        <v>2112</v>
      </c>
      <c r="E1053" s="1699">
        <v>0</v>
      </c>
      <c r="F1053" s="1699">
        <v>1</v>
      </c>
      <c r="G1053" s="1700" t="s">
        <v>2937</v>
      </c>
      <c r="H1053" s="1700" t="s">
        <v>3436</v>
      </c>
      <c r="I1053" s="1700" t="s">
        <v>8088</v>
      </c>
    </row>
    <row r="1054" spans="2:9">
      <c r="B1054" s="1699" t="s">
        <v>2128</v>
      </c>
      <c r="C1054" s="1699" t="s">
        <v>2632</v>
      </c>
      <c r="D1054" s="1699" t="s">
        <v>2122</v>
      </c>
      <c r="E1054" s="1699">
        <v>0</v>
      </c>
      <c r="F1054" s="1699">
        <v>1</v>
      </c>
      <c r="G1054" s="1700" t="s">
        <v>2937</v>
      </c>
      <c r="H1054" s="1700" t="s">
        <v>2755</v>
      </c>
      <c r="I1054" s="1700" t="s">
        <v>8088</v>
      </c>
    </row>
    <row r="1055" spans="2:9">
      <c r="B1055" s="1699" t="s">
        <v>2128</v>
      </c>
      <c r="C1055" s="1699" t="s">
        <v>2638</v>
      </c>
      <c r="D1055" s="1699" t="s">
        <v>2108</v>
      </c>
      <c r="E1055" s="1699">
        <v>1</v>
      </c>
      <c r="F1055" s="1699">
        <v>1</v>
      </c>
      <c r="G1055" s="1700" t="s">
        <v>3437</v>
      </c>
      <c r="H1055" s="1700"/>
      <c r="I1055" s="1700" t="s">
        <v>8089</v>
      </c>
    </row>
    <row r="1056" spans="2:9">
      <c r="B1056" s="1699" t="s">
        <v>2128</v>
      </c>
      <c r="C1056" s="1699" t="s">
        <v>3438</v>
      </c>
      <c r="D1056" s="1699" t="s">
        <v>2108</v>
      </c>
      <c r="E1056" s="1699">
        <v>1</v>
      </c>
      <c r="F1056" s="1699">
        <v>0</v>
      </c>
      <c r="G1056" s="1700" t="s">
        <v>3439</v>
      </c>
      <c r="H1056" s="1700"/>
      <c r="I1056" s="1700" t="s">
        <v>8088</v>
      </c>
    </row>
    <row r="1057" spans="2:9">
      <c r="B1057" s="1699" t="s">
        <v>2128</v>
      </c>
      <c r="C1057" s="1699" t="s">
        <v>3438</v>
      </c>
      <c r="D1057" s="1699" t="s">
        <v>2110</v>
      </c>
      <c r="E1057" s="1699">
        <v>0</v>
      </c>
      <c r="F1057" s="1699">
        <v>1</v>
      </c>
      <c r="G1057" s="1700" t="s">
        <v>3439</v>
      </c>
      <c r="H1057" s="1700" t="s">
        <v>2800</v>
      </c>
      <c r="I1057" s="1700" t="s">
        <v>8088</v>
      </c>
    </row>
    <row r="1058" spans="2:9">
      <c r="B1058" s="1699" t="s">
        <v>2128</v>
      </c>
      <c r="C1058" s="1699" t="s">
        <v>3438</v>
      </c>
      <c r="D1058" s="1699" t="s">
        <v>2112</v>
      </c>
      <c r="E1058" s="1699">
        <v>0</v>
      </c>
      <c r="F1058" s="1699">
        <v>1</v>
      </c>
      <c r="G1058" s="1700" t="s">
        <v>3439</v>
      </c>
      <c r="H1058" s="1700" t="s">
        <v>3440</v>
      </c>
      <c r="I1058" s="1700" t="s">
        <v>8088</v>
      </c>
    </row>
    <row r="1059" spans="2:9">
      <c r="B1059" s="1699" t="s">
        <v>2128</v>
      </c>
      <c r="C1059" s="1699" t="s">
        <v>3438</v>
      </c>
      <c r="D1059" s="1699" t="s">
        <v>2122</v>
      </c>
      <c r="E1059" s="1699">
        <v>0</v>
      </c>
      <c r="F1059" s="1699">
        <v>1</v>
      </c>
      <c r="G1059" s="1700" t="s">
        <v>3439</v>
      </c>
      <c r="H1059" s="1700" t="s">
        <v>3441</v>
      </c>
      <c r="I1059" s="1700" t="s">
        <v>8089</v>
      </c>
    </row>
    <row r="1060" spans="2:9">
      <c r="B1060" s="1699" t="s">
        <v>2128</v>
      </c>
      <c r="C1060" s="1699" t="s">
        <v>3438</v>
      </c>
      <c r="D1060" s="1699" t="s">
        <v>2124</v>
      </c>
      <c r="E1060" s="1699">
        <v>0</v>
      </c>
      <c r="F1060" s="1699">
        <v>1</v>
      </c>
      <c r="G1060" s="1700" t="s">
        <v>3439</v>
      </c>
      <c r="H1060" s="1700" t="s">
        <v>3442</v>
      </c>
      <c r="I1060" s="1700" t="s">
        <v>8089</v>
      </c>
    </row>
    <row r="1061" spans="2:9">
      <c r="B1061" s="1699" t="s">
        <v>2128</v>
      </c>
      <c r="C1061" s="1699" t="s">
        <v>3438</v>
      </c>
      <c r="D1061" s="1699" t="s">
        <v>2126</v>
      </c>
      <c r="E1061" s="1699">
        <v>0</v>
      </c>
      <c r="F1061" s="1699">
        <v>1</v>
      </c>
      <c r="G1061" s="1700" t="s">
        <v>3439</v>
      </c>
      <c r="H1061" s="1700" t="s">
        <v>2988</v>
      </c>
      <c r="I1061" s="1700" t="s">
        <v>8088</v>
      </c>
    </row>
    <row r="1062" spans="2:9">
      <c r="B1062" s="1699" t="s">
        <v>2128</v>
      </c>
      <c r="C1062" s="1699" t="s">
        <v>3438</v>
      </c>
      <c r="D1062" s="1699" t="s">
        <v>2512</v>
      </c>
      <c r="E1062" s="1699">
        <v>0</v>
      </c>
      <c r="F1062" s="1699">
        <v>1</v>
      </c>
      <c r="G1062" s="1700" t="s">
        <v>3439</v>
      </c>
      <c r="H1062" s="1700" t="s">
        <v>3444</v>
      </c>
      <c r="I1062" s="1700" t="s">
        <v>8088</v>
      </c>
    </row>
    <row r="1063" spans="2:9">
      <c r="B1063" s="1699" t="s">
        <v>2128</v>
      </c>
      <c r="C1063" s="1699" t="s">
        <v>3438</v>
      </c>
      <c r="D1063" s="1699" t="s">
        <v>2515</v>
      </c>
      <c r="E1063" s="1699">
        <v>0</v>
      </c>
      <c r="F1063" s="1699">
        <v>1</v>
      </c>
      <c r="G1063" s="1700" t="s">
        <v>3439</v>
      </c>
      <c r="H1063" s="1700" t="s">
        <v>3445</v>
      </c>
      <c r="I1063" s="1700" t="s">
        <v>8088</v>
      </c>
    </row>
    <row r="1064" spans="2:9">
      <c r="B1064" s="1699" t="s">
        <v>2128</v>
      </c>
      <c r="C1064" s="1699" t="s">
        <v>2343</v>
      </c>
      <c r="D1064" s="1699" t="s">
        <v>2108</v>
      </c>
      <c r="E1064" s="1699">
        <v>1</v>
      </c>
      <c r="F1064" s="1699">
        <v>1</v>
      </c>
      <c r="G1064" s="1700" t="s">
        <v>3137</v>
      </c>
      <c r="H1064" s="1700"/>
      <c r="I1064" s="1700" t="s">
        <v>8088</v>
      </c>
    </row>
    <row r="1065" spans="2:9">
      <c r="B1065" s="1699" t="s">
        <v>2128</v>
      </c>
      <c r="C1065" s="1699" t="s">
        <v>2361</v>
      </c>
      <c r="D1065" s="1699" t="s">
        <v>2108</v>
      </c>
      <c r="E1065" s="1699">
        <v>1</v>
      </c>
      <c r="F1065" s="1699">
        <v>0</v>
      </c>
      <c r="G1065" s="1700" t="s">
        <v>3447</v>
      </c>
      <c r="H1065" s="1700"/>
      <c r="I1065" s="1700" t="s">
        <v>8088</v>
      </c>
    </row>
    <row r="1066" spans="2:9">
      <c r="B1066" s="1699" t="s">
        <v>2128</v>
      </c>
      <c r="C1066" s="1699" t="s">
        <v>2361</v>
      </c>
      <c r="D1066" s="1699" t="s">
        <v>2107</v>
      </c>
      <c r="E1066" s="1699">
        <v>0</v>
      </c>
      <c r="F1066" s="1699">
        <v>1</v>
      </c>
      <c r="G1066" s="1700" t="s">
        <v>3447</v>
      </c>
      <c r="H1066" s="1700" t="s">
        <v>3447</v>
      </c>
      <c r="I1066" s="1700" t="s">
        <v>8088</v>
      </c>
    </row>
    <row r="1067" spans="2:9">
      <c r="B1067" s="1699" t="s">
        <v>2128</v>
      </c>
      <c r="C1067" s="1699" t="s">
        <v>2361</v>
      </c>
      <c r="D1067" s="1699" t="s">
        <v>2110</v>
      </c>
      <c r="E1067" s="1699">
        <v>0</v>
      </c>
      <c r="F1067" s="1699">
        <v>1</v>
      </c>
      <c r="G1067" s="1700" t="s">
        <v>3447</v>
      </c>
      <c r="H1067" s="1700" t="s">
        <v>3268</v>
      </c>
      <c r="I1067" s="1700" t="s">
        <v>8089</v>
      </c>
    </row>
    <row r="1068" spans="2:9">
      <c r="B1068" s="1699" t="s">
        <v>2128</v>
      </c>
      <c r="C1068" s="1699" t="s">
        <v>2361</v>
      </c>
      <c r="D1068" s="1699" t="s">
        <v>2122</v>
      </c>
      <c r="E1068" s="1699">
        <v>0</v>
      </c>
      <c r="F1068" s="1699">
        <v>1</v>
      </c>
      <c r="G1068" s="1700" t="s">
        <v>3447</v>
      </c>
      <c r="H1068" s="1700" t="s">
        <v>3448</v>
      </c>
      <c r="I1068" s="1700" t="s">
        <v>8088</v>
      </c>
    </row>
    <row r="1069" spans="2:9">
      <c r="B1069" s="1699" t="s">
        <v>2128</v>
      </c>
      <c r="C1069" s="1699" t="s">
        <v>2361</v>
      </c>
      <c r="D1069" s="1699" t="s">
        <v>2124</v>
      </c>
      <c r="E1069" s="1699">
        <v>0</v>
      </c>
      <c r="F1069" s="1699">
        <v>1</v>
      </c>
      <c r="G1069" s="1700" t="s">
        <v>3447</v>
      </c>
      <c r="H1069" s="1700" t="s">
        <v>3449</v>
      </c>
      <c r="I1069" s="1700" t="s">
        <v>8088</v>
      </c>
    </row>
    <row r="1070" spans="2:9">
      <c r="B1070" s="1699" t="s">
        <v>2128</v>
      </c>
      <c r="C1070" s="1699" t="s">
        <v>2363</v>
      </c>
      <c r="D1070" s="1699" t="s">
        <v>2108</v>
      </c>
      <c r="E1070" s="1699">
        <v>1</v>
      </c>
      <c r="F1070" s="1699">
        <v>0</v>
      </c>
      <c r="G1070" s="1700" t="s">
        <v>3450</v>
      </c>
      <c r="H1070" s="1700"/>
      <c r="I1070" s="1700" t="s">
        <v>8088</v>
      </c>
    </row>
    <row r="1071" spans="2:9">
      <c r="B1071" s="1699" t="s">
        <v>2128</v>
      </c>
      <c r="C1071" s="1699" t="s">
        <v>2363</v>
      </c>
      <c r="D1071" s="1699" t="s">
        <v>2107</v>
      </c>
      <c r="E1071" s="1699">
        <v>0</v>
      </c>
      <c r="F1071" s="1699">
        <v>1</v>
      </c>
      <c r="G1071" s="1700" t="s">
        <v>3450</v>
      </c>
      <c r="H1071" s="1700" t="s">
        <v>3216</v>
      </c>
      <c r="I1071" s="1700" t="s">
        <v>8089</v>
      </c>
    </row>
    <row r="1072" spans="2:9">
      <c r="B1072" s="1699" t="s">
        <v>2128</v>
      </c>
      <c r="C1072" s="1699" t="s">
        <v>2363</v>
      </c>
      <c r="D1072" s="1699" t="s">
        <v>2110</v>
      </c>
      <c r="E1072" s="1699">
        <v>0</v>
      </c>
      <c r="F1072" s="1699">
        <v>1</v>
      </c>
      <c r="G1072" s="1700" t="s">
        <v>3450</v>
      </c>
      <c r="H1072" s="1700" t="s">
        <v>3451</v>
      </c>
      <c r="I1072" s="1700" t="s">
        <v>8088</v>
      </c>
    </row>
    <row r="1073" spans="2:9">
      <c r="B1073" s="1699" t="s">
        <v>2128</v>
      </c>
      <c r="C1073" s="1699" t="s">
        <v>2363</v>
      </c>
      <c r="D1073" s="1699" t="s">
        <v>2112</v>
      </c>
      <c r="E1073" s="1699">
        <v>0</v>
      </c>
      <c r="F1073" s="1699">
        <v>1</v>
      </c>
      <c r="G1073" s="1700" t="s">
        <v>3450</v>
      </c>
      <c r="H1073" s="1700" t="s">
        <v>3452</v>
      </c>
      <c r="I1073" s="1700" t="s">
        <v>8089</v>
      </c>
    </row>
    <row r="1074" spans="2:9">
      <c r="B1074" s="1699" t="s">
        <v>2128</v>
      </c>
      <c r="C1074" s="1699" t="s">
        <v>2367</v>
      </c>
      <c r="D1074" s="1699" t="s">
        <v>2108</v>
      </c>
      <c r="E1074" s="1699">
        <v>1</v>
      </c>
      <c r="F1074" s="1699">
        <v>0</v>
      </c>
      <c r="G1074" s="1700" t="s">
        <v>3453</v>
      </c>
      <c r="H1074" s="1700"/>
      <c r="I1074" s="1700" t="s">
        <v>8089</v>
      </c>
    </row>
    <row r="1075" spans="2:9">
      <c r="B1075" s="1699" t="s">
        <v>2128</v>
      </c>
      <c r="C1075" s="1699" t="s">
        <v>2367</v>
      </c>
      <c r="D1075" s="1699" t="s">
        <v>2107</v>
      </c>
      <c r="E1075" s="1699">
        <v>0</v>
      </c>
      <c r="F1075" s="1699">
        <v>1</v>
      </c>
      <c r="G1075" s="1700" t="s">
        <v>3453</v>
      </c>
      <c r="H1075" s="1700" t="s">
        <v>3453</v>
      </c>
      <c r="I1075" s="1700" t="s">
        <v>8088</v>
      </c>
    </row>
    <row r="1076" spans="2:9">
      <c r="B1076" s="1699" t="s">
        <v>2128</v>
      </c>
      <c r="C1076" s="1699" t="s">
        <v>2367</v>
      </c>
      <c r="D1076" s="1699" t="s">
        <v>2110</v>
      </c>
      <c r="E1076" s="1699">
        <v>0</v>
      </c>
      <c r="F1076" s="1699">
        <v>1</v>
      </c>
      <c r="G1076" s="1700" t="s">
        <v>3453</v>
      </c>
      <c r="H1076" s="1700" t="s">
        <v>3454</v>
      </c>
      <c r="I1076" s="1700" t="s">
        <v>8089</v>
      </c>
    </row>
    <row r="1077" spans="2:9">
      <c r="B1077" s="1699" t="s">
        <v>2128</v>
      </c>
      <c r="C1077" s="1699" t="s">
        <v>2367</v>
      </c>
      <c r="D1077" s="1699" t="s">
        <v>2112</v>
      </c>
      <c r="E1077" s="1699">
        <v>0</v>
      </c>
      <c r="F1077" s="1699">
        <v>1</v>
      </c>
      <c r="G1077" s="1700" t="s">
        <v>3453</v>
      </c>
      <c r="H1077" s="1700" t="s">
        <v>3455</v>
      </c>
      <c r="I1077" s="1700" t="s">
        <v>8089</v>
      </c>
    </row>
    <row r="1078" spans="2:9">
      <c r="B1078" s="1699" t="s">
        <v>2128</v>
      </c>
      <c r="C1078" s="1699" t="s">
        <v>2367</v>
      </c>
      <c r="D1078" s="1699" t="s">
        <v>2122</v>
      </c>
      <c r="E1078" s="1699">
        <v>0</v>
      </c>
      <c r="F1078" s="1699">
        <v>1</v>
      </c>
      <c r="G1078" s="1700" t="s">
        <v>3453</v>
      </c>
      <c r="H1078" s="1700" t="s">
        <v>3456</v>
      </c>
      <c r="I1078" s="1700" t="s">
        <v>8088</v>
      </c>
    </row>
    <row r="1079" spans="2:9">
      <c r="B1079" s="1699" t="s">
        <v>2128</v>
      </c>
      <c r="C1079" s="1699" t="s">
        <v>2369</v>
      </c>
      <c r="D1079" s="1699" t="s">
        <v>2108</v>
      </c>
      <c r="E1079" s="1699">
        <v>1</v>
      </c>
      <c r="F1079" s="1699">
        <v>1</v>
      </c>
      <c r="G1079" s="1700" t="s">
        <v>3457</v>
      </c>
      <c r="H1079" s="1700"/>
      <c r="I1079" s="1700" t="s">
        <v>8088</v>
      </c>
    </row>
    <row r="1080" spans="2:9">
      <c r="B1080" s="1699" t="s">
        <v>2128</v>
      </c>
      <c r="C1080" s="1699" t="s">
        <v>2827</v>
      </c>
      <c r="D1080" s="1699" t="s">
        <v>2108</v>
      </c>
      <c r="E1080" s="1699">
        <v>1</v>
      </c>
      <c r="F1080" s="1699">
        <v>0</v>
      </c>
      <c r="G1080" s="1700" t="s">
        <v>3458</v>
      </c>
      <c r="H1080" s="1700"/>
      <c r="I1080" s="1700" t="s">
        <v>8088</v>
      </c>
    </row>
    <row r="1081" spans="2:9">
      <c r="B1081" s="1699" t="s">
        <v>2128</v>
      </c>
      <c r="C1081" s="1699" t="s">
        <v>2827</v>
      </c>
      <c r="D1081" s="1699" t="s">
        <v>2107</v>
      </c>
      <c r="E1081" s="1699">
        <v>0</v>
      </c>
      <c r="F1081" s="1699">
        <v>1</v>
      </c>
      <c r="G1081" s="1700" t="s">
        <v>3458</v>
      </c>
      <c r="H1081" s="1700" t="s">
        <v>3458</v>
      </c>
      <c r="I1081" s="1700" t="s">
        <v>8088</v>
      </c>
    </row>
    <row r="1082" spans="2:9">
      <c r="B1082" s="1699" t="s">
        <v>2128</v>
      </c>
      <c r="C1082" s="1699" t="s">
        <v>2827</v>
      </c>
      <c r="D1082" s="1699" t="s">
        <v>2110</v>
      </c>
      <c r="E1082" s="1699">
        <v>0</v>
      </c>
      <c r="F1082" s="1699">
        <v>1</v>
      </c>
      <c r="G1082" s="1700" t="s">
        <v>3458</v>
      </c>
      <c r="H1082" s="1700" t="s">
        <v>3459</v>
      </c>
      <c r="I1082" s="1700" t="s">
        <v>8088</v>
      </c>
    </row>
    <row r="1083" spans="2:9">
      <c r="B1083" s="1699" t="s">
        <v>2128</v>
      </c>
      <c r="C1083" s="1699" t="s">
        <v>2827</v>
      </c>
      <c r="D1083" s="1699" t="s">
        <v>2112</v>
      </c>
      <c r="E1083" s="1699">
        <v>0</v>
      </c>
      <c r="F1083" s="1699">
        <v>1</v>
      </c>
      <c r="G1083" s="1700" t="s">
        <v>3458</v>
      </c>
      <c r="H1083" s="1700" t="s">
        <v>3460</v>
      </c>
      <c r="I1083" s="1700" t="s">
        <v>8088</v>
      </c>
    </row>
    <row r="1084" spans="2:9">
      <c r="B1084" s="1699" t="s">
        <v>2128</v>
      </c>
      <c r="C1084" s="1699" t="s">
        <v>2827</v>
      </c>
      <c r="D1084" s="1699" t="s">
        <v>2122</v>
      </c>
      <c r="E1084" s="1699">
        <v>0</v>
      </c>
      <c r="F1084" s="1699">
        <v>1</v>
      </c>
      <c r="G1084" s="1700" t="s">
        <v>3458</v>
      </c>
      <c r="H1084" s="1700" t="s">
        <v>3461</v>
      </c>
      <c r="I1084" s="1700" t="s">
        <v>8088</v>
      </c>
    </row>
    <row r="1085" spans="2:9">
      <c r="B1085" s="1699" t="s">
        <v>2128</v>
      </c>
      <c r="C1085" s="1699" t="s">
        <v>3463</v>
      </c>
      <c r="D1085" s="1699" t="s">
        <v>2110</v>
      </c>
      <c r="E1085" s="1699">
        <v>0</v>
      </c>
      <c r="F1085" s="1699">
        <v>1</v>
      </c>
      <c r="G1085" s="1700" t="s">
        <v>3464</v>
      </c>
      <c r="H1085" s="1700" t="s">
        <v>3465</v>
      </c>
      <c r="I1085" s="1700" t="s">
        <v>8088</v>
      </c>
    </row>
    <row r="1086" spans="2:9">
      <c r="B1086" s="1699" t="s">
        <v>2128</v>
      </c>
      <c r="C1086" s="1699" t="s">
        <v>2832</v>
      </c>
      <c r="D1086" s="1699" t="s">
        <v>2108</v>
      </c>
      <c r="E1086" s="1699">
        <v>1</v>
      </c>
      <c r="F1086" s="1699">
        <v>0</v>
      </c>
      <c r="G1086" s="1700" t="s">
        <v>3260</v>
      </c>
      <c r="H1086" s="1700"/>
      <c r="I1086" s="1700" t="s">
        <v>8088</v>
      </c>
    </row>
    <row r="1087" spans="2:9">
      <c r="B1087" s="1699" t="s">
        <v>2128</v>
      </c>
      <c r="C1087" s="1699" t="s">
        <v>2832</v>
      </c>
      <c r="D1087" s="1699" t="s">
        <v>2107</v>
      </c>
      <c r="E1087" s="1699">
        <v>0</v>
      </c>
      <c r="F1087" s="1699">
        <v>1</v>
      </c>
      <c r="G1087" s="1700" t="s">
        <v>3260</v>
      </c>
      <c r="H1087" s="1700" t="s">
        <v>2580</v>
      </c>
      <c r="I1087" s="1700" t="s">
        <v>8088</v>
      </c>
    </row>
    <row r="1088" spans="2:9">
      <c r="B1088" s="1699" t="s">
        <v>2128</v>
      </c>
      <c r="C1088" s="1699" t="s">
        <v>2832</v>
      </c>
      <c r="D1088" s="1699" t="s">
        <v>2110</v>
      </c>
      <c r="E1088" s="1699">
        <v>0</v>
      </c>
      <c r="F1088" s="1699">
        <v>1</v>
      </c>
      <c r="G1088" s="1700" t="s">
        <v>3260</v>
      </c>
      <c r="H1088" s="1700" t="s">
        <v>2365</v>
      </c>
      <c r="I1088" s="1700" t="s">
        <v>8088</v>
      </c>
    </row>
    <row r="1089" spans="2:9">
      <c r="B1089" s="1699" t="s">
        <v>2128</v>
      </c>
      <c r="C1089" s="1699" t="s">
        <v>3466</v>
      </c>
      <c r="D1089" s="1699" t="s">
        <v>2110</v>
      </c>
      <c r="E1089" s="1699">
        <v>0</v>
      </c>
      <c r="F1089" s="1699">
        <v>1</v>
      </c>
      <c r="G1089" s="1700" t="s">
        <v>3467</v>
      </c>
      <c r="H1089" s="1700" t="s">
        <v>3468</v>
      </c>
      <c r="I1089" s="1700" t="s">
        <v>8088</v>
      </c>
    </row>
    <row r="1090" spans="2:9">
      <c r="B1090" s="1699" t="s">
        <v>2128</v>
      </c>
      <c r="C1090" s="1699" t="s">
        <v>2955</v>
      </c>
      <c r="D1090" s="1699" t="s">
        <v>2108</v>
      </c>
      <c r="E1090" s="1699">
        <v>1</v>
      </c>
      <c r="F1090" s="1699">
        <v>0</v>
      </c>
      <c r="G1090" s="1700" t="s">
        <v>3469</v>
      </c>
      <c r="H1090" s="1700"/>
      <c r="I1090" s="1700" t="s">
        <v>8089</v>
      </c>
    </row>
    <row r="1091" spans="2:9">
      <c r="B1091" s="1699" t="s">
        <v>2128</v>
      </c>
      <c r="C1091" s="1699" t="s">
        <v>2955</v>
      </c>
      <c r="D1091" s="1699" t="s">
        <v>2107</v>
      </c>
      <c r="E1091" s="1699">
        <v>0</v>
      </c>
      <c r="F1091" s="1699">
        <v>1</v>
      </c>
      <c r="G1091" s="1700" t="s">
        <v>3469</v>
      </c>
      <c r="H1091" s="1700" t="s">
        <v>3470</v>
      </c>
      <c r="I1091" s="1700" t="s">
        <v>8088</v>
      </c>
    </row>
    <row r="1092" spans="2:9">
      <c r="B1092" s="1699" t="s">
        <v>2128</v>
      </c>
      <c r="C1092" s="1699" t="s">
        <v>2955</v>
      </c>
      <c r="D1092" s="1699" t="s">
        <v>2110</v>
      </c>
      <c r="E1092" s="1699">
        <v>0</v>
      </c>
      <c r="F1092" s="1699">
        <v>1</v>
      </c>
      <c r="G1092" s="1700" t="s">
        <v>3469</v>
      </c>
      <c r="H1092" s="1700" t="s">
        <v>3471</v>
      </c>
      <c r="I1092" s="1700" t="s">
        <v>8089</v>
      </c>
    </row>
    <row r="1093" spans="2:9">
      <c r="B1093" s="1699" t="s">
        <v>2128</v>
      </c>
      <c r="C1093" s="1699" t="s">
        <v>3472</v>
      </c>
      <c r="D1093" s="1699" t="s">
        <v>2108</v>
      </c>
      <c r="E1093" s="1699">
        <v>1</v>
      </c>
      <c r="F1093" s="1699">
        <v>0</v>
      </c>
      <c r="G1093" s="1700" t="s">
        <v>3473</v>
      </c>
      <c r="H1093" s="1700"/>
      <c r="I1093" s="1700" t="s">
        <v>8088</v>
      </c>
    </row>
    <row r="1094" spans="2:9">
      <c r="B1094" s="1699" t="s">
        <v>2128</v>
      </c>
      <c r="C1094" s="1699" t="s">
        <v>3472</v>
      </c>
      <c r="D1094" s="1699" t="s">
        <v>2122</v>
      </c>
      <c r="E1094" s="1699">
        <v>0</v>
      </c>
      <c r="F1094" s="1699">
        <v>1</v>
      </c>
      <c r="G1094" s="1700" t="s">
        <v>3473</v>
      </c>
      <c r="H1094" s="1700" t="s">
        <v>3474</v>
      </c>
      <c r="I1094" s="1700" t="s">
        <v>8088</v>
      </c>
    </row>
    <row r="1095" spans="2:9">
      <c r="B1095" s="1699" t="s">
        <v>2128</v>
      </c>
      <c r="C1095" s="1699" t="s">
        <v>3472</v>
      </c>
      <c r="D1095" s="1699" t="s">
        <v>2124</v>
      </c>
      <c r="E1095" s="1699">
        <v>0</v>
      </c>
      <c r="F1095" s="1699">
        <v>1</v>
      </c>
      <c r="G1095" s="1700" t="s">
        <v>3473</v>
      </c>
      <c r="H1095" s="1700" t="s">
        <v>3475</v>
      </c>
      <c r="I1095" s="1700" t="s">
        <v>8088</v>
      </c>
    </row>
    <row r="1096" spans="2:9">
      <c r="B1096" s="1699" t="s">
        <v>2128</v>
      </c>
      <c r="C1096" s="1699" t="s">
        <v>3472</v>
      </c>
      <c r="D1096" s="1699" t="s">
        <v>2126</v>
      </c>
      <c r="E1096" s="1699">
        <v>0</v>
      </c>
      <c r="F1096" s="1699">
        <v>1</v>
      </c>
      <c r="G1096" s="1700" t="s">
        <v>3473</v>
      </c>
      <c r="H1096" s="1700" t="s">
        <v>2545</v>
      </c>
      <c r="I1096" s="1700" t="s">
        <v>8088</v>
      </c>
    </row>
    <row r="1097" spans="2:9">
      <c r="B1097" s="1699" t="s">
        <v>2128</v>
      </c>
      <c r="C1097" s="1699" t="s">
        <v>3476</v>
      </c>
      <c r="D1097" s="1699" t="s">
        <v>2108</v>
      </c>
      <c r="E1097" s="1699">
        <v>1</v>
      </c>
      <c r="F1097" s="1699">
        <v>0</v>
      </c>
      <c r="G1097" s="1700" t="s">
        <v>3477</v>
      </c>
      <c r="H1097" s="1700"/>
      <c r="I1097" s="1700" t="s">
        <v>8088</v>
      </c>
    </row>
    <row r="1098" spans="2:9">
      <c r="B1098" s="1699" t="s">
        <v>2128</v>
      </c>
      <c r="C1098" s="1699" t="s">
        <v>3476</v>
      </c>
      <c r="D1098" s="1699" t="s">
        <v>2107</v>
      </c>
      <c r="E1098" s="1699">
        <v>0</v>
      </c>
      <c r="F1098" s="1699">
        <v>1</v>
      </c>
      <c r="G1098" s="1700" t="s">
        <v>3477</v>
      </c>
      <c r="H1098" s="1700" t="s">
        <v>3478</v>
      </c>
      <c r="I1098" s="1700" t="s">
        <v>8088</v>
      </c>
    </row>
    <row r="1099" spans="2:9">
      <c r="B1099" s="1699" t="s">
        <v>2128</v>
      </c>
      <c r="C1099" s="1699" t="s">
        <v>3476</v>
      </c>
      <c r="D1099" s="1699" t="s">
        <v>2110</v>
      </c>
      <c r="E1099" s="1699">
        <v>0</v>
      </c>
      <c r="F1099" s="1699">
        <v>1</v>
      </c>
      <c r="G1099" s="1700" t="s">
        <v>3477</v>
      </c>
      <c r="H1099" s="1700" t="s">
        <v>3334</v>
      </c>
      <c r="I1099" s="1700" t="s">
        <v>8088</v>
      </c>
    </row>
    <row r="1100" spans="2:9">
      <c r="B1100" s="1699" t="s">
        <v>2128</v>
      </c>
      <c r="C1100" s="1699" t="s">
        <v>3476</v>
      </c>
      <c r="D1100" s="1699" t="s">
        <v>2112</v>
      </c>
      <c r="E1100" s="1699">
        <v>0</v>
      </c>
      <c r="F1100" s="1699">
        <v>1</v>
      </c>
      <c r="G1100" s="1700" t="s">
        <v>3477</v>
      </c>
      <c r="H1100" s="1700" t="s">
        <v>2697</v>
      </c>
      <c r="I1100" s="1700" t="s">
        <v>8088</v>
      </c>
    </row>
    <row r="1101" spans="2:9">
      <c r="B1101" s="1699" t="s">
        <v>2128</v>
      </c>
      <c r="C1101" s="1699" t="s">
        <v>3479</v>
      </c>
      <c r="D1101" s="1699" t="s">
        <v>2108</v>
      </c>
      <c r="E1101" s="1699">
        <v>1</v>
      </c>
      <c r="F1101" s="1699">
        <v>1</v>
      </c>
      <c r="G1101" s="1700" t="s">
        <v>3480</v>
      </c>
      <c r="H1101" s="1700"/>
      <c r="I1101" s="1700" t="s">
        <v>8088</v>
      </c>
    </row>
    <row r="1102" spans="2:9">
      <c r="B1102" s="1699" t="s">
        <v>2128</v>
      </c>
      <c r="C1102" s="1699" t="s">
        <v>3481</v>
      </c>
      <c r="D1102" s="1699" t="s">
        <v>2108</v>
      </c>
      <c r="E1102" s="1699">
        <v>1</v>
      </c>
      <c r="F1102" s="1699">
        <v>0</v>
      </c>
      <c r="G1102" s="1700" t="s">
        <v>3482</v>
      </c>
      <c r="H1102" s="1700"/>
      <c r="I1102" s="1700" t="s">
        <v>8088</v>
      </c>
    </row>
    <row r="1103" spans="2:9">
      <c r="B1103" s="1699" t="s">
        <v>2128</v>
      </c>
      <c r="C1103" s="1699" t="s">
        <v>3481</v>
      </c>
      <c r="D1103" s="1699" t="s">
        <v>2107</v>
      </c>
      <c r="E1103" s="1699">
        <v>0</v>
      </c>
      <c r="F1103" s="1699">
        <v>1</v>
      </c>
      <c r="G1103" s="1700" t="s">
        <v>3482</v>
      </c>
      <c r="H1103" s="1700" t="s">
        <v>3483</v>
      </c>
      <c r="I1103" s="1700" t="s">
        <v>8088</v>
      </c>
    </row>
    <row r="1104" spans="2:9">
      <c r="B1104" s="1699" t="s">
        <v>2128</v>
      </c>
      <c r="C1104" s="1699" t="s">
        <v>3481</v>
      </c>
      <c r="D1104" s="1699" t="s">
        <v>2110</v>
      </c>
      <c r="E1104" s="1699">
        <v>0</v>
      </c>
      <c r="F1104" s="1699">
        <v>1</v>
      </c>
      <c r="G1104" s="1700" t="s">
        <v>3482</v>
      </c>
      <c r="H1104" s="1700" t="s">
        <v>3484</v>
      </c>
      <c r="I1104" s="1700" t="s">
        <v>8088</v>
      </c>
    </row>
    <row r="1105" spans="2:9">
      <c r="B1105" s="1699" t="s">
        <v>2128</v>
      </c>
      <c r="C1105" s="1699" t="s">
        <v>2400</v>
      </c>
      <c r="D1105" s="1699" t="s">
        <v>2108</v>
      </c>
      <c r="E1105" s="1699">
        <v>1</v>
      </c>
      <c r="F1105" s="1699">
        <v>0</v>
      </c>
      <c r="G1105" s="1700" t="s">
        <v>3485</v>
      </c>
      <c r="H1105" s="1700"/>
      <c r="I1105" s="1700" t="s">
        <v>8088</v>
      </c>
    </row>
    <row r="1106" spans="2:9">
      <c r="B1106" s="1699" t="s">
        <v>2128</v>
      </c>
      <c r="C1106" s="1699" t="s">
        <v>2400</v>
      </c>
      <c r="D1106" s="1699" t="s">
        <v>2107</v>
      </c>
      <c r="E1106" s="1699">
        <v>0</v>
      </c>
      <c r="F1106" s="1699">
        <v>1</v>
      </c>
      <c r="G1106" s="1700" t="s">
        <v>3485</v>
      </c>
      <c r="H1106" s="1700" t="s">
        <v>3485</v>
      </c>
      <c r="I1106" s="1700" t="s">
        <v>8088</v>
      </c>
    </row>
    <row r="1107" spans="2:9">
      <c r="B1107" s="1699" t="s">
        <v>2128</v>
      </c>
      <c r="C1107" s="1699" t="s">
        <v>2400</v>
      </c>
      <c r="D1107" s="1699" t="s">
        <v>2110</v>
      </c>
      <c r="E1107" s="1699">
        <v>0</v>
      </c>
      <c r="F1107" s="1699">
        <v>1</v>
      </c>
      <c r="G1107" s="1700" t="s">
        <v>3485</v>
      </c>
      <c r="H1107" s="1700" t="s">
        <v>3486</v>
      </c>
      <c r="I1107" s="1700" t="s">
        <v>8088</v>
      </c>
    </row>
    <row r="1108" spans="2:9">
      <c r="B1108" s="1699" t="s">
        <v>2128</v>
      </c>
      <c r="C1108" s="1699" t="s">
        <v>2401</v>
      </c>
      <c r="D1108" s="1699" t="s">
        <v>2108</v>
      </c>
      <c r="E1108" s="1699">
        <v>1</v>
      </c>
      <c r="F1108" s="1699">
        <v>1</v>
      </c>
      <c r="G1108" s="1700" t="s">
        <v>2627</v>
      </c>
      <c r="H1108" s="1700"/>
      <c r="I1108" s="1700" t="s">
        <v>8089</v>
      </c>
    </row>
    <row r="1109" spans="2:9">
      <c r="B1109" s="1699" t="s">
        <v>2128</v>
      </c>
      <c r="C1109" s="1699" t="s">
        <v>2403</v>
      </c>
      <c r="D1109" s="1699" t="s">
        <v>2108</v>
      </c>
      <c r="E1109" s="1699">
        <v>1</v>
      </c>
      <c r="F1109" s="1699">
        <v>0</v>
      </c>
      <c r="G1109" s="1700" t="s">
        <v>3487</v>
      </c>
      <c r="H1109" s="1700"/>
      <c r="I1109" s="1700" t="s">
        <v>8088</v>
      </c>
    </row>
    <row r="1110" spans="2:9">
      <c r="B1110" s="1699" t="s">
        <v>2128</v>
      </c>
      <c r="C1110" s="1699" t="s">
        <v>2403</v>
      </c>
      <c r="D1110" s="1699" t="s">
        <v>2110</v>
      </c>
      <c r="E1110" s="1699">
        <v>0</v>
      </c>
      <c r="F1110" s="1699">
        <v>1</v>
      </c>
      <c r="G1110" s="1700" t="s">
        <v>3487</v>
      </c>
      <c r="H1110" s="1700" t="s">
        <v>2508</v>
      </c>
      <c r="I1110" s="1700" t="s">
        <v>8088</v>
      </c>
    </row>
    <row r="1111" spans="2:9">
      <c r="B1111" s="1699" t="s">
        <v>2128</v>
      </c>
      <c r="C1111" s="1699" t="s">
        <v>2405</v>
      </c>
      <c r="D1111" s="1699" t="s">
        <v>2108</v>
      </c>
      <c r="E1111" s="1699">
        <v>1</v>
      </c>
      <c r="F1111" s="1699">
        <v>0</v>
      </c>
      <c r="G1111" s="1700" t="s">
        <v>3488</v>
      </c>
      <c r="H1111" s="1700"/>
      <c r="I1111" s="1700" t="s">
        <v>8088</v>
      </c>
    </row>
    <row r="1112" spans="2:9">
      <c r="B1112" s="1699" t="s">
        <v>2128</v>
      </c>
      <c r="C1112" s="1699" t="s">
        <v>2405</v>
      </c>
      <c r="D1112" s="1699" t="s">
        <v>2107</v>
      </c>
      <c r="E1112" s="1699">
        <v>0</v>
      </c>
      <c r="F1112" s="1699">
        <v>1</v>
      </c>
      <c r="G1112" s="1700" t="s">
        <v>3488</v>
      </c>
      <c r="H1112" s="1700" t="s">
        <v>3489</v>
      </c>
      <c r="I1112" s="1700" t="s">
        <v>8088</v>
      </c>
    </row>
    <row r="1113" spans="2:9">
      <c r="B1113" s="1699" t="s">
        <v>2128</v>
      </c>
      <c r="C1113" s="1699" t="s">
        <v>2405</v>
      </c>
      <c r="D1113" s="1699" t="s">
        <v>2110</v>
      </c>
      <c r="E1113" s="1699">
        <v>0</v>
      </c>
      <c r="F1113" s="1699">
        <v>1</v>
      </c>
      <c r="G1113" s="1700" t="s">
        <v>3488</v>
      </c>
      <c r="H1113" s="1700" t="s">
        <v>3490</v>
      </c>
      <c r="I1113" s="1700" t="s">
        <v>8088</v>
      </c>
    </row>
    <row r="1114" spans="2:9">
      <c r="B1114" s="1699" t="s">
        <v>2128</v>
      </c>
      <c r="C1114" s="1699" t="s">
        <v>2406</v>
      </c>
      <c r="D1114" s="1699" t="s">
        <v>2108</v>
      </c>
      <c r="E1114" s="1699">
        <v>1</v>
      </c>
      <c r="F1114" s="1699">
        <v>0</v>
      </c>
      <c r="G1114" s="1700" t="s">
        <v>3491</v>
      </c>
      <c r="H1114" s="1700"/>
      <c r="I1114" s="1700" t="s">
        <v>8088</v>
      </c>
    </row>
    <row r="1115" spans="2:9">
      <c r="B1115" s="1699" t="s">
        <v>2128</v>
      </c>
      <c r="C1115" s="1699" t="s">
        <v>2406</v>
      </c>
      <c r="D1115" s="1699" t="s">
        <v>2107</v>
      </c>
      <c r="E1115" s="1699">
        <v>0</v>
      </c>
      <c r="F1115" s="1699">
        <v>1</v>
      </c>
      <c r="G1115" s="1700" t="s">
        <v>3491</v>
      </c>
      <c r="H1115" s="1700" t="s">
        <v>3491</v>
      </c>
      <c r="I1115" s="1700" t="s">
        <v>8088</v>
      </c>
    </row>
    <row r="1116" spans="2:9">
      <c r="B1116" s="1699" t="s">
        <v>2128</v>
      </c>
      <c r="C1116" s="1699" t="s">
        <v>2406</v>
      </c>
      <c r="D1116" s="1699" t="s">
        <v>2122</v>
      </c>
      <c r="E1116" s="1699">
        <v>0</v>
      </c>
      <c r="F1116" s="1699">
        <v>1</v>
      </c>
      <c r="G1116" s="1700" t="s">
        <v>3491</v>
      </c>
      <c r="H1116" s="1700" t="s">
        <v>3492</v>
      </c>
      <c r="I1116" s="1700" t="s">
        <v>8089</v>
      </c>
    </row>
    <row r="1117" spans="2:9">
      <c r="B1117" s="1699" t="s">
        <v>2128</v>
      </c>
      <c r="C1117" s="1699" t="s">
        <v>2406</v>
      </c>
      <c r="D1117" s="1699" t="s">
        <v>2124</v>
      </c>
      <c r="E1117" s="1699">
        <v>0</v>
      </c>
      <c r="F1117" s="1699">
        <v>1</v>
      </c>
      <c r="G1117" s="1700" t="s">
        <v>3491</v>
      </c>
      <c r="H1117" s="1700" t="s">
        <v>3493</v>
      </c>
      <c r="I1117" s="1700" t="s">
        <v>8088</v>
      </c>
    </row>
    <row r="1118" spans="2:9">
      <c r="B1118" s="1699" t="s">
        <v>2128</v>
      </c>
      <c r="C1118" s="1699" t="s">
        <v>2406</v>
      </c>
      <c r="D1118" s="1699" t="s">
        <v>2126</v>
      </c>
      <c r="E1118" s="1699">
        <v>0</v>
      </c>
      <c r="F1118" s="1699">
        <v>1</v>
      </c>
      <c r="G1118" s="1700" t="s">
        <v>3491</v>
      </c>
      <c r="H1118" s="1700" t="s">
        <v>3494</v>
      </c>
      <c r="I1118" s="1700" t="s">
        <v>8088</v>
      </c>
    </row>
    <row r="1119" spans="2:9">
      <c r="B1119" s="1699" t="s">
        <v>2128</v>
      </c>
      <c r="C1119" s="1699" t="s">
        <v>3495</v>
      </c>
      <c r="D1119" s="1699" t="s">
        <v>2108</v>
      </c>
      <c r="E1119" s="1699">
        <v>1</v>
      </c>
      <c r="F1119" s="1699">
        <v>1</v>
      </c>
      <c r="G1119" s="1700" t="s">
        <v>3496</v>
      </c>
      <c r="H1119" s="1700"/>
      <c r="I1119" s="1700" t="s">
        <v>8089</v>
      </c>
    </row>
    <row r="1120" spans="2:9">
      <c r="B1120" s="1699" t="s">
        <v>2128</v>
      </c>
      <c r="C1120" s="1699" t="s">
        <v>2426</v>
      </c>
      <c r="D1120" s="1699" t="s">
        <v>2108</v>
      </c>
      <c r="E1120" s="1699">
        <v>1</v>
      </c>
      <c r="F1120" s="1699">
        <v>0</v>
      </c>
      <c r="G1120" s="1700" t="s">
        <v>3497</v>
      </c>
      <c r="H1120" s="1700"/>
      <c r="I1120" s="1700" t="s">
        <v>8088</v>
      </c>
    </row>
    <row r="1121" spans="2:9">
      <c r="B1121" s="1699" t="s">
        <v>2128</v>
      </c>
      <c r="C1121" s="1699" t="s">
        <v>2426</v>
      </c>
      <c r="D1121" s="1699" t="s">
        <v>2107</v>
      </c>
      <c r="E1121" s="1699">
        <v>0</v>
      </c>
      <c r="F1121" s="1699">
        <v>1</v>
      </c>
      <c r="G1121" s="1700" t="s">
        <v>3497</v>
      </c>
      <c r="H1121" s="1700" t="s">
        <v>3498</v>
      </c>
      <c r="I1121" s="1700" t="s">
        <v>8088</v>
      </c>
    </row>
    <row r="1122" spans="2:9">
      <c r="B1122" s="1699" t="s">
        <v>2128</v>
      </c>
      <c r="C1122" s="1699" t="s">
        <v>2426</v>
      </c>
      <c r="D1122" s="1699" t="s">
        <v>2110</v>
      </c>
      <c r="E1122" s="1699">
        <v>0</v>
      </c>
      <c r="F1122" s="1699">
        <v>1</v>
      </c>
      <c r="G1122" s="1700" t="s">
        <v>3497</v>
      </c>
      <c r="H1122" s="1700" t="s">
        <v>3499</v>
      </c>
      <c r="I1122" s="1700" t="s">
        <v>8088</v>
      </c>
    </row>
    <row r="1123" spans="2:9">
      <c r="B1123" s="1699" t="s">
        <v>2130</v>
      </c>
      <c r="C1123" s="1699" t="s">
        <v>2507</v>
      </c>
      <c r="D1123" s="1699" t="s">
        <v>2515</v>
      </c>
      <c r="E1123" s="1699">
        <v>0</v>
      </c>
      <c r="F1123" s="1699">
        <v>1</v>
      </c>
      <c r="G1123" s="1700" t="s">
        <v>1349</v>
      </c>
      <c r="H1123" s="1700" t="s">
        <v>2695</v>
      </c>
      <c r="I1123" s="1700" t="s">
        <v>8088</v>
      </c>
    </row>
    <row r="1124" spans="2:9">
      <c r="B1124" s="1699" t="s">
        <v>2130</v>
      </c>
      <c r="C1124" s="1699" t="s">
        <v>2120</v>
      </c>
      <c r="D1124" s="1699" t="s">
        <v>2107</v>
      </c>
      <c r="E1124" s="1699">
        <v>0</v>
      </c>
      <c r="F1124" s="1699">
        <v>1</v>
      </c>
      <c r="G1124" s="1700" t="s">
        <v>3501</v>
      </c>
      <c r="H1124" s="1700" t="s">
        <v>3502</v>
      </c>
      <c r="I1124" s="1700" t="s">
        <v>8088</v>
      </c>
    </row>
    <row r="1125" spans="2:9">
      <c r="B1125" s="1699" t="s">
        <v>2130</v>
      </c>
      <c r="C1125" s="1699" t="s">
        <v>2120</v>
      </c>
      <c r="D1125" s="1699" t="s">
        <v>2512</v>
      </c>
      <c r="E1125" s="1699">
        <v>0</v>
      </c>
      <c r="F1125" s="1699">
        <v>1</v>
      </c>
      <c r="G1125" s="1700" t="s">
        <v>3501</v>
      </c>
      <c r="H1125" s="1700" t="s">
        <v>3506</v>
      </c>
      <c r="I1125" s="1700" t="s">
        <v>8089</v>
      </c>
    </row>
    <row r="1126" spans="2:9">
      <c r="B1126" s="1699" t="s">
        <v>2130</v>
      </c>
      <c r="C1126" s="1699" t="s">
        <v>2137</v>
      </c>
      <c r="D1126" s="1699" t="s">
        <v>2130</v>
      </c>
      <c r="E1126" s="1699">
        <v>0</v>
      </c>
      <c r="F1126" s="1699">
        <v>1</v>
      </c>
      <c r="G1126" s="1700" t="s">
        <v>3508</v>
      </c>
      <c r="H1126" s="1700" t="s">
        <v>3511</v>
      </c>
      <c r="I1126" s="1700" t="s">
        <v>8088</v>
      </c>
    </row>
    <row r="1127" spans="2:9">
      <c r="B1127" s="1699" t="s">
        <v>2130</v>
      </c>
      <c r="C1127" s="1699" t="s">
        <v>2137</v>
      </c>
      <c r="D1127" s="1699" t="s">
        <v>2516</v>
      </c>
      <c r="E1127" s="1699">
        <v>0</v>
      </c>
      <c r="F1127" s="1699">
        <v>1</v>
      </c>
      <c r="G1127" s="1700" t="s">
        <v>3508</v>
      </c>
      <c r="H1127" s="1700" t="s">
        <v>3512</v>
      </c>
      <c r="I1127" s="1700" t="s">
        <v>8088</v>
      </c>
    </row>
    <row r="1128" spans="2:9">
      <c r="B1128" s="1699" t="s">
        <v>2130</v>
      </c>
      <c r="C1128" s="1699" t="s">
        <v>2155</v>
      </c>
      <c r="D1128" s="1699" t="s">
        <v>2108</v>
      </c>
      <c r="E1128" s="1699">
        <v>1</v>
      </c>
      <c r="F1128" s="1699">
        <v>0</v>
      </c>
      <c r="G1128" s="1700" t="s">
        <v>3517</v>
      </c>
      <c r="H1128" s="1700"/>
      <c r="I1128" s="1700" t="s">
        <v>8088</v>
      </c>
    </row>
    <row r="1129" spans="2:9">
      <c r="B1129" s="1699" t="s">
        <v>2130</v>
      </c>
      <c r="C1129" s="1699" t="s">
        <v>2155</v>
      </c>
      <c r="D1129" s="1699" t="s">
        <v>2128</v>
      </c>
      <c r="E1129" s="1699">
        <v>0</v>
      </c>
      <c r="F1129" s="1699">
        <v>1</v>
      </c>
      <c r="G1129" s="1700" t="s">
        <v>3517</v>
      </c>
      <c r="H1129" s="1700" t="s">
        <v>3518</v>
      </c>
      <c r="I1129" s="1700" t="s">
        <v>8088</v>
      </c>
    </row>
    <row r="1130" spans="2:9">
      <c r="B1130" s="1699" t="s">
        <v>2130</v>
      </c>
      <c r="C1130" s="1699" t="s">
        <v>2155</v>
      </c>
      <c r="D1130" s="1699" t="s">
        <v>2130</v>
      </c>
      <c r="E1130" s="1699">
        <v>0</v>
      </c>
      <c r="F1130" s="1699">
        <v>1</v>
      </c>
      <c r="G1130" s="1700" t="s">
        <v>3517</v>
      </c>
      <c r="H1130" s="1700" t="s">
        <v>3519</v>
      </c>
      <c r="I1130" s="1700" t="s">
        <v>8088</v>
      </c>
    </row>
    <row r="1131" spans="2:9">
      <c r="B1131" s="1699" t="s">
        <v>2130</v>
      </c>
      <c r="C1131" s="1699" t="s">
        <v>2155</v>
      </c>
      <c r="D1131" s="1699" t="s">
        <v>2512</v>
      </c>
      <c r="E1131" s="1699">
        <v>0</v>
      </c>
      <c r="F1131" s="1699">
        <v>1</v>
      </c>
      <c r="G1131" s="1700" t="s">
        <v>3517</v>
      </c>
      <c r="H1131" s="1700" t="s">
        <v>3520</v>
      </c>
      <c r="I1131" s="1700" t="s">
        <v>8088</v>
      </c>
    </row>
    <row r="1132" spans="2:9">
      <c r="B1132" s="1699" t="s">
        <v>2130</v>
      </c>
      <c r="C1132" s="1699" t="s">
        <v>2155</v>
      </c>
      <c r="D1132" s="1699" t="s">
        <v>2518</v>
      </c>
      <c r="E1132" s="1699">
        <v>0</v>
      </c>
      <c r="F1132" s="1699">
        <v>1</v>
      </c>
      <c r="G1132" s="1700" t="s">
        <v>3517</v>
      </c>
      <c r="H1132" s="1700" t="s">
        <v>3522</v>
      </c>
      <c r="I1132" s="1700" t="s">
        <v>8088</v>
      </c>
    </row>
    <row r="1133" spans="2:9">
      <c r="B1133" s="1699" t="s">
        <v>2130</v>
      </c>
      <c r="C1133" s="1699" t="s">
        <v>2155</v>
      </c>
      <c r="D1133" s="1699" t="s">
        <v>2520</v>
      </c>
      <c r="E1133" s="1699">
        <v>0</v>
      </c>
      <c r="F1133" s="1699">
        <v>1</v>
      </c>
      <c r="G1133" s="1700" t="s">
        <v>3517</v>
      </c>
      <c r="H1133" s="1700" t="s">
        <v>3523</v>
      </c>
      <c r="I1133" s="1700" t="s">
        <v>8088</v>
      </c>
    </row>
    <row r="1134" spans="2:9">
      <c r="B1134" s="1699" t="s">
        <v>2130</v>
      </c>
      <c r="C1134" s="1699" t="s">
        <v>2155</v>
      </c>
      <c r="D1134" s="1699" t="s">
        <v>2522</v>
      </c>
      <c r="E1134" s="1699">
        <v>0</v>
      </c>
      <c r="F1134" s="1699">
        <v>1</v>
      </c>
      <c r="G1134" s="1700" t="s">
        <v>3517</v>
      </c>
      <c r="H1134" s="1700" t="s">
        <v>3524</v>
      </c>
      <c r="I1134" s="1700" t="s">
        <v>8088</v>
      </c>
    </row>
    <row r="1135" spans="2:9">
      <c r="B1135" s="1699" t="s">
        <v>2130</v>
      </c>
      <c r="C1135" s="1699" t="s">
        <v>2155</v>
      </c>
      <c r="D1135" s="1699" t="s">
        <v>2524</v>
      </c>
      <c r="E1135" s="1699">
        <v>0</v>
      </c>
      <c r="F1135" s="1699">
        <v>1</v>
      </c>
      <c r="G1135" s="1700" t="s">
        <v>3517</v>
      </c>
      <c r="H1135" s="1700" t="s">
        <v>3525</v>
      </c>
      <c r="I1135" s="1700" t="s">
        <v>8089</v>
      </c>
    </row>
    <row r="1136" spans="2:9">
      <c r="B1136" s="1699" t="s">
        <v>2130</v>
      </c>
      <c r="C1136" s="1699" t="s">
        <v>2155</v>
      </c>
      <c r="D1136" s="1699" t="s">
        <v>2525</v>
      </c>
      <c r="E1136" s="1699">
        <v>0</v>
      </c>
      <c r="F1136" s="1699">
        <v>1</v>
      </c>
      <c r="G1136" s="1700" t="s">
        <v>3517</v>
      </c>
      <c r="H1136" s="1700" t="s">
        <v>3017</v>
      </c>
      <c r="I1136" s="1700" t="s">
        <v>8088</v>
      </c>
    </row>
    <row r="1137" spans="2:9">
      <c r="B1137" s="1699" t="s">
        <v>2130</v>
      </c>
      <c r="C1137" s="1699" t="s">
        <v>2155</v>
      </c>
      <c r="D1137" s="1699" t="s">
        <v>2527</v>
      </c>
      <c r="E1137" s="1699">
        <v>0</v>
      </c>
      <c r="F1137" s="1699">
        <v>1</v>
      </c>
      <c r="G1137" s="1700" t="s">
        <v>3517</v>
      </c>
      <c r="H1137" s="1700" t="s">
        <v>3526</v>
      </c>
      <c r="I1137" s="1700" t="s">
        <v>8088</v>
      </c>
    </row>
    <row r="1138" spans="2:9">
      <c r="B1138" s="1699" t="s">
        <v>2130</v>
      </c>
      <c r="C1138" s="1699" t="s">
        <v>2155</v>
      </c>
      <c r="D1138" s="1699" t="s">
        <v>2529</v>
      </c>
      <c r="E1138" s="1699">
        <v>0</v>
      </c>
      <c r="F1138" s="1699">
        <v>1</v>
      </c>
      <c r="G1138" s="1700" t="s">
        <v>3517</v>
      </c>
      <c r="H1138" s="1700" t="s">
        <v>3527</v>
      </c>
      <c r="I1138" s="1700" t="s">
        <v>8089</v>
      </c>
    </row>
    <row r="1139" spans="2:9">
      <c r="B1139" s="1699" t="s">
        <v>2130</v>
      </c>
      <c r="C1139" s="1699" t="s">
        <v>2155</v>
      </c>
      <c r="D1139" s="1699" t="s">
        <v>2531</v>
      </c>
      <c r="E1139" s="1699">
        <v>0</v>
      </c>
      <c r="F1139" s="1699">
        <v>1</v>
      </c>
      <c r="G1139" s="1700" t="s">
        <v>3517</v>
      </c>
      <c r="H1139" s="1700" t="s">
        <v>3528</v>
      </c>
      <c r="I1139" s="1700" t="s">
        <v>8089</v>
      </c>
    </row>
    <row r="1140" spans="2:9">
      <c r="B1140" s="1699" t="s">
        <v>2130</v>
      </c>
      <c r="C1140" s="1699" t="s">
        <v>2158</v>
      </c>
      <c r="D1140" s="1699" t="s">
        <v>2108</v>
      </c>
      <c r="E1140" s="1699">
        <v>1</v>
      </c>
      <c r="F1140" s="1699">
        <v>0</v>
      </c>
      <c r="G1140" s="1700" t="s">
        <v>3529</v>
      </c>
      <c r="H1140" s="1700"/>
      <c r="I1140" s="1700" t="s">
        <v>8088</v>
      </c>
    </row>
    <row r="1141" spans="2:9">
      <c r="B1141" s="1699" t="s">
        <v>2130</v>
      </c>
      <c r="C1141" s="1699" t="s">
        <v>2158</v>
      </c>
      <c r="D1141" s="1699" t="s">
        <v>2110</v>
      </c>
      <c r="E1141" s="1699">
        <v>0</v>
      </c>
      <c r="F1141" s="1699">
        <v>1</v>
      </c>
      <c r="G1141" s="1700" t="s">
        <v>3529</v>
      </c>
      <c r="H1141" s="1700" t="s">
        <v>3530</v>
      </c>
      <c r="I1141" s="1700" t="s">
        <v>8088</v>
      </c>
    </row>
    <row r="1142" spans="2:9">
      <c r="B1142" s="1699" t="s">
        <v>2130</v>
      </c>
      <c r="C1142" s="1699" t="s">
        <v>2158</v>
      </c>
      <c r="D1142" s="1699" t="s">
        <v>2112</v>
      </c>
      <c r="E1142" s="1699">
        <v>0</v>
      </c>
      <c r="F1142" s="1699">
        <v>1</v>
      </c>
      <c r="G1142" s="1700" t="s">
        <v>3529</v>
      </c>
      <c r="H1142" s="1700" t="s">
        <v>3531</v>
      </c>
      <c r="I1142" s="1700" t="s">
        <v>8089</v>
      </c>
    </row>
    <row r="1143" spans="2:9">
      <c r="B1143" s="1699" t="s">
        <v>2130</v>
      </c>
      <c r="C1143" s="1699" t="s">
        <v>2158</v>
      </c>
      <c r="D1143" s="1699" t="s">
        <v>2122</v>
      </c>
      <c r="E1143" s="1699">
        <v>0</v>
      </c>
      <c r="F1143" s="1699">
        <v>1</v>
      </c>
      <c r="G1143" s="1700" t="s">
        <v>3529</v>
      </c>
      <c r="H1143" s="1700" t="s">
        <v>3532</v>
      </c>
      <c r="I1143" s="1700" t="s">
        <v>8089</v>
      </c>
    </row>
    <row r="1144" spans="2:9">
      <c r="B1144" s="1699" t="s">
        <v>2130</v>
      </c>
      <c r="C1144" s="1699" t="s">
        <v>2161</v>
      </c>
      <c r="D1144" s="1699" t="s">
        <v>2108</v>
      </c>
      <c r="E1144" s="1699">
        <v>1</v>
      </c>
      <c r="F1144" s="1699">
        <v>0</v>
      </c>
      <c r="G1144" s="1700" t="s">
        <v>3533</v>
      </c>
      <c r="H1144" s="1700"/>
      <c r="I1144" s="1700" t="s">
        <v>8088</v>
      </c>
    </row>
    <row r="1145" spans="2:9">
      <c r="B1145" s="1699" t="s">
        <v>2130</v>
      </c>
      <c r="C1145" s="1699" t="s">
        <v>2161</v>
      </c>
      <c r="D1145" s="1699" t="s">
        <v>2110</v>
      </c>
      <c r="E1145" s="1699">
        <v>0</v>
      </c>
      <c r="F1145" s="1699">
        <v>1</v>
      </c>
      <c r="G1145" s="1700" t="s">
        <v>3533</v>
      </c>
      <c r="H1145" s="1700" t="s">
        <v>3534</v>
      </c>
      <c r="I1145" s="1700" t="s">
        <v>8088</v>
      </c>
    </row>
    <row r="1146" spans="2:9">
      <c r="B1146" s="1699" t="s">
        <v>2130</v>
      </c>
      <c r="C1146" s="1699" t="s">
        <v>2161</v>
      </c>
      <c r="D1146" s="1699" t="s">
        <v>2112</v>
      </c>
      <c r="E1146" s="1699">
        <v>0</v>
      </c>
      <c r="F1146" s="1699">
        <v>1</v>
      </c>
      <c r="G1146" s="1700" t="s">
        <v>3533</v>
      </c>
      <c r="H1146" s="1700" t="s">
        <v>3535</v>
      </c>
      <c r="I1146" s="1700" t="s">
        <v>8088</v>
      </c>
    </row>
    <row r="1147" spans="2:9">
      <c r="B1147" s="1699" t="s">
        <v>2130</v>
      </c>
      <c r="C1147" s="1699" t="s">
        <v>2161</v>
      </c>
      <c r="D1147" s="1699" t="s">
        <v>2122</v>
      </c>
      <c r="E1147" s="1699">
        <v>0</v>
      </c>
      <c r="F1147" s="1699">
        <v>1</v>
      </c>
      <c r="G1147" s="1700" t="s">
        <v>3533</v>
      </c>
      <c r="H1147" s="1700" t="s">
        <v>3536</v>
      </c>
      <c r="I1147" s="1700" t="s">
        <v>8088</v>
      </c>
    </row>
    <row r="1148" spans="2:9">
      <c r="B1148" s="1699" t="s">
        <v>2130</v>
      </c>
      <c r="C1148" s="1699" t="s">
        <v>2161</v>
      </c>
      <c r="D1148" s="1699" t="s">
        <v>2128</v>
      </c>
      <c r="E1148" s="1699">
        <v>0</v>
      </c>
      <c r="F1148" s="1699">
        <v>1</v>
      </c>
      <c r="G1148" s="1700" t="s">
        <v>3533</v>
      </c>
      <c r="H1148" s="1700" t="s">
        <v>3538</v>
      </c>
      <c r="I1148" s="1700" t="s">
        <v>8089</v>
      </c>
    </row>
    <row r="1149" spans="2:9">
      <c r="B1149" s="1699" t="s">
        <v>2130</v>
      </c>
      <c r="C1149" s="1699" t="s">
        <v>2162</v>
      </c>
      <c r="D1149" s="1699" t="s">
        <v>2110</v>
      </c>
      <c r="E1149" s="1699">
        <v>0</v>
      </c>
      <c r="F1149" s="1699">
        <v>1</v>
      </c>
      <c r="G1149" s="1700" t="s">
        <v>3539</v>
      </c>
      <c r="H1149" s="1700" t="s">
        <v>3540</v>
      </c>
      <c r="I1149" s="1700" t="s">
        <v>8088</v>
      </c>
    </row>
    <row r="1150" spans="2:9">
      <c r="B1150" s="1699" t="s">
        <v>2130</v>
      </c>
      <c r="C1150" s="1699" t="s">
        <v>2162</v>
      </c>
      <c r="D1150" s="1699" t="s">
        <v>2112</v>
      </c>
      <c r="E1150" s="1699">
        <v>0</v>
      </c>
      <c r="F1150" s="1699">
        <v>1</v>
      </c>
      <c r="G1150" s="1700" t="s">
        <v>3539</v>
      </c>
      <c r="H1150" s="1700" t="s">
        <v>3541</v>
      </c>
      <c r="I1150" s="1700" t="s">
        <v>8088</v>
      </c>
    </row>
    <row r="1151" spans="2:9">
      <c r="B1151" s="1699" t="s">
        <v>2130</v>
      </c>
      <c r="C1151" s="1699" t="s">
        <v>2162</v>
      </c>
      <c r="D1151" s="1699" t="s">
        <v>2122</v>
      </c>
      <c r="E1151" s="1699">
        <v>0</v>
      </c>
      <c r="F1151" s="1699">
        <v>1</v>
      </c>
      <c r="G1151" s="1700" t="s">
        <v>3539</v>
      </c>
      <c r="H1151" s="1700" t="s">
        <v>3542</v>
      </c>
      <c r="I1151" s="1700" t="s">
        <v>8088</v>
      </c>
    </row>
    <row r="1152" spans="2:9">
      <c r="B1152" s="1699" t="s">
        <v>2130</v>
      </c>
      <c r="C1152" s="1699" t="s">
        <v>2162</v>
      </c>
      <c r="D1152" s="1699" t="s">
        <v>2124</v>
      </c>
      <c r="E1152" s="1699">
        <v>0</v>
      </c>
      <c r="F1152" s="1699">
        <v>1</v>
      </c>
      <c r="G1152" s="1700" t="s">
        <v>3539</v>
      </c>
      <c r="H1152" s="1700" t="s">
        <v>3543</v>
      </c>
      <c r="I1152" s="1700" t="s">
        <v>8088</v>
      </c>
    </row>
    <row r="1153" spans="2:9">
      <c r="B1153" s="1699" t="s">
        <v>2130</v>
      </c>
      <c r="C1153" s="1699" t="s">
        <v>2172</v>
      </c>
      <c r="D1153" s="1699" t="s">
        <v>2516</v>
      </c>
      <c r="E1153" s="1699">
        <v>0</v>
      </c>
      <c r="F1153" s="1699">
        <v>1</v>
      </c>
      <c r="G1153" s="1700" t="s">
        <v>1350</v>
      </c>
      <c r="H1153" s="1700" t="s">
        <v>3546</v>
      </c>
      <c r="I1153" s="1700" t="s">
        <v>8088</v>
      </c>
    </row>
    <row r="1154" spans="2:9">
      <c r="B1154" s="1699" t="s">
        <v>2130</v>
      </c>
      <c r="C1154" s="1699" t="s">
        <v>2177</v>
      </c>
      <c r="D1154" s="1699" t="s">
        <v>2112</v>
      </c>
      <c r="E1154" s="1699">
        <v>0</v>
      </c>
      <c r="F1154" s="1699">
        <v>1</v>
      </c>
      <c r="G1154" s="1700" t="s">
        <v>3549</v>
      </c>
      <c r="H1154" s="1700" t="s">
        <v>3550</v>
      </c>
      <c r="I1154" s="1700" t="s">
        <v>8088</v>
      </c>
    </row>
    <row r="1155" spans="2:9">
      <c r="B1155" s="1699" t="s">
        <v>2130</v>
      </c>
      <c r="C1155" s="1699" t="s">
        <v>2186</v>
      </c>
      <c r="D1155" s="1699" t="s">
        <v>2108</v>
      </c>
      <c r="E1155" s="1699">
        <v>1</v>
      </c>
      <c r="F1155" s="1699">
        <v>0</v>
      </c>
      <c r="G1155" s="1700" t="s">
        <v>3555</v>
      </c>
      <c r="H1155" s="1700"/>
      <c r="I1155" s="1700" t="s">
        <v>8088</v>
      </c>
    </row>
    <row r="1156" spans="2:9">
      <c r="B1156" s="1699" t="s">
        <v>2130</v>
      </c>
      <c r="C1156" s="1699" t="s">
        <v>2186</v>
      </c>
      <c r="D1156" s="1699" t="s">
        <v>2128</v>
      </c>
      <c r="E1156" s="1699">
        <v>0</v>
      </c>
      <c r="F1156" s="1699">
        <v>1</v>
      </c>
      <c r="G1156" s="1700" t="s">
        <v>3555</v>
      </c>
      <c r="H1156" s="1700" t="s">
        <v>3558</v>
      </c>
      <c r="I1156" s="1700" t="s">
        <v>8088</v>
      </c>
    </row>
    <row r="1157" spans="2:9">
      <c r="B1157" s="1699" t="s">
        <v>2130</v>
      </c>
      <c r="C1157" s="1699" t="s">
        <v>2186</v>
      </c>
      <c r="D1157" s="1699" t="s">
        <v>2130</v>
      </c>
      <c r="E1157" s="1699">
        <v>0</v>
      </c>
      <c r="F1157" s="1699">
        <v>1</v>
      </c>
      <c r="G1157" s="1700" t="s">
        <v>3555</v>
      </c>
      <c r="H1157" s="1700" t="s">
        <v>3464</v>
      </c>
      <c r="I1157" s="1700" t="s">
        <v>8088</v>
      </c>
    </row>
    <row r="1158" spans="2:9">
      <c r="B1158" s="1699" t="s">
        <v>2130</v>
      </c>
      <c r="C1158" s="1699" t="s">
        <v>2186</v>
      </c>
      <c r="D1158" s="1699" t="s">
        <v>2512</v>
      </c>
      <c r="E1158" s="1699">
        <v>0</v>
      </c>
      <c r="F1158" s="1699">
        <v>1</v>
      </c>
      <c r="G1158" s="1700" t="s">
        <v>3555</v>
      </c>
      <c r="H1158" s="1700" t="s">
        <v>3559</v>
      </c>
      <c r="I1158" s="1700" t="s">
        <v>8088</v>
      </c>
    </row>
    <row r="1159" spans="2:9">
      <c r="B1159" s="1699" t="s">
        <v>2130</v>
      </c>
      <c r="C1159" s="1699" t="s">
        <v>2186</v>
      </c>
      <c r="D1159" s="1699" t="s">
        <v>2515</v>
      </c>
      <c r="E1159" s="1699">
        <v>0</v>
      </c>
      <c r="F1159" s="1699">
        <v>1</v>
      </c>
      <c r="G1159" s="1700" t="s">
        <v>3555</v>
      </c>
      <c r="H1159" s="1700" t="s">
        <v>3561</v>
      </c>
      <c r="I1159" s="1700" t="s">
        <v>8088</v>
      </c>
    </row>
    <row r="1160" spans="2:9">
      <c r="B1160" s="1699" t="s">
        <v>2130</v>
      </c>
      <c r="C1160" s="1699" t="s">
        <v>2186</v>
      </c>
      <c r="D1160" s="1699" t="s">
        <v>2516</v>
      </c>
      <c r="E1160" s="1699">
        <v>0</v>
      </c>
      <c r="F1160" s="1699">
        <v>1</v>
      </c>
      <c r="G1160" s="1700" t="s">
        <v>3555</v>
      </c>
      <c r="H1160" s="1700" t="s">
        <v>3562</v>
      </c>
      <c r="I1160" s="1700" t="s">
        <v>8088</v>
      </c>
    </row>
    <row r="1161" spans="2:9">
      <c r="B1161" s="1699" t="s">
        <v>2130</v>
      </c>
      <c r="C1161" s="1699" t="s">
        <v>2186</v>
      </c>
      <c r="D1161" s="1699" t="s">
        <v>2518</v>
      </c>
      <c r="E1161" s="1699">
        <v>0</v>
      </c>
      <c r="F1161" s="1699">
        <v>1</v>
      </c>
      <c r="G1161" s="1700" t="s">
        <v>3555</v>
      </c>
      <c r="H1161" s="1700" t="s">
        <v>3563</v>
      </c>
      <c r="I1161" s="1700" t="s">
        <v>8088</v>
      </c>
    </row>
    <row r="1162" spans="2:9">
      <c r="B1162" s="1699" t="s">
        <v>2130</v>
      </c>
      <c r="C1162" s="1699" t="s">
        <v>2186</v>
      </c>
      <c r="D1162" s="1699" t="s">
        <v>2520</v>
      </c>
      <c r="E1162" s="1699">
        <v>0</v>
      </c>
      <c r="F1162" s="1699">
        <v>1</v>
      </c>
      <c r="G1162" s="1700" t="s">
        <v>3555</v>
      </c>
      <c r="H1162" s="1700" t="s">
        <v>3564</v>
      </c>
      <c r="I1162" s="1700" t="s">
        <v>8088</v>
      </c>
    </row>
    <row r="1163" spans="2:9">
      <c r="B1163" s="1699" t="s">
        <v>2130</v>
      </c>
      <c r="C1163" s="1699" t="s">
        <v>2186</v>
      </c>
      <c r="D1163" s="1699" t="s">
        <v>2522</v>
      </c>
      <c r="E1163" s="1699">
        <v>0</v>
      </c>
      <c r="F1163" s="1699">
        <v>1</v>
      </c>
      <c r="G1163" s="1700" t="s">
        <v>3555</v>
      </c>
      <c r="H1163" s="1700" t="s">
        <v>3565</v>
      </c>
      <c r="I1163" s="1700" t="s">
        <v>8088</v>
      </c>
    </row>
    <row r="1164" spans="2:9">
      <c r="B1164" s="1699" t="s">
        <v>2130</v>
      </c>
      <c r="C1164" s="1699" t="s">
        <v>2186</v>
      </c>
      <c r="D1164" s="1699" t="s">
        <v>2524</v>
      </c>
      <c r="E1164" s="1699">
        <v>0</v>
      </c>
      <c r="F1164" s="1699">
        <v>1</v>
      </c>
      <c r="G1164" s="1700" t="s">
        <v>3555</v>
      </c>
      <c r="H1164" s="1700" t="s">
        <v>3566</v>
      </c>
      <c r="I1164" s="1700" t="s">
        <v>8089</v>
      </c>
    </row>
    <row r="1165" spans="2:9">
      <c r="B1165" s="1699" t="s">
        <v>2130</v>
      </c>
      <c r="C1165" s="1699" t="s">
        <v>2186</v>
      </c>
      <c r="D1165" s="1699" t="s">
        <v>2525</v>
      </c>
      <c r="E1165" s="1699">
        <v>0</v>
      </c>
      <c r="F1165" s="1699">
        <v>1</v>
      </c>
      <c r="G1165" s="1700" t="s">
        <v>3555</v>
      </c>
      <c r="H1165" s="1700" t="s">
        <v>3408</v>
      </c>
      <c r="I1165" s="1700" t="s">
        <v>8089</v>
      </c>
    </row>
    <row r="1166" spans="2:9">
      <c r="B1166" s="1699" t="s">
        <v>2130</v>
      </c>
      <c r="C1166" s="1699" t="s">
        <v>2186</v>
      </c>
      <c r="D1166" s="1699" t="s">
        <v>2527</v>
      </c>
      <c r="E1166" s="1699">
        <v>0</v>
      </c>
      <c r="F1166" s="1699">
        <v>1</v>
      </c>
      <c r="G1166" s="1700" t="s">
        <v>3555</v>
      </c>
      <c r="H1166" s="1700" t="s">
        <v>3567</v>
      </c>
      <c r="I1166" s="1700" t="s">
        <v>8089</v>
      </c>
    </row>
    <row r="1167" spans="2:9">
      <c r="B1167" s="1699" t="s">
        <v>2130</v>
      </c>
      <c r="C1167" s="1699" t="s">
        <v>2186</v>
      </c>
      <c r="D1167" s="1699" t="s">
        <v>2529</v>
      </c>
      <c r="E1167" s="1699">
        <v>0</v>
      </c>
      <c r="F1167" s="1699">
        <v>1</v>
      </c>
      <c r="G1167" s="1700" t="s">
        <v>3555</v>
      </c>
      <c r="H1167" s="1700" t="s">
        <v>3568</v>
      </c>
      <c r="I1167" s="1700" t="s">
        <v>8088</v>
      </c>
    </row>
    <row r="1168" spans="2:9">
      <c r="B1168" s="1699" t="s">
        <v>2130</v>
      </c>
      <c r="C1168" s="1699" t="s">
        <v>2186</v>
      </c>
      <c r="D1168" s="1699" t="s">
        <v>2531</v>
      </c>
      <c r="E1168" s="1699">
        <v>0</v>
      </c>
      <c r="F1168" s="1699">
        <v>1</v>
      </c>
      <c r="G1168" s="1700" t="s">
        <v>3555</v>
      </c>
      <c r="H1168" s="1700" t="s">
        <v>3569</v>
      </c>
      <c r="I1168" s="1700" t="s">
        <v>8088</v>
      </c>
    </row>
    <row r="1169" spans="2:9">
      <c r="B1169" s="1699" t="s">
        <v>2130</v>
      </c>
      <c r="C1169" s="1699" t="s">
        <v>2202</v>
      </c>
      <c r="D1169" s="1699" t="s">
        <v>2110</v>
      </c>
      <c r="E1169" s="1699">
        <v>0</v>
      </c>
      <c r="F1169" s="1699">
        <v>1</v>
      </c>
      <c r="G1169" s="1700" t="s">
        <v>3581</v>
      </c>
      <c r="H1169" s="1700" t="s">
        <v>3582</v>
      </c>
      <c r="I1169" s="1700" t="s">
        <v>8088</v>
      </c>
    </row>
    <row r="1170" spans="2:9">
      <c r="B1170" s="1699" t="s">
        <v>2130</v>
      </c>
      <c r="C1170" s="1699" t="s">
        <v>3584</v>
      </c>
      <c r="D1170" s="1699" t="s">
        <v>2122</v>
      </c>
      <c r="E1170" s="1699">
        <v>0</v>
      </c>
      <c r="F1170" s="1699">
        <v>1</v>
      </c>
      <c r="G1170" s="1700" t="s">
        <v>3585</v>
      </c>
      <c r="H1170" s="1700" t="s">
        <v>3586</v>
      </c>
      <c r="I1170" s="1700" t="s">
        <v>8088</v>
      </c>
    </row>
    <row r="1171" spans="2:9">
      <c r="B1171" s="1699" t="s">
        <v>2130</v>
      </c>
      <c r="C1171" s="1699" t="s">
        <v>3594</v>
      </c>
      <c r="D1171" s="1699" t="s">
        <v>2108</v>
      </c>
      <c r="E1171" s="1699">
        <v>1</v>
      </c>
      <c r="F1171" s="1699">
        <v>0</v>
      </c>
      <c r="G1171" s="1700" t="s">
        <v>3595</v>
      </c>
      <c r="H1171" s="1700"/>
      <c r="I1171" s="1700" t="s">
        <v>8088</v>
      </c>
    </row>
    <row r="1172" spans="2:9">
      <c r="B1172" s="1699" t="s">
        <v>2130</v>
      </c>
      <c r="C1172" s="1699" t="s">
        <v>3594</v>
      </c>
      <c r="D1172" s="1699" t="s">
        <v>2112</v>
      </c>
      <c r="E1172" s="1699">
        <v>0</v>
      </c>
      <c r="F1172" s="1699">
        <v>1</v>
      </c>
      <c r="G1172" s="1700" t="s">
        <v>3595</v>
      </c>
      <c r="H1172" s="1700" t="s">
        <v>3137</v>
      </c>
      <c r="I1172" s="1700" t="s">
        <v>8088</v>
      </c>
    </row>
    <row r="1173" spans="2:9">
      <c r="B1173" s="1699" t="s">
        <v>2130</v>
      </c>
      <c r="C1173" s="1699" t="s">
        <v>3594</v>
      </c>
      <c r="D1173" s="1699" t="s">
        <v>2124</v>
      </c>
      <c r="E1173" s="1699">
        <v>0</v>
      </c>
      <c r="F1173" s="1699">
        <v>1</v>
      </c>
      <c r="G1173" s="1700" t="s">
        <v>3595</v>
      </c>
      <c r="H1173" s="1700" t="s">
        <v>3596</v>
      </c>
      <c r="I1173" s="1700" t="s">
        <v>8088</v>
      </c>
    </row>
    <row r="1174" spans="2:9">
      <c r="B1174" s="1699" t="s">
        <v>2130</v>
      </c>
      <c r="C1174" s="1699" t="s">
        <v>3594</v>
      </c>
      <c r="D1174" s="1699" t="s">
        <v>2128</v>
      </c>
      <c r="E1174" s="1699">
        <v>0</v>
      </c>
      <c r="F1174" s="1699">
        <v>1</v>
      </c>
      <c r="G1174" s="1700" t="s">
        <v>3595</v>
      </c>
      <c r="H1174" s="1700" t="s">
        <v>3580</v>
      </c>
      <c r="I1174" s="1700" t="s">
        <v>8088</v>
      </c>
    </row>
    <row r="1175" spans="2:9">
      <c r="B1175" s="1699" t="s">
        <v>2130</v>
      </c>
      <c r="C1175" s="1699" t="s">
        <v>2249</v>
      </c>
      <c r="D1175" s="1699" t="s">
        <v>2108</v>
      </c>
      <c r="E1175" s="1699">
        <v>1</v>
      </c>
      <c r="F1175" s="1699">
        <v>0</v>
      </c>
      <c r="G1175" s="1700" t="s">
        <v>3598</v>
      </c>
      <c r="H1175" s="1700"/>
      <c r="I1175" s="1700" t="s">
        <v>8088</v>
      </c>
    </row>
    <row r="1176" spans="2:9">
      <c r="B1176" s="1699" t="s">
        <v>2130</v>
      </c>
      <c r="C1176" s="1699" t="s">
        <v>2249</v>
      </c>
      <c r="D1176" s="1699" t="s">
        <v>2107</v>
      </c>
      <c r="E1176" s="1699">
        <v>0</v>
      </c>
      <c r="F1176" s="1699">
        <v>1</v>
      </c>
      <c r="G1176" s="1700" t="s">
        <v>3598</v>
      </c>
      <c r="H1176" s="1700" t="s">
        <v>3598</v>
      </c>
      <c r="I1176" s="1700" t="s">
        <v>8088</v>
      </c>
    </row>
    <row r="1177" spans="2:9">
      <c r="B1177" s="1699" t="s">
        <v>2130</v>
      </c>
      <c r="C1177" s="1699" t="s">
        <v>2249</v>
      </c>
      <c r="D1177" s="1699" t="s">
        <v>2110</v>
      </c>
      <c r="E1177" s="1699">
        <v>0</v>
      </c>
      <c r="F1177" s="1699">
        <v>1</v>
      </c>
      <c r="G1177" s="1700" t="s">
        <v>3598</v>
      </c>
      <c r="H1177" s="1700" t="s">
        <v>3599</v>
      </c>
      <c r="I1177" s="1700" t="s">
        <v>8088</v>
      </c>
    </row>
    <row r="1178" spans="2:9">
      <c r="B1178" s="1699" t="s">
        <v>2130</v>
      </c>
      <c r="C1178" s="1699" t="s">
        <v>2249</v>
      </c>
      <c r="D1178" s="1699" t="s">
        <v>2112</v>
      </c>
      <c r="E1178" s="1699">
        <v>0</v>
      </c>
      <c r="F1178" s="1699">
        <v>1</v>
      </c>
      <c r="G1178" s="1700" t="s">
        <v>3598</v>
      </c>
      <c r="H1178" s="1700" t="s">
        <v>3600</v>
      </c>
      <c r="I1178" s="1700" t="s">
        <v>8089</v>
      </c>
    </row>
    <row r="1179" spans="2:9">
      <c r="B1179" s="1699" t="s">
        <v>2130</v>
      </c>
      <c r="C1179" s="1699" t="s">
        <v>2249</v>
      </c>
      <c r="D1179" s="1699" t="s">
        <v>2122</v>
      </c>
      <c r="E1179" s="1699">
        <v>0</v>
      </c>
      <c r="F1179" s="1699">
        <v>1</v>
      </c>
      <c r="G1179" s="1700" t="s">
        <v>3598</v>
      </c>
      <c r="H1179" s="1700" t="s">
        <v>3601</v>
      </c>
      <c r="I1179" s="1700" t="s">
        <v>8089</v>
      </c>
    </row>
    <row r="1180" spans="2:9">
      <c r="B1180" s="1699" t="s">
        <v>2130</v>
      </c>
      <c r="C1180" s="1699" t="s">
        <v>2249</v>
      </c>
      <c r="D1180" s="1699" t="s">
        <v>2124</v>
      </c>
      <c r="E1180" s="1699">
        <v>0</v>
      </c>
      <c r="F1180" s="1699">
        <v>1</v>
      </c>
      <c r="G1180" s="1700" t="s">
        <v>3598</v>
      </c>
      <c r="H1180" s="1700" t="s">
        <v>3030</v>
      </c>
      <c r="I1180" s="1700" t="s">
        <v>8088</v>
      </c>
    </row>
    <row r="1181" spans="2:9">
      <c r="B1181" s="1699" t="s">
        <v>2130</v>
      </c>
      <c r="C1181" s="1699" t="s">
        <v>2249</v>
      </c>
      <c r="D1181" s="1699" t="s">
        <v>2126</v>
      </c>
      <c r="E1181" s="1699">
        <v>0</v>
      </c>
      <c r="F1181" s="1699">
        <v>1</v>
      </c>
      <c r="G1181" s="1700" t="s">
        <v>3598</v>
      </c>
      <c r="H1181" s="1700" t="s">
        <v>3602</v>
      </c>
      <c r="I1181" s="1700" t="s">
        <v>8088</v>
      </c>
    </row>
    <row r="1182" spans="2:9">
      <c r="B1182" s="1699" t="s">
        <v>2130</v>
      </c>
      <c r="C1182" s="1699" t="s">
        <v>2249</v>
      </c>
      <c r="D1182" s="1699" t="s">
        <v>2128</v>
      </c>
      <c r="E1182" s="1699">
        <v>0</v>
      </c>
      <c r="F1182" s="1699">
        <v>1</v>
      </c>
      <c r="G1182" s="1700" t="s">
        <v>3598</v>
      </c>
      <c r="H1182" s="1700" t="s">
        <v>3603</v>
      </c>
      <c r="I1182" s="1700" t="s">
        <v>8088</v>
      </c>
    </row>
    <row r="1183" spans="2:9">
      <c r="B1183" s="1699" t="s">
        <v>2130</v>
      </c>
      <c r="C1183" s="1699" t="s">
        <v>2249</v>
      </c>
      <c r="D1183" s="1699" t="s">
        <v>2130</v>
      </c>
      <c r="E1183" s="1699">
        <v>0</v>
      </c>
      <c r="F1183" s="1699">
        <v>1</v>
      </c>
      <c r="G1183" s="1700" t="s">
        <v>3598</v>
      </c>
      <c r="H1183" s="1700" t="s">
        <v>3295</v>
      </c>
      <c r="I1183" s="1700" t="s">
        <v>8089</v>
      </c>
    </row>
    <row r="1184" spans="2:9">
      <c r="B1184" s="1699" t="s">
        <v>2130</v>
      </c>
      <c r="C1184" s="1699" t="s">
        <v>2249</v>
      </c>
      <c r="D1184" s="1699" t="s">
        <v>2512</v>
      </c>
      <c r="E1184" s="1699">
        <v>0</v>
      </c>
      <c r="F1184" s="1699">
        <v>1</v>
      </c>
      <c r="G1184" s="1700" t="s">
        <v>3598</v>
      </c>
      <c r="H1184" s="1700" t="s">
        <v>3604</v>
      </c>
      <c r="I1184" s="1700" t="s">
        <v>8088</v>
      </c>
    </row>
    <row r="1185" spans="2:9">
      <c r="B1185" s="1699" t="s">
        <v>2130</v>
      </c>
      <c r="C1185" s="1699" t="s">
        <v>2249</v>
      </c>
      <c r="D1185" s="1699" t="s">
        <v>2514</v>
      </c>
      <c r="E1185" s="1699">
        <v>0</v>
      </c>
      <c r="F1185" s="1699">
        <v>1</v>
      </c>
      <c r="G1185" s="1700" t="s">
        <v>3598</v>
      </c>
      <c r="H1185" s="1700" t="s">
        <v>3605</v>
      </c>
      <c r="I1185" s="1700" t="s">
        <v>8089</v>
      </c>
    </row>
    <row r="1186" spans="2:9">
      <c r="B1186" s="1699" t="s">
        <v>2130</v>
      </c>
      <c r="C1186" s="1699" t="s">
        <v>2625</v>
      </c>
      <c r="D1186" s="1699" t="s">
        <v>2108</v>
      </c>
      <c r="E1186" s="1699">
        <v>1</v>
      </c>
      <c r="F1186" s="1699">
        <v>0</v>
      </c>
      <c r="G1186" s="1700" t="s">
        <v>3606</v>
      </c>
      <c r="H1186" s="1700"/>
      <c r="I1186" s="1700" t="s">
        <v>8088</v>
      </c>
    </row>
    <row r="1187" spans="2:9">
      <c r="B1187" s="1699" t="s">
        <v>2512</v>
      </c>
      <c r="C1187" s="1699" t="s">
        <v>2120</v>
      </c>
      <c r="D1187" s="1699" t="s">
        <v>2124</v>
      </c>
      <c r="E1187" s="1699">
        <v>0</v>
      </c>
      <c r="F1187" s="1699">
        <v>1</v>
      </c>
      <c r="G1187" s="1700" t="s">
        <v>3608</v>
      </c>
      <c r="H1187" s="1700" t="s">
        <v>3609</v>
      </c>
      <c r="I1187" s="1700" t="s">
        <v>8088</v>
      </c>
    </row>
    <row r="1188" spans="2:9">
      <c r="B1188" s="1699" t="s">
        <v>2512</v>
      </c>
      <c r="C1188" s="1699" t="s">
        <v>2120</v>
      </c>
      <c r="D1188" s="1699" t="s">
        <v>2514</v>
      </c>
      <c r="E1188" s="1699">
        <v>0</v>
      </c>
      <c r="F1188" s="1699">
        <v>1</v>
      </c>
      <c r="G1188" s="1700" t="s">
        <v>3608</v>
      </c>
      <c r="H1188" s="1700" t="s">
        <v>3271</v>
      </c>
      <c r="I1188" s="1700" t="s">
        <v>8088</v>
      </c>
    </row>
    <row r="1189" spans="2:9">
      <c r="B1189" s="1699" t="s">
        <v>2512</v>
      </c>
      <c r="C1189" s="1699" t="s">
        <v>2120</v>
      </c>
      <c r="D1189" s="1699" t="s">
        <v>2515</v>
      </c>
      <c r="E1189" s="1699">
        <v>0</v>
      </c>
      <c r="F1189" s="1699">
        <v>1</v>
      </c>
      <c r="G1189" s="1700" t="s">
        <v>3608</v>
      </c>
      <c r="H1189" s="1700" t="s">
        <v>3610</v>
      </c>
      <c r="I1189" s="1700" t="s">
        <v>8088</v>
      </c>
    </row>
    <row r="1190" spans="2:9">
      <c r="B1190" s="1699" t="s">
        <v>2512</v>
      </c>
      <c r="C1190" s="1699" t="s">
        <v>2132</v>
      </c>
      <c r="D1190" s="1699" t="s">
        <v>2124</v>
      </c>
      <c r="E1190" s="1699">
        <v>0</v>
      </c>
      <c r="F1190" s="1699">
        <v>1</v>
      </c>
      <c r="G1190" s="1700" t="s">
        <v>3611</v>
      </c>
      <c r="H1190" s="1700" t="s">
        <v>3613</v>
      </c>
      <c r="I1190" s="1700" t="s">
        <v>8088</v>
      </c>
    </row>
    <row r="1191" spans="2:9">
      <c r="B1191" s="1699" t="s">
        <v>2512</v>
      </c>
      <c r="C1191" s="1699" t="s">
        <v>2132</v>
      </c>
      <c r="D1191" s="1699" t="s">
        <v>2126</v>
      </c>
      <c r="E1191" s="1699">
        <v>0</v>
      </c>
      <c r="F1191" s="1699">
        <v>1</v>
      </c>
      <c r="G1191" s="1700" t="s">
        <v>3611</v>
      </c>
      <c r="H1191" s="1700" t="s">
        <v>3614</v>
      </c>
      <c r="I1191" s="1700" t="s">
        <v>8088</v>
      </c>
    </row>
    <row r="1192" spans="2:9">
      <c r="B1192" s="1699" t="s">
        <v>2512</v>
      </c>
      <c r="C1192" s="1699" t="s">
        <v>2132</v>
      </c>
      <c r="D1192" s="1699" t="s">
        <v>2130</v>
      </c>
      <c r="E1192" s="1699">
        <v>0</v>
      </c>
      <c r="F1192" s="1699">
        <v>1</v>
      </c>
      <c r="G1192" s="1700" t="s">
        <v>3611</v>
      </c>
      <c r="H1192" s="1700" t="s">
        <v>3615</v>
      </c>
      <c r="I1192" s="1700" t="s">
        <v>8088</v>
      </c>
    </row>
    <row r="1193" spans="2:9">
      <c r="B1193" s="1699" t="s">
        <v>2512</v>
      </c>
      <c r="C1193" s="1699" t="s">
        <v>2132</v>
      </c>
      <c r="D1193" s="1699" t="s">
        <v>2516</v>
      </c>
      <c r="E1193" s="1699">
        <v>0</v>
      </c>
      <c r="F1193" s="1699">
        <v>1</v>
      </c>
      <c r="G1193" s="1700" t="s">
        <v>3611</v>
      </c>
      <c r="H1193" s="1700" t="s">
        <v>3617</v>
      </c>
      <c r="I1193" s="1700" t="s">
        <v>8088</v>
      </c>
    </row>
    <row r="1194" spans="2:9">
      <c r="B1194" s="1699" t="s">
        <v>2512</v>
      </c>
      <c r="C1194" s="1699" t="s">
        <v>2132</v>
      </c>
      <c r="D1194" s="1699" t="s">
        <v>2525</v>
      </c>
      <c r="E1194" s="1699">
        <v>0</v>
      </c>
      <c r="F1194" s="1699">
        <v>1</v>
      </c>
      <c r="G1194" s="1700" t="s">
        <v>3611</v>
      </c>
      <c r="H1194" s="1700" t="s">
        <v>3618</v>
      </c>
      <c r="I1194" s="1700" t="s">
        <v>8088</v>
      </c>
    </row>
    <row r="1195" spans="2:9">
      <c r="B1195" s="1699" t="s">
        <v>2512</v>
      </c>
      <c r="C1195" s="1699" t="s">
        <v>2135</v>
      </c>
      <c r="D1195" s="1699" t="s">
        <v>2124</v>
      </c>
      <c r="E1195" s="1699">
        <v>0</v>
      </c>
      <c r="F1195" s="1699">
        <v>1</v>
      </c>
      <c r="G1195" s="1700" t="s">
        <v>3619</v>
      </c>
      <c r="H1195" s="1700" t="s">
        <v>2550</v>
      </c>
      <c r="I1195" s="1700" t="s">
        <v>8088</v>
      </c>
    </row>
    <row r="1196" spans="2:9">
      <c r="B1196" s="1699" t="s">
        <v>2512</v>
      </c>
      <c r="C1196" s="1699" t="s">
        <v>2135</v>
      </c>
      <c r="D1196" s="1699" t="s">
        <v>2126</v>
      </c>
      <c r="E1196" s="1699">
        <v>0</v>
      </c>
      <c r="F1196" s="1699">
        <v>1</v>
      </c>
      <c r="G1196" s="1700" t="s">
        <v>3619</v>
      </c>
      <c r="H1196" s="1700" t="s">
        <v>3620</v>
      </c>
      <c r="I1196" s="1700" t="s">
        <v>8089</v>
      </c>
    </row>
    <row r="1197" spans="2:9">
      <c r="B1197" s="1699" t="s">
        <v>2512</v>
      </c>
      <c r="C1197" s="1699" t="s">
        <v>2135</v>
      </c>
      <c r="D1197" s="1699" t="s">
        <v>2128</v>
      </c>
      <c r="E1197" s="1699">
        <v>0</v>
      </c>
      <c r="F1197" s="1699">
        <v>1</v>
      </c>
      <c r="G1197" s="1700" t="s">
        <v>3619</v>
      </c>
      <c r="H1197" s="1700" t="s">
        <v>3621</v>
      </c>
      <c r="I1197" s="1700" t="s">
        <v>8089</v>
      </c>
    </row>
    <row r="1198" spans="2:9">
      <c r="B1198" s="1699" t="s">
        <v>2512</v>
      </c>
      <c r="C1198" s="1699" t="s">
        <v>2135</v>
      </c>
      <c r="D1198" s="1699" t="s">
        <v>2130</v>
      </c>
      <c r="E1198" s="1699">
        <v>0</v>
      </c>
      <c r="F1198" s="1699">
        <v>1</v>
      </c>
      <c r="G1198" s="1700" t="s">
        <v>3619</v>
      </c>
      <c r="H1198" s="1700" t="s">
        <v>3622</v>
      </c>
      <c r="I1198" s="1700" t="s">
        <v>8088</v>
      </c>
    </row>
    <row r="1199" spans="2:9">
      <c r="B1199" s="1699" t="s">
        <v>2512</v>
      </c>
      <c r="C1199" s="1699" t="s">
        <v>2135</v>
      </c>
      <c r="D1199" s="1699" t="s">
        <v>2512</v>
      </c>
      <c r="E1199" s="1699">
        <v>0</v>
      </c>
      <c r="F1199" s="1699">
        <v>1</v>
      </c>
      <c r="G1199" s="1700" t="s">
        <v>3619</v>
      </c>
      <c r="H1199" s="1700" t="s">
        <v>3623</v>
      </c>
      <c r="I1199" s="1700" t="s">
        <v>8088</v>
      </c>
    </row>
    <row r="1200" spans="2:9">
      <c r="B1200" s="1699" t="s">
        <v>2512</v>
      </c>
      <c r="C1200" s="1699" t="s">
        <v>2135</v>
      </c>
      <c r="D1200" s="1699" t="s">
        <v>2514</v>
      </c>
      <c r="E1200" s="1699">
        <v>0</v>
      </c>
      <c r="F1200" s="1699">
        <v>1</v>
      </c>
      <c r="G1200" s="1700" t="s">
        <v>3619</v>
      </c>
      <c r="H1200" s="1700" t="s">
        <v>2596</v>
      </c>
      <c r="I1200" s="1700" t="s">
        <v>8088</v>
      </c>
    </row>
    <row r="1201" spans="2:9">
      <c r="B1201" s="1699" t="s">
        <v>2512</v>
      </c>
      <c r="C1201" s="1699" t="s">
        <v>2135</v>
      </c>
      <c r="D1201" s="1699" t="s">
        <v>2515</v>
      </c>
      <c r="E1201" s="1699">
        <v>0</v>
      </c>
      <c r="F1201" s="1699">
        <v>1</v>
      </c>
      <c r="G1201" s="1700" t="s">
        <v>3619</v>
      </c>
      <c r="H1201" s="1700" t="s">
        <v>3624</v>
      </c>
      <c r="I1201" s="1700" t="s">
        <v>8089</v>
      </c>
    </row>
    <row r="1202" spans="2:9">
      <c r="B1202" s="1699" t="s">
        <v>2512</v>
      </c>
      <c r="C1202" s="1699" t="s">
        <v>2137</v>
      </c>
      <c r="D1202" s="1699" t="s">
        <v>2126</v>
      </c>
      <c r="E1202" s="1699">
        <v>0</v>
      </c>
      <c r="F1202" s="1699">
        <v>1</v>
      </c>
      <c r="G1202" s="1700" t="s">
        <v>3625</v>
      </c>
      <c r="H1202" s="1700" t="s">
        <v>3626</v>
      </c>
      <c r="I1202" s="1700" t="s">
        <v>8088</v>
      </c>
    </row>
    <row r="1203" spans="2:9">
      <c r="B1203" s="1699" t="s">
        <v>2512</v>
      </c>
      <c r="C1203" s="1699" t="s">
        <v>2137</v>
      </c>
      <c r="D1203" s="1699" t="s">
        <v>2128</v>
      </c>
      <c r="E1203" s="1699">
        <v>0</v>
      </c>
      <c r="F1203" s="1699">
        <v>1</v>
      </c>
      <c r="G1203" s="1700" t="s">
        <v>3625</v>
      </c>
      <c r="H1203" s="1700" t="s">
        <v>3627</v>
      </c>
      <c r="I1203" s="1700" t="s">
        <v>8089</v>
      </c>
    </row>
    <row r="1204" spans="2:9">
      <c r="B1204" s="1699" t="s">
        <v>2512</v>
      </c>
      <c r="C1204" s="1699" t="s">
        <v>2137</v>
      </c>
      <c r="D1204" s="1699" t="s">
        <v>2512</v>
      </c>
      <c r="E1204" s="1699">
        <v>0</v>
      </c>
      <c r="F1204" s="1699">
        <v>1</v>
      </c>
      <c r="G1204" s="1700" t="s">
        <v>3625</v>
      </c>
      <c r="H1204" s="1700" t="s">
        <v>3628</v>
      </c>
      <c r="I1204" s="1700" t="s">
        <v>8089</v>
      </c>
    </row>
    <row r="1205" spans="2:9">
      <c r="B1205" s="1699" t="s">
        <v>2512</v>
      </c>
      <c r="C1205" s="1699" t="s">
        <v>2137</v>
      </c>
      <c r="D1205" s="1699" t="s">
        <v>2514</v>
      </c>
      <c r="E1205" s="1699">
        <v>0</v>
      </c>
      <c r="F1205" s="1699">
        <v>1</v>
      </c>
      <c r="G1205" s="1700" t="s">
        <v>3625</v>
      </c>
      <c r="H1205" s="1700" t="s">
        <v>3629</v>
      </c>
      <c r="I1205" s="1700" t="s">
        <v>8088</v>
      </c>
    </row>
    <row r="1206" spans="2:9">
      <c r="B1206" s="1699" t="s">
        <v>2512</v>
      </c>
      <c r="C1206" s="1699" t="s">
        <v>2137</v>
      </c>
      <c r="D1206" s="1699" t="s">
        <v>2516</v>
      </c>
      <c r="E1206" s="1699">
        <v>0</v>
      </c>
      <c r="F1206" s="1699">
        <v>1</v>
      </c>
      <c r="G1206" s="1700" t="s">
        <v>3625</v>
      </c>
      <c r="H1206" s="1700" t="s">
        <v>3630</v>
      </c>
      <c r="I1206" s="1700" t="s">
        <v>8089</v>
      </c>
    </row>
    <row r="1207" spans="2:9">
      <c r="B1207" s="1699" t="s">
        <v>2512</v>
      </c>
      <c r="C1207" s="1699" t="s">
        <v>2137</v>
      </c>
      <c r="D1207" s="1699" t="s">
        <v>2518</v>
      </c>
      <c r="E1207" s="1699">
        <v>0</v>
      </c>
      <c r="F1207" s="1699">
        <v>1</v>
      </c>
      <c r="G1207" s="1700" t="s">
        <v>3625</v>
      </c>
      <c r="H1207" s="1700" t="s">
        <v>3631</v>
      </c>
      <c r="I1207" s="1700" t="s">
        <v>8088</v>
      </c>
    </row>
    <row r="1208" spans="2:9">
      <c r="B1208" s="1699" t="s">
        <v>2512</v>
      </c>
      <c r="C1208" s="1699" t="s">
        <v>2137</v>
      </c>
      <c r="D1208" s="1699" t="s">
        <v>2520</v>
      </c>
      <c r="E1208" s="1699">
        <v>0</v>
      </c>
      <c r="F1208" s="1699">
        <v>1</v>
      </c>
      <c r="G1208" s="1700" t="s">
        <v>3625</v>
      </c>
      <c r="H1208" s="1700" t="s">
        <v>3632</v>
      </c>
      <c r="I1208" s="1700" t="s">
        <v>8089</v>
      </c>
    </row>
    <row r="1209" spans="2:9">
      <c r="B1209" s="1699" t="s">
        <v>2512</v>
      </c>
      <c r="C1209" s="1699" t="s">
        <v>2137</v>
      </c>
      <c r="D1209" s="1699" t="s">
        <v>2522</v>
      </c>
      <c r="E1209" s="1699">
        <v>0</v>
      </c>
      <c r="F1209" s="1699">
        <v>1</v>
      </c>
      <c r="G1209" s="1700" t="s">
        <v>3625</v>
      </c>
      <c r="H1209" s="1700" t="s">
        <v>3633</v>
      </c>
      <c r="I1209" s="1700" t="s">
        <v>8089</v>
      </c>
    </row>
    <row r="1210" spans="2:9">
      <c r="B1210" s="1699" t="s">
        <v>2512</v>
      </c>
      <c r="C1210" s="1699" t="s">
        <v>2138</v>
      </c>
      <c r="D1210" s="1699" t="s">
        <v>2108</v>
      </c>
      <c r="E1210" s="1699">
        <v>1</v>
      </c>
      <c r="F1210" s="1699">
        <v>0</v>
      </c>
      <c r="G1210" s="1700" t="s">
        <v>3634</v>
      </c>
      <c r="H1210" s="1700"/>
      <c r="I1210" s="1700" t="s">
        <v>8089</v>
      </c>
    </row>
    <row r="1211" spans="2:9">
      <c r="B1211" s="1699" t="s">
        <v>2512</v>
      </c>
      <c r="C1211" s="1699" t="s">
        <v>2138</v>
      </c>
      <c r="D1211" s="1699" t="s">
        <v>2107</v>
      </c>
      <c r="E1211" s="1699">
        <v>0</v>
      </c>
      <c r="F1211" s="1699">
        <v>1</v>
      </c>
      <c r="G1211" s="1700" t="s">
        <v>3634</v>
      </c>
      <c r="H1211" s="1700" t="s">
        <v>3635</v>
      </c>
      <c r="I1211" s="1700" t="s">
        <v>8089</v>
      </c>
    </row>
    <row r="1212" spans="2:9">
      <c r="B1212" s="1699" t="s">
        <v>2512</v>
      </c>
      <c r="C1212" s="1699" t="s">
        <v>2138</v>
      </c>
      <c r="D1212" s="1699" t="s">
        <v>2110</v>
      </c>
      <c r="E1212" s="1699">
        <v>0</v>
      </c>
      <c r="F1212" s="1699">
        <v>1</v>
      </c>
      <c r="G1212" s="1700" t="s">
        <v>3634</v>
      </c>
      <c r="H1212" s="1700" t="s">
        <v>3636</v>
      </c>
      <c r="I1212" s="1700" t="s">
        <v>8089</v>
      </c>
    </row>
    <row r="1213" spans="2:9">
      <c r="B1213" s="1699" t="s">
        <v>2512</v>
      </c>
      <c r="C1213" s="1699" t="s">
        <v>2138</v>
      </c>
      <c r="D1213" s="1699" t="s">
        <v>2112</v>
      </c>
      <c r="E1213" s="1699">
        <v>0</v>
      </c>
      <c r="F1213" s="1699">
        <v>1</v>
      </c>
      <c r="G1213" s="1700" t="s">
        <v>3634</v>
      </c>
      <c r="H1213" s="1700" t="s">
        <v>3637</v>
      </c>
      <c r="I1213" s="1700" t="s">
        <v>8088</v>
      </c>
    </row>
    <row r="1214" spans="2:9">
      <c r="B1214" s="1699" t="s">
        <v>2512</v>
      </c>
      <c r="C1214" s="1699" t="s">
        <v>2138</v>
      </c>
      <c r="D1214" s="1699" t="s">
        <v>2122</v>
      </c>
      <c r="E1214" s="1699">
        <v>0</v>
      </c>
      <c r="F1214" s="1699">
        <v>1</v>
      </c>
      <c r="G1214" s="1700" t="s">
        <v>3634</v>
      </c>
      <c r="H1214" s="1700" t="s">
        <v>2947</v>
      </c>
      <c r="I1214" s="1700" t="s">
        <v>8088</v>
      </c>
    </row>
    <row r="1215" spans="2:9">
      <c r="B1215" s="1699" t="s">
        <v>2512</v>
      </c>
      <c r="C1215" s="1699" t="s">
        <v>2138</v>
      </c>
      <c r="D1215" s="1699" t="s">
        <v>2126</v>
      </c>
      <c r="E1215" s="1699">
        <v>0</v>
      </c>
      <c r="F1215" s="1699">
        <v>1</v>
      </c>
      <c r="G1215" s="1700" t="s">
        <v>3634</v>
      </c>
      <c r="H1215" s="1700" t="s">
        <v>3055</v>
      </c>
      <c r="I1215" s="1700" t="s">
        <v>8088</v>
      </c>
    </row>
    <row r="1216" spans="2:9">
      <c r="B1216" s="1699" t="s">
        <v>2512</v>
      </c>
      <c r="C1216" s="1699" t="s">
        <v>2138</v>
      </c>
      <c r="D1216" s="1699" t="s">
        <v>2130</v>
      </c>
      <c r="E1216" s="1699">
        <v>0</v>
      </c>
      <c r="F1216" s="1699">
        <v>1</v>
      </c>
      <c r="G1216" s="1700" t="s">
        <v>3634</v>
      </c>
      <c r="H1216" s="1700" t="s">
        <v>3638</v>
      </c>
      <c r="I1216" s="1700" t="s">
        <v>8089</v>
      </c>
    </row>
    <row r="1217" spans="2:9">
      <c r="B1217" s="1699" t="s">
        <v>2512</v>
      </c>
      <c r="C1217" s="1699" t="s">
        <v>2138</v>
      </c>
      <c r="D1217" s="1699" t="s">
        <v>2512</v>
      </c>
      <c r="E1217" s="1699">
        <v>0</v>
      </c>
      <c r="F1217" s="1699">
        <v>1</v>
      </c>
      <c r="G1217" s="1700" t="s">
        <v>3634</v>
      </c>
      <c r="H1217" s="1700" t="s">
        <v>3639</v>
      </c>
      <c r="I1217" s="1700" t="s">
        <v>8089</v>
      </c>
    </row>
    <row r="1218" spans="2:9">
      <c r="B1218" s="1699" t="s">
        <v>2512</v>
      </c>
      <c r="C1218" s="1699" t="s">
        <v>2138</v>
      </c>
      <c r="D1218" s="1699" t="s">
        <v>2514</v>
      </c>
      <c r="E1218" s="1699">
        <v>0</v>
      </c>
      <c r="F1218" s="1699">
        <v>1</v>
      </c>
      <c r="G1218" s="1700" t="s">
        <v>3634</v>
      </c>
      <c r="H1218" s="1700" t="s">
        <v>3640</v>
      </c>
      <c r="I1218" s="1700" t="s">
        <v>8089</v>
      </c>
    </row>
    <row r="1219" spans="2:9">
      <c r="B1219" s="1699" t="s">
        <v>2512</v>
      </c>
      <c r="C1219" s="1699" t="s">
        <v>2138</v>
      </c>
      <c r="D1219" s="1699" t="s">
        <v>2515</v>
      </c>
      <c r="E1219" s="1699">
        <v>0</v>
      </c>
      <c r="F1219" s="1699">
        <v>1</v>
      </c>
      <c r="G1219" s="1700" t="s">
        <v>3634</v>
      </c>
      <c r="H1219" s="1700" t="s">
        <v>3641</v>
      </c>
      <c r="I1219" s="1700" t="s">
        <v>8089</v>
      </c>
    </row>
    <row r="1220" spans="2:9">
      <c r="B1220" s="1699" t="s">
        <v>2512</v>
      </c>
      <c r="C1220" s="1699" t="s">
        <v>2138</v>
      </c>
      <c r="D1220" s="1699" t="s">
        <v>2516</v>
      </c>
      <c r="E1220" s="1699">
        <v>0</v>
      </c>
      <c r="F1220" s="1699">
        <v>1</v>
      </c>
      <c r="G1220" s="1700" t="s">
        <v>3634</v>
      </c>
      <c r="H1220" s="1700" t="s">
        <v>3642</v>
      </c>
      <c r="I1220" s="1700" t="s">
        <v>8089</v>
      </c>
    </row>
    <row r="1221" spans="2:9">
      <c r="B1221" s="1699" t="s">
        <v>2512</v>
      </c>
      <c r="C1221" s="1699" t="s">
        <v>2152</v>
      </c>
      <c r="D1221" s="1699" t="s">
        <v>2130</v>
      </c>
      <c r="E1221" s="1699">
        <v>0</v>
      </c>
      <c r="F1221" s="1699">
        <v>1</v>
      </c>
      <c r="G1221" s="1700" t="s">
        <v>3646</v>
      </c>
      <c r="H1221" s="1700" t="s">
        <v>3647</v>
      </c>
      <c r="I1221" s="1700" t="s">
        <v>8088</v>
      </c>
    </row>
    <row r="1222" spans="2:9">
      <c r="B1222" s="1699" t="s">
        <v>2512</v>
      </c>
      <c r="C1222" s="1699" t="s">
        <v>2152</v>
      </c>
      <c r="D1222" s="1699" t="s">
        <v>2514</v>
      </c>
      <c r="E1222" s="1699">
        <v>0</v>
      </c>
      <c r="F1222" s="1699">
        <v>1</v>
      </c>
      <c r="G1222" s="1700" t="s">
        <v>3646</v>
      </c>
      <c r="H1222" s="1700" t="s">
        <v>3648</v>
      </c>
      <c r="I1222" s="1700" t="s">
        <v>8089</v>
      </c>
    </row>
    <row r="1223" spans="2:9">
      <c r="B1223" s="1699" t="s">
        <v>2512</v>
      </c>
      <c r="C1223" s="1699" t="s">
        <v>2152</v>
      </c>
      <c r="D1223" s="1699" t="s">
        <v>2515</v>
      </c>
      <c r="E1223" s="1699">
        <v>0</v>
      </c>
      <c r="F1223" s="1699">
        <v>1</v>
      </c>
      <c r="G1223" s="1700" t="s">
        <v>3646</v>
      </c>
      <c r="H1223" s="1700" t="s">
        <v>3649</v>
      </c>
      <c r="I1223" s="1700" t="s">
        <v>8088</v>
      </c>
    </row>
    <row r="1224" spans="2:9">
      <c r="B1224" s="1699" t="s">
        <v>2512</v>
      </c>
      <c r="C1224" s="1699" t="s">
        <v>2154</v>
      </c>
      <c r="D1224" s="1699" t="s">
        <v>2108</v>
      </c>
      <c r="E1224" s="1699">
        <v>1</v>
      </c>
      <c r="F1224" s="1699">
        <v>0</v>
      </c>
      <c r="G1224" s="1700" t="s">
        <v>3650</v>
      </c>
      <c r="H1224" s="1700"/>
      <c r="I1224" s="1700" t="s">
        <v>8088</v>
      </c>
    </row>
    <row r="1225" spans="2:9">
      <c r="B1225" s="1699" t="s">
        <v>2512</v>
      </c>
      <c r="C1225" s="1699" t="s">
        <v>2154</v>
      </c>
      <c r="D1225" s="1699" t="s">
        <v>2107</v>
      </c>
      <c r="E1225" s="1699">
        <v>0</v>
      </c>
      <c r="F1225" s="1699">
        <v>1</v>
      </c>
      <c r="G1225" s="1700" t="s">
        <v>3650</v>
      </c>
      <c r="H1225" s="1700" t="s">
        <v>3651</v>
      </c>
      <c r="I1225" s="1700" t="s">
        <v>8088</v>
      </c>
    </row>
    <row r="1226" spans="2:9">
      <c r="B1226" s="1699" t="s">
        <v>2512</v>
      </c>
      <c r="C1226" s="1699" t="s">
        <v>2154</v>
      </c>
      <c r="D1226" s="1699" t="s">
        <v>2110</v>
      </c>
      <c r="E1226" s="1699">
        <v>0</v>
      </c>
      <c r="F1226" s="1699">
        <v>1</v>
      </c>
      <c r="G1226" s="1700" t="s">
        <v>3650</v>
      </c>
      <c r="H1226" s="1700" t="s">
        <v>3138</v>
      </c>
      <c r="I1226" s="1700" t="s">
        <v>8088</v>
      </c>
    </row>
    <row r="1227" spans="2:9">
      <c r="B1227" s="1699" t="s">
        <v>2512</v>
      </c>
      <c r="C1227" s="1699" t="s">
        <v>2157</v>
      </c>
      <c r="D1227" s="1699" t="s">
        <v>2108</v>
      </c>
      <c r="E1227" s="1699">
        <v>1</v>
      </c>
      <c r="F1227" s="1699">
        <v>0</v>
      </c>
      <c r="G1227" s="1700" t="s">
        <v>3652</v>
      </c>
      <c r="H1227" s="1700"/>
      <c r="I1227" s="1700" t="s">
        <v>8088</v>
      </c>
    </row>
    <row r="1228" spans="2:9">
      <c r="B1228" s="1699" t="s">
        <v>2512</v>
      </c>
      <c r="C1228" s="1699" t="s">
        <v>2157</v>
      </c>
      <c r="D1228" s="1699" t="s">
        <v>2122</v>
      </c>
      <c r="E1228" s="1699">
        <v>0</v>
      </c>
      <c r="F1228" s="1699">
        <v>1</v>
      </c>
      <c r="G1228" s="1700" t="s">
        <v>3652</v>
      </c>
      <c r="H1228" s="1700" t="s">
        <v>3653</v>
      </c>
      <c r="I1228" s="1700" t="s">
        <v>8089</v>
      </c>
    </row>
    <row r="1229" spans="2:9">
      <c r="B1229" s="1699" t="s">
        <v>2512</v>
      </c>
      <c r="C1229" s="1699" t="s">
        <v>2157</v>
      </c>
      <c r="D1229" s="1699" t="s">
        <v>2128</v>
      </c>
      <c r="E1229" s="1699">
        <v>0</v>
      </c>
      <c r="F1229" s="1699">
        <v>1</v>
      </c>
      <c r="G1229" s="1700" t="s">
        <v>3652</v>
      </c>
      <c r="H1229" s="1700" t="s">
        <v>3654</v>
      </c>
      <c r="I1229" s="1700" t="s">
        <v>8089</v>
      </c>
    </row>
    <row r="1230" spans="2:9">
      <c r="B1230" s="1699" t="s">
        <v>2512</v>
      </c>
      <c r="C1230" s="1699" t="s">
        <v>2157</v>
      </c>
      <c r="D1230" s="1699" t="s">
        <v>2130</v>
      </c>
      <c r="E1230" s="1699">
        <v>0</v>
      </c>
      <c r="F1230" s="1699">
        <v>1</v>
      </c>
      <c r="G1230" s="1700" t="s">
        <v>3652</v>
      </c>
      <c r="H1230" s="1700" t="s">
        <v>3655</v>
      </c>
      <c r="I1230" s="1700" t="s">
        <v>8088</v>
      </c>
    </row>
    <row r="1231" spans="2:9">
      <c r="B1231" s="1699" t="s">
        <v>2512</v>
      </c>
      <c r="C1231" s="1699" t="s">
        <v>2161</v>
      </c>
      <c r="D1231" s="1699" t="s">
        <v>2124</v>
      </c>
      <c r="E1231" s="1699">
        <v>0</v>
      </c>
      <c r="F1231" s="1699">
        <v>1</v>
      </c>
      <c r="G1231" s="1700" t="s">
        <v>3656</v>
      </c>
      <c r="H1231" s="1700" t="s">
        <v>3657</v>
      </c>
      <c r="I1231" s="1700" t="s">
        <v>8088</v>
      </c>
    </row>
    <row r="1232" spans="2:9">
      <c r="B1232" s="1699" t="s">
        <v>2512</v>
      </c>
      <c r="C1232" s="1699" t="s">
        <v>3392</v>
      </c>
      <c r="D1232" s="1699" t="s">
        <v>2107</v>
      </c>
      <c r="E1232" s="1699">
        <v>0</v>
      </c>
      <c r="F1232" s="1699">
        <v>1</v>
      </c>
      <c r="G1232" s="1700" t="s">
        <v>3658</v>
      </c>
      <c r="H1232" s="1700" t="s">
        <v>3658</v>
      </c>
      <c r="I1232" s="1700" t="s">
        <v>8088</v>
      </c>
    </row>
    <row r="1233" spans="2:9">
      <c r="B1233" s="1699" t="s">
        <v>2512</v>
      </c>
      <c r="C1233" s="1699" t="s">
        <v>2231</v>
      </c>
      <c r="D1233" s="1699" t="s">
        <v>2108</v>
      </c>
      <c r="E1233" s="1699">
        <v>1</v>
      </c>
      <c r="F1233" s="1699">
        <v>0</v>
      </c>
      <c r="G1233" s="1700" t="s">
        <v>3660</v>
      </c>
      <c r="H1233" s="1700"/>
      <c r="I1233" s="1700" t="s">
        <v>8088</v>
      </c>
    </row>
    <row r="1234" spans="2:9">
      <c r="B1234" s="1699" t="s">
        <v>2512</v>
      </c>
      <c r="C1234" s="1699" t="s">
        <v>2231</v>
      </c>
      <c r="D1234" s="1699" t="s">
        <v>2107</v>
      </c>
      <c r="E1234" s="1699">
        <v>0</v>
      </c>
      <c r="F1234" s="1699">
        <v>1</v>
      </c>
      <c r="G1234" s="1700" t="s">
        <v>3660</v>
      </c>
      <c r="H1234" s="1700" t="s">
        <v>3660</v>
      </c>
      <c r="I1234" s="1700" t="s">
        <v>8088</v>
      </c>
    </row>
    <row r="1235" spans="2:9">
      <c r="B1235" s="1699" t="s">
        <v>2512</v>
      </c>
      <c r="C1235" s="1699" t="s">
        <v>2231</v>
      </c>
      <c r="D1235" s="1699" t="s">
        <v>2110</v>
      </c>
      <c r="E1235" s="1699">
        <v>0</v>
      </c>
      <c r="F1235" s="1699">
        <v>1</v>
      </c>
      <c r="G1235" s="1700" t="s">
        <v>3660</v>
      </c>
      <c r="H1235" s="1700" t="s">
        <v>3661</v>
      </c>
      <c r="I1235" s="1700" t="s">
        <v>8088</v>
      </c>
    </row>
    <row r="1236" spans="2:9">
      <c r="B1236" s="1699" t="s">
        <v>2512</v>
      </c>
      <c r="C1236" s="1699" t="s">
        <v>2231</v>
      </c>
      <c r="D1236" s="1699" t="s">
        <v>2112</v>
      </c>
      <c r="E1236" s="1699">
        <v>0</v>
      </c>
      <c r="F1236" s="1699">
        <v>1</v>
      </c>
      <c r="G1236" s="1700" t="s">
        <v>3660</v>
      </c>
      <c r="H1236" s="1700" t="s">
        <v>2549</v>
      </c>
      <c r="I1236" s="1700" t="s">
        <v>8088</v>
      </c>
    </row>
    <row r="1237" spans="2:9">
      <c r="B1237" s="1699" t="s">
        <v>2512</v>
      </c>
      <c r="C1237" s="1699" t="s">
        <v>2231</v>
      </c>
      <c r="D1237" s="1699" t="s">
        <v>2122</v>
      </c>
      <c r="E1237" s="1699">
        <v>0</v>
      </c>
      <c r="F1237" s="1699">
        <v>1</v>
      </c>
      <c r="G1237" s="1700" t="s">
        <v>3660</v>
      </c>
      <c r="H1237" s="1700" t="s">
        <v>3662</v>
      </c>
      <c r="I1237" s="1700" t="s">
        <v>8088</v>
      </c>
    </row>
    <row r="1238" spans="2:9">
      <c r="B1238" s="1699" t="s">
        <v>2512</v>
      </c>
      <c r="C1238" s="1699" t="s">
        <v>2601</v>
      </c>
      <c r="D1238" s="1699" t="s">
        <v>2108</v>
      </c>
      <c r="E1238" s="1699">
        <v>1</v>
      </c>
      <c r="F1238" s="1699">
        <v>0</v>
      </c>
      <c r="G1238" s="1700" t="s">
        <v>3665</v>
      </c>
      <c r="H1238" s="1700"/>
      <c r="I1238" s="1700" t="s">
        <v>8088</v>
      </c>
    </row>
    <row r="1239" spans="2:9">
      <c r="B1239" s="1699" t="s">
        <v>2512</v>
      </c>
      <c r="C1239" s="1699" t="s">
        <v>2601</v>
      </c>
      <c r="D1239" s="1699" t="s">
        <v>2107</v>
      </c>
      <c r="E1239" s="1699">
        <v>0</v>
      </c>
      <c r="F1239" s="1699">
        <v>1</v>
      </c>
      <c r="G1239" s="1700" t="s">
        <v>3665</v>
      </c>
      <c r="H1239" s="1700" t="s">
        <v>3666</v>
      </c>
      <c r="I1239" s="1700" t="s">
        <v>8088</v>
      </c>
    </row>
    <row r="1240" spans="2:9">
      <c r="B1240" s="1699" t="s">
        <v>2512</v>
      </c>
      <c r="C1240" s="1699" t="s">
        <v>2601</v>
      </c>
      <c r="D1240" s="1699" t="s">
        <v>2110</v>
      </c>
      <c r="E1240" s="1699">
        <v>0</v>
      </c>
      <c r="F1240" s="1699">
        <v>1</v>
      </c>
      <c r="G1240" s="1700" t="s">
        <v>3665</v>
      </c>
      <c r="H1240" s="1700" t="s">
        <v>3667</v>
      </c>
      <c r="I1240" s="1700" t="s">
        <v>8088</v>
      </c>
    </row>
    <row r="1241" spans="2:9">
      <c r="B1241" s="1699" t="s">
        <v>2512</v>
      </c>
      <c r="C1241" s="1699" t="s">
        <v>2307</v>
      </c>
      <c r="D1241" s="1699" t="s">
        <v>2108</v>
      </c>
      <c r="E1241" s="1699">
        <v>1</v>
      </c>
      <c r="F1241" s="1699">
        <v>0</v>
      </c>
      <c r="G1241" s="1700" t="s">
        <v>3669</v>
      </c>
      <c r="H1241" s="1700"/>
      <c r="I1241" s="1700" t="s">
        <v>8088</v>
      </c>
    </row>
    <row r="1242" spans="2:9">
      <c r="B1242" s="1699" t="s">
        <v>2512</v>
      </c>
      <c r="C1242" s="1699" t="s">
        <v>2307</v>
      </c>
      <c r="D1242" s="1699" t="s">
        <v>2107</v>
      </c>
      <c r="E1242" s="1699">
        <v>0</v>
      </c>
      <c r="F1242" s="1699">
        <v>1</v>
      </c>
      <c r="G1242" s="1700" t="s">
        <v>3669</v>
      </c>
      <c r="H1242" s="1700" t="s">
        <v>3670</v>
      </c>
      <c r="I1242" s="1700" t="s">
        <v>8088</v>
      </c>
    </row>
    <row r="1243" spans="2:9">
      <c r="B1243" s="1699" t="s">
        <v>2512</v>
      </c>
      <c r="C1243" s="1699" t="s">
        <v>2307</v>
      </c>
      <c r="D1243" s="1699" t="s">
        <v>2110</v>
      </c>
      <c r="E1243" s="1699">
        <v>0</v>
      </c>
      <c r="F1243" s="1699">
        <v>1</v>
      </c>
      <c r="G1243" s="1700" t="s">
        <v>3669</v>
      </c>
      <c r="H1243" s="1700" t="s">
        <v>3671</v>
      </c>
      <c r="I1243" s="1700" t="s">
        <v>8088</v>
      </c>
    </row>
    <row r="1244" spans="2:9">
      <c r="B1244" s="1699" t="s">
        <v>2512</v>
      </c>
      <c r="C1244" s="1699" t="s">
        <v>2307</v>
      </c>
      <c r="D1244" s="1699" t="s">
        <v>2112</v>
      </c>
      <c r="E1244" s="1699">
        <v>0</v>
      </c>
      <c r="F1244" s="1699">
        <v>1</v>
      </c>
      <c r="G1244" s="1700" t="s">
        <v>3669</v>
      </c>
      <c r="H1244" s="1700" t="s">
        <v>3672</v>
      </c>
      <c r="I1244" s="1700" t="s">
        <v>8088</v>
      </c>
    </row>
    <row r="1245" spans="2:9">
      <c r="B1245" s="1699" t="s">
        <v>2512</v>
      </c>
      <c r="C1245" s="1699" t="s">
        <v>2611</v>
      </c>
      <c r="D1245" s="1699" t="s">
        <v>2108</v>
      </c>
      <c r="E1245" s="1699">
        <v>1</v>
      </c>
      <c r="F1245" s="1699">
        <v>0</v>
      </c>
      <c r="G1245" s="1700" t="s">
        <v>3673</v>
      </c>
      <c r="H1245" s="1700"/>
      <c r="I1245" s="1700" t="s">
        <v>8088</v>
      </c>
    </row>
    <row r="1246" spans="2:9">
      <c r="B1246" s="1699" t="s">
        <v>2512</v>
      </c>
      <c r="C1246" s="1699" t="s">
        <v>2611</v>
      </c>
      <c r="D1246" s="1699" t="s">
        <v>2107</v>
      </c>
      <c r="E1246" s="1699">
        <v>0</v>
      </c>
      <c r="F1246" s="1699">
        <v>1</v>
      </c>
      <c r="G1246" s="1700" t="s">
        <v>3673</v>
      </c>
      <c r="H1246" s="1700" t="s">
        <v>3674</v>
      </c>
      <c r="I1246" s="1700" t="s">
        <v>8088</v>
      </c>
    </row>
    <row r="1247" spans="2:9">
      <c r="B1247" s="1699" t="s">
        <v>2512</v>
      </c>
      <c r="C1247" s="1699" t="s">
        <v>2611</v>
      </c>
      <c r="D1247" s="1699" t="s">
        <v>2110</v>
      </c>
      <c r="E1247" s="1699">
        <v>0</v>
      </c>
      <c r="F1247" s="1699">
        <v>1</v>
      </c>
      <c r="G1247" s="1700" t="s">
        <v>3673</v>
      </c>
      <c r="H1247" s="1700" t="s">
        <v>3675</v>
      </c>
      <c r="I1247" s="1700" t="s">
        <v>8088</v>
      </c>
    </row>
    <row r="1248" spans="2:9">
      <c r="B1248" s="1699" t="s">
        <v>2512</v>
      </c>
      <c r="C1248" s="1699" t="s">
        <v>2611</v>
      </c>
      <c r="D1248" s="1699" t="s">
        <v>2112</v>
      </c>
      <c r="E1248" s="1699">
        <v>0</v>
      </c>
      <c r="F1248" s="1699">
        <v>1</v>
      </c>
      <c r="G1248" s="1700" t="s">
        <v>3673</v>
      </c>
      <c r="H1248" s="1700" t="s">
        <v>2938</v>
      </c>
      <c r="I1248" s="1700" t="s">
        <v>8088</v>
      </c>
    </row>
    <row r="1249" spans="2:9">
      <c r="B1249" s="1699" t="s">
        <v>2512</v>
      </c>
      <c r="C1249" s="1699" t="s">
        <v>2611</v>
      </c>
      <c r="D1249" s="1699" t="s">
        <v>2122</v>
      </c>
      <c r="E1249" s="1699">
        <v>0</v>
      </c>
      <c r="F1249" s="1699">
        <v>1</v>
      </c>
      <c r="G1249" s="1700" t="s">
        <v>3673</v>
      </c>
      <c r="H1249" s="1700" t="s">
        <v>3676</v>
      </c>
      <c r="I1249" s="1700" t="s">
        <v>8088</v>
      </c>
    </row>
    <row r="1250" spans="2:9">
      <c r="B1250" s="1699" t="s">
        <v>2514</v>
      </c>
      <c r="C1250" s="1699" t="s">
        <v>2507</v>
      </c>
      <c r="D1250" s="1699" t="s">
        <v>2524</v>
      </c>
      <c r="E1250" s="1699">
        <v>0</v>
      </c>
      <c r="F1250" s="1699">
        <v>1</v>
      </c>
      <c r="G1250" s="1700" t="s">
        <v>1312</v>
      </c>
      <c r="H1250" s="1700" t="s">
        <v>3281</v>
      </c>
      <c r="I1250" s="1700" t="s">
        <v>8088</v>
      </c>
    </row>
    <row r="1251" spans="2:9">
      <c r="B1251" s="1699" t="s">
        <v>2514</v>
      </c>
      <c r="C1251" s="1699" t="s">
        <v>2507</v>
      </c>
      <c r="D1251" s="1699" t="s">
        <v>2527</v>
      </c>
      <c r="E1251" s="1699">
        <v>0</v>
      </c>
      <c r="F1251" s="1699">
        <v>1</v>
      </c>
      <c r="G1251" s="1700" t="s">
        <v>1312</v>
      </c>
      <c r="H1251" s="1700" t="s">
        <v>3678</v>
      </c>
      <c r="I1251" s="1700" t="s">
        <v>8088</v>
      </c>
    </row>
    <row r="1252" spans="2:9">
      <c r="B1252" s="1699" t="s">
        <v>2514</v>
      </c>
      <c r="C1252" s="1699" t="s">
        <v>2120</v>
      </c>
      <c r="D1252" s="1699" t="s">
        <v>2520</v>
      </c>
      <c r="E1252" s="1699">
        <v>0</v>
      </c>
      <c r="F1252" s="1699">
        <v>1</v>
      </c>
      <c r="G1252" s="1700" t="s">
        <v>1343</v>
      </c>
      <c r="H1252" s="1700" t="s">
        <v>3680</v>
      </c>
      <c r="I1252" s="1700" t="s">
        <v>8088</v>
      </c>
    </row>
    <row r="1253" spans="2:9">
      <c r="B1253" s="1699" t="s">
        <v>2514</v>
      </c>
      <c r="C1253" s="1699" t="s">
        <v>2120</v>
      </c>
      <c r="D1253" s="1699" t="s">
        <v>2522</v>
      </c>
      <c r="E1253" s="1699">
        <v>0</v>
      </c>
      <c r="F1253" s="1699">
        <v>1</v>
      </c>
      <c r="G1253" s="1700" t="s">
        <v>1343</v>
      </c>
      <c r="H1253" s="1700" t="s">
        <v>3681</v>
      </c>
      <c r="I1253" s="1700" t="s">
        <v>8089</v>
      </c>
    </row>
    <row r="1254" spans="2:9">
      <c r="B1254" s="1699" t="s">
        <v>2514</v>
      </c>
      <c r="C1254" s="1699" t="s">
        <v>2120</v>
      </c>
      <c r="D1254" s="1699" t="s">
        <v>2525</v>
      </c>
      <c r="E1254" s="1699">
        <v>0</v>
      </c>
      <c r="F1254" s="1699">
        <v>1</v>
      </c>
      <c r="G1254" s="1700" t="s">
        <v>1343</v>
      </c>
      <c r="H1254" s="1700" t="s">
        <v>3683</v>
      </c>
      <c r="I1254" s="1700" t="s">
        <v>8088</v>
      </c>
    </row>
    <row r="1255" spans="2:9">
      <c r="B1255" s="1699" t="s">
        <v>2514</v>
      </c>
      <c r="C1255" s="1699" t="s">
        <v>2120</v>
      </c>
      <c r="D1255" s="1699" t="s">
        <v>2731</v>
      </c>
      <c r="E1255" s="1699">
        <v>0</v>
      </c>
      <c r="F1255" s="1699">
        <v>1</v>
      </c>
      <c r="G1255" s="1700" t="s">
        <v>1343</v>
      </c>
      <c r="H1255" s="1700" t="s">
        <v>3685</v>
      </c>
      <c r="I1255" s="1700" t="s">
        <v>8088</v>
      </c>
    </row>
    <row r="1256" spans="2:9">
      <c r="B1256" s="1699" t="s">
        <v>2514</v>
      </c>
      <c r="C1256" s="1699" t="s">
        <v>2120</v>
      </c>
      <c r="D1256" s="1699" t="s">
        <v>2733</v>
      </c>
      <c r="E1256" s="1699">
        <v>0</v>
      </c>
      <c r="F1256" s="1699">
        <v>1</v>
      </c>
      <c r="G1256" s="1700" t="s">
        <v>1343</v>
      </c>
      <c r="H1256" s="1700" t="s">
        <v>3686</v>
      </c>
      <c r="I1256" s="1700" t="s">
        <v>8088</v>
      </c>
    </row>
    <row r="1257" spans="2:9">
      <c r="B1257" s="1699" t="s">
        <v>2514</v>
      </c>
      <c r="C1257" s="1699" t="s">
        <v>2120</v>
      </c>
      <c r="D1257" s="1699" t="s">
        <v>2739</v>
      </c>
      <c r="E1257" s="1699">
        <v>0</v>
      </c>
      <c r="F1257" s="1699">
        <v>1</v>
      </c>
      <c r="G1257" s="1700" t="s">
        <v>1343</v>
      </c>
      <c r="H1257" s="1700" t="s">
        <v>3688</v>
      </c>
      <c r="I1257" s="1700" t="s">
        <v>8088</v>
      </c>
    </row>
    <row r="1258" spans="2:9">
      <c r="B1258" s="1699" t="s">
        <v>2514</v>
      </c>
      <c r="C1258" s="1699" t="s">
        <v>2120</v>
      </c>
      <c r="D1258" s="1699" t="s">
        <v>2743</v>
      </c>
      <c r="E1258" s="1699">
        <v>0</v>
      </c>
      <c r="F1258" s="1699">
        <v>1</v>
      </c>
      <c r="G1258" s="1700" t="s">
        <v>1343</v>
      </c>
      <c r="H1258" s="1700" t="s">
        <v>3690</v>
      </c>
      <c r="I1258" s="1700" t="s">
        <v>8088</v>
      </c>
    </row>
    <row r="1259" spans="2:9">
      <c r="B1259" s="1699" t="s">
        <v>2514</v>
      </c>
      <c r="C1259" s="1699" t="s">
        <v>2132</v>
      </c>
      <c r="D1259" s="1699" t="s">
        <v>2110</v>
      </c>
      <c r="E1259" s="1699">
        <v>0</v>
      </c>
      <c r="F1259" s="1699">
        <v>1</v>
      </c>
      <c r="G1259" s="1700" t="s">
        <v>3691</v>
      </c>
      <c r="H1259" s="1700" t="s">
        <v>3692</v>
      </c>
      <c r="I1259" s="1700" t="s">
        <v>8089</v>
      </c>
    </row>
    <row r="1260" spans="2:9">
      <c r="B1260" s="1699" t="s">
        <v>2514</v>
      </c>
      <c r="C1260" s="1699" t="s">
        <v>2132</v>
      </c>
      <c r="D1260" s="1699" t="s">
        <v>2112</v>
      </c>
      <c r="E1260" s="1699">
        <v>0</v>
      </c>
      <c r="F1260" s="1699">
        <v>1</v>
      </c>
      <c r="G1260" s="1700" t="s">
        <v>3691</v>
      </c>
      <c r="H1260" s="1700" t="s">
        <v>3693</v>
      </c>
      <c r="I1260" s="1700" t="s">
        <v>8088</v>
      </c>
    </row>
    <row r="1261" spans="2:9">
      <c r="B1261" s="1699" t="s">
        <v>2514</v>
      </c>
      <c r="C1261" s="1699" t="s">
        <v>2132</v>
      </c>
      <c r="D1261" s="1699" t="s">
        <v>2124</v>
      </c>
      <c r="E1261" s="1699">
        <v>0</v>
      </c>
      <c r="F1261" s="1699">
        <v>1</v>
      </c>
      <c r="G1261" s="1700" t="s">
        <v>3691</v>
      </c>
      <c r="H1261" s="1700" t="s">
        <v>3695</v>
      </c>
      <c r="I1261" s="1700" t="s">
        <v>8089</v>
      </c>
    </row>
    <row r="1262" spans="2:9">
      <c r="B1262" s="1699" t="s">
        <v>2514</v>
      </c>
      <c r="C1262" s="1699" t="s">
        <v>2132</v>
      </c>
      <c r="D1262" s="1699" t="s">
        <v>2126</v>
      </c>
      <c r="E1262" s="1699">
        <v>0</v>
      </c>
      <c r="F1262" s="1699">
        <v>1</v>
      </c>
      <c r="G1262" s="1700" t="s">
        <v>3691</v>
      </c>
      <c r="H1262" s="1700" t="s">
        <v>3696</v>
      </c>
      <c r="I1262" s="1700" t="s">
        <v>8089</v>
      </c>
    </row>
    <row r="1263" spans="2:9">
      <c r="B1263" s="1699" t="s">
        <v>2514</v>
      </c>
      <c r="C1263" s="1699" t="s">
        <v>2132</v>
      </c>
      <c r="D1263" s="1699" t="s">
        <v>2130</v>
      </c>
      <c r="E1263" s="1699">
        <v>0</v>
      </c>
      <c r="F1263" s="1699">
        <v>1</v>
      </c>
      <c r="G1263" s="1700" t="s">
        <v>3691</v>
      </c>
      <c r="H1263" s="1700" t="s">
        <v>3697</v>
      </c>
      <c r="I1263" s="1700" t="s">
        <v>8089</v>
      </c>
    </row>
    <row r="1264" spans="2:9">
      <c r="B1264" s="1699" t="s">
        <v>2514</v>
      </c>
      <c r="C1264" s="1699" t="s">
        <v>2135</v>
      </c>
      <c r="D1264" s="1699" t="s">
        <v>2515</v>
      </c>
      <c r="E1264" s="1699">
        <v>0</v>
      </c>
      <c r="F1264" s="1699">
        <v>1</v>
      </c>
      <c r="G1264" s="1700" t="s">
        <v>1351</v>
      </c>
      <c r="H1264" s="1700" t="s">
        <v>3699</v>
      </c>
      <c r="I1264" s="1700" t="s">
        <v>8088</v>
      </c>
    </row>
    <row r="1265" spans="2:9">
      <c r="B1265" s="1699" t="s">
        <v>2514</v>
      </c>
      <c r="C1265" s="1699" t="s">
        <v>2137</v>
      </c>
      <c r="D1265" s="1699" t="s">
        <v>2518</v>
      </c>
      <c r="E1265" s="1699">
        <v>0</v>
      </c>
      <c r="F1265" s="1699">
        <v>1</v>
      </c>
      <c r="G1265" s="1700" t="s">
        <v>1352</v>
      </c>
      <c r="H1265" s="1700" t="s">
        <v>3700</v>
      </c>
      <c r="I1265" s="1700" t="s">
        <v>8088</v>
      </c>
    </row>
    <row r="1266" spans="2:9">
      <c r="B1266" s="1699" t="s">
        <v>2514</v>
      </c>
      <c r="C1266" s="1699" t="s">
        <v>2138</v>
      </c>
      <c r="D1266" s="1699" t="s">
        <v>2108</v>
      </c>
      <c r="E1266" s="1699">
        <v>1</v>
      </c>
      <c r="F1266" s="1699">
        <v>0</v>
      </c>
      <c r="G1266" s="1700" t="s">
        <v>3701</v>
      </c>
      <c r="H1266" s="1700"/>
      <c r="I1266" s="1700" t="s">
        <v>8088</v>
      </c>
    </row>
    <row r="1267" spans="2:9">
      <c r="B1267" s="1699" t="s">
        <v>2514</v>
      </c>
      <c r="C1267" s="1699" t="s">
        <v>2138</v>
      </c>
      <c r="D1267" s="1699" t="s">
        <v>2112</v>
      </c>
      <c r="E1267" s="1699">
        <v>0</v>
      </c>
      <c r="F1267" s="1699">
        <v>1</v>
      </c>
      <c r="G1267" s="1700" t="s">
        <v>3701</v>
      </c>
      <c r="H1267" s="1700" t="s">
        <v>3702</v>
      </c>
      <c r="I1267" s="1700" t="s">
        <v>8088</v>
      </c>
    </row>
    <row r="1268" spans="2:9">
      <c r="B1268" s="1699" t="s">
        <v>2514</v>
      </c>
      <c r="C1268" s="1699" t="s">
        <v>2138</v>
      </c>
      <c r="D1268" s="1699" t="s">
        <v>2124</v>
      </c>
      <c r="E1268" s="1699">
        <v>0</v>
      </c>
      <c r="F1268" s="1699">
        <v>1</v>
      </c>
      <c r="G1268" s="1700" t="s">
        <v>3701</v>
      </c>
      <c r="H1268" s="1700" t="s">
        <v>3703</v>
      </c>
      <c r="I1268" s="1700" t="s">
        <v>8088</v>
      </c>
    </row>
    <row r="1269" spans="2:9">
      <c r="B1269" s="1699" t="s">
        <v>2514</v>
      </c>
      <c r="C1269" s="1699" t="s">
        <v>2138</v>
      </c>
      <c r="D1269" s="1699" t="s">
        <v>2126</v>
      </c>
      <c r="E1269" s="1699">
        <v>0</v>
      </c>
      <c r="F1269" s="1699">
        <v>1</v>
      </c>
      <c r="G1269" s="1700" t="s">
        <v>3701</v>
      </c>
      <c r="H1269" s="1700" t="s">
        <v>3704</v>
      </c>
      <c r="I1269" s="1700" t="s">
        <v>8088</v>
      </c>
    </row>
    <row r="1270" spans="2:9">
      <c r="B1270" s="1699" t="s">
        <v>2514</v>
      </c>
      <c r="C1270" s="1699" t="s">
        <v>2138</v>
      </c>
      <c r="D1270" s="1699" t="s">
        <v>2128</v>
      </c>
      <c r="E1270" s="1699">
        <v>0</v>
      </c>
      <c r="F1270" s="1699">
        <v>1</v>
      </c>
      <c r="G1270" s="1700" t="s">
        <v>3701</v>
      </c>
      <c r="H1270" s="1700" t="s">
        <v>3142</v>
      </c>
      <c r="I1270" s="1700" t="s">
        <v>8089</v>
      </c>
    </row>
    <row r="1271" spans="2:9">
      <c r="B1271" s="1699" t="s">
        <v>2514</v>
      </c>
      <c r="C1271" s="1699" t="s">
        <v>2138</v>
      </c>
      <c r="D1271" s="1699" t="s">
        <v>2130</v>
      </c>
      <c r="E1271" s="1699">
        <v>0</v>
      </c>
      <c r="F1271" s="1699">
        <v>1</v>
      </c>
      <c r="G1271" s="1700" t="s">
        <v>3701</v>
      </c>
      <c r="H1271" s="1700" t="s">
        <v>3705</v>
      </c>
      <c r="I1271" s="1700" t="s">
        <v>8089</v>
      </c>
    </row>
    <row r="1272" spans="2:9">
      <c r="B1272" s="1699" t="s">
        <v>2514</v>
      </c>
      <c r="C1272" s="1699" t="s">
        <v>2145</v>
      </c>
      <c r="D1272" s="1699" t="s">
        <v>2108</v>
      </c>
      <c r="E1272" s="1699">
        <v>1</v>
      </c>
      <c r="F1272" s="1699">
        <v>0</v>
      </c>
      <c r="G1272" s="1700" t="s">
        <v>3708</v>
      </c>
      <c r="H1272" s="1700"/>
      <c r="I1272" s="1700" t="s">
        <v>8088</v>
      </c>
    </row>
    <row r="1273" spans="2:9">
      <c r="B1273" s="1699" t="s">
        <v>2514</v>
      </c>
      <c r="C1273" s="1699" t="s">
        <v>2145</v>
      </c>
      <c r="D1273" s="1699" t="s">
        <v>2126</v>
      </c>
      <c r="E1273" s="1699">
        <v>0</v>
      </c>
      <c r="F1273" s="1699">
        <v>1</v>
      </c>
      <c r="G1273" s="1700" t="s">
        <v>3708</v>
      </c>
      <c r="H1273" s="1700" t="s">
        <v>3709</v>
      </c>
      <c r="I1273" s="1700" t="s">
        <v>8088</v>
      </c>
    </row>
    <row r="1274" spans="2:9">
      <c r="B1274" s="1699" t="s">
        <v>2514</v>
      </c>
      <c r="C1274" s="1699" t="s">
        <v>2145</v>
      </c>
      <c r="D1274" s="1699" t="s">
        <v>2512</v>
      </c>
      <c r="E1274" s="1699">
        <v>0</v>
      </c>
      <c r="F1274" s="1699">
        <v>1</v>
      </c>
      <c r="G1274" s="1700" t="s">
        <v>3708</v>
      </c>
      <c r="H1274" s="1700" t="s">
        <v>3711</v>
      </c>
      <c r="I1274" s="1700" t="s">
        <v>8088</v>
      </c>
    </row>
    <row r="1275" spans="2:9">
      <c r="B1275" s="1699" t="s">
        <v>2514</v>
      </c>
      <c r="C1275" s="1699" t="s">
        <v>2145</v>
      </c>
      <c r="D1275" s="1699" t="s">
        <v>2514</v>
      </c>
      <c r="E1275" s="1699">
        <v>0</v>
      </c>
      <c r="F1275" s="1699">
        <v>1</v>
      </c>
      <c r="G1275" s="1700" t="s">
        <v>3708</v>
      </c>
      <c r="H1275" s="1700" t="s">
        <v>3712</v>
      </c>
      <c r="I1275" s="1700" t="s">
        <v>8088</v>
      </c>
    </row>
    <row r="1276" spans="2:9">
      <c r="B1276" s="1699" t="s">
        <v>2514</v>
      </c>
      <c r="C1276" s="1699" t="s">
        <v>2145</v>
      </c>
      <c r="D1276" s="1699" t="s">
        <v>2515</v>
      </c>
      <c r="E1276" s="1699">
        <v>0</v>
      </c>
      <c r="F1276" s="1699">
        <v>1</v>
      </c>
      <c r="G1276" s="1700" t="s">
        <v>3708</v>
      </c>
      <c r="H1276" s="1700" t="s">
        <v>3713</v>
      </c>
      <c r="I1276" s="1700" t="s">
        <v>8089</v>
      </c>
    </row>
    <row r="1277" spans="2:9">
      <c r="B1277" s="1699" t="s">
        <v>2514</v>
      </c>
      <c r="C1277" s="1699" t="s">
        <v>2150</v>
      </c>
      <c r="D1277" s="1699" t="s">
        <v>2108</v>
      </c>
      <c r="E1277" s="1699">
        <v>1</v>
      </c>
      <c r="F1277" s="1699">
        <v>0</v>
      </c>
      <c r="G1277" s="1700" t="s">
        <v>3714</v>
      </c>
      <c r="H1277" s="1700"/>
      <c r="I1277" s="1700" t="s">
        <v>8088</v>
      </c>
    </row>
    <row r="1278" spans="2:9">
      <c r="B1278" s="1699" t="s">
        <v>2514</v>
      </c>
      <c r="C1278" s="1699" t="s">
        <v>2150</v>
      </c>
      <c r="D1278" s="1699" t="s">
        <v>2124</v>
      </c>
      <c r="E1278" s="1699">
        <v>0</v>
      </c>
      <c r="F1278" s="1699">
        <v>1</v>
      </c>
      <c r="G1278" s="1700" t="s">
        <v>3714</v>
      </c>
      <c r="H1278" s="1700" t="s">
        <v>3715</v>
      </c>
      <c r="I1278" s="1700" t="s">
        <v>8088</v>
      </c>
    </row>
    <row r="1279" spans="2:9">
      <c r="B1279" s="1699" t="s">
        <v>2514</v>
      </c>
      <c r="C1279" s="1699" t="s">
        <v>2150</v>
      </c>
      <c r="D1279" s="1699" t="s">
        <v>2128</v>
      </c>
      <c r="E1279" s="1699">
        <v>0</v>
      </c>
      <c r="F1279" s="1699">
        <v>1</v>
      </c>
      <c r="G1279" s="1700" t="s">
        <v>3714</v>
      </c>
      <c r="H1279" s="1700" t="s">
        <v>3716</v>
      </c>
      <c r="I1279" s="1700" t="s">
        <v>8089</v>
      </c>
    </row>
    <row r="1280" spans="2:9">
      <c r="B1280" s="1699" t="s">
        <v>2514</v>
      </c>
      <c r="C1280" s="1699" t="s">
        <v>2150</v>
      </c>
      <c r="D1280" s="1699" t="s">
        <v>2130</v>
      </c>
      <c r="E1280" s="1699">
        <v>0</v>
      </c>
      <c r="F1280" s="1699">
        <v>1</v>
      </c>
      <c r="G1280" s="1700" t="s">
        <v>3714</v>
      </c>
      <c r="H1280" s="1700" t="s">
        <v>3717</v>
      </c>
      <c r="I1280" s="1700" t="s">
        <v>8088</v>
      </c>
    </row>
    <row r="1281" spans="2:9">
      <c r="B1281" s="1699" t="s">
        <v>2514</v>
      </c>
      <c r="C1281" s="1699" t="s">
        <v>2150</v>
      </c>
      <c r="D1281" s="1699" t="s">
        <v>2512</v>
      </c>
      <c r="E1281" s="1699">
        <v>0</v>
      </c>
      <c r="F1281" s="1699">
        <v>1</v>
      </c>
      <c r="G1281" s="1700" t="s">
        <v>3714</v>
      </c>
      <c r="H1281" s="1700" t="s">
        <v>3718</v>
      </c>
      <c r="I1281" s="1700" t="s">
        <v>8089</v>
      </c>
    </row>
    <row r="1282" spans="2:9">
      <c r="B1282" s="1699" t="s">
        <v>2514</v>
      </c>
      <c r="C1282" s="1699" t="s">
        <v>2150</v>
      </c>
      <c r="D1282" s="1699" t="s">
        <v>2514</v>
      </c>
      <c r="E1282" s="1699">
        <v>0</v>
      </c>
      <c r="F1282" s="1699">
        <v>1</v>
      </c>
      <c r="G1282" s="1700" t="s">
        <v>3714</v>
      </c>
      <c r="H1282" s="1700" t="s">
        <v>3719</v>
      </c>
      <c r="I1282" s="1700" t="s">
        <v>8088</v>
      </c>
    </row>
    <row r="1283" spans="2:9">
      <c r="B1283" s="1699" t="s">
        <v>2514</v>
      </c>
      <c r="C1283" s="1699" t="s">
        <v>2152</v>
      </c>
      <c r="D1283" s="1699" t="s">
        <v>2108</v>
      </c>
      <c r="E1283" s="1699">
        <v>1</v>
      </c>
      <c r="F1283" s="1699">
        <v>0</v>
      </c>
      <c r="G1283" s="1700" t="s">
        <v>3720</v>
      </c>
      <c r="H1283" s="1700"/>
      <c r="I1283" s="1700" t="s">
        <v>8088</v>
      </c>
    </row>
    <row r="1284" spans="2:9">
      <c r="B1284" s="1699" t="s">
        <v>2514</v>
      </c>
      <c r="C1284" s="1699" t="s">
        <v>2152</v>
      </c>
      <c r="D1284" s="1699" t="s">
        <v>2110</v>
      </c>
      <c r="E1284" s="1699">
        <v>0</v>
      </c>
      <c r="F1284" s="1699">
        <v>1</v>
      </c>
      <c r="G1284" s="1700" t="s">
        <v>3720</v>
      </c>
      <c r="H1284" s="1700" t="s">
        <v>3721</v>
      </c>
      <c r="I1284" s="1700" t="s">
        <v>8088</v>
      </c>
    </row>
    <row r="1285" spans="2:9">
      <c r="B1285" s="1699" t="s">
        <v>2514</v>
      </c>
      <c r="C1285" s="1699" t="s">
        <v>2152</v>
      </c>
      <c r="D1285" s="1699" t="s">
        <v>2124</v>
      </c>
      <c r="E1285" s="1699">
        <v>0</v>
      </c>
      <c r="F1285" s="1699">
        <v>1</v>
      </c>
      <c r="G1285" s="1700" t="s">
        <v>3720</v>
      </c>
      <c r="H1285" s="1700" t="s">
        <v>3722</v>
      </c>
      <c r="I1285" s="1700" t="s">
        <v>8088</v>
      </c>
    </row>
    <row r="1286" spans="2:9">
      <c r="B1286" s="1699" t="s">
        <v>2514</v>
      </c>
      <c r="C1286" s="1699" t="s">
        <v>2152</v>
      </c>
      <c r="D1286" s="1699" t="s">
        <v>2126</v>
      </c>
      <c r="E1286" s="1699">
        <v>0</v>
      </c>
      <c r="F1286" s="1699">
        <v>1</v>
      </c>
      <c r="G1286" s="1700" t="s">
        <v>3720</v>
      </c>
      <c r="H1286" s="1700" t="s">
        <v>2913</v>
      </c>
      <c r="I1286" s="1700" t="s">
        <v>8088</v>
      </c>
    </row>
    <row r="1287" spans="2:9">
      <c r="B1287" s="1699" t="s">
        <v>2514</v>
      </c>
      <c r="C1287" s="1699" t="s">
        <v>2152</v>
      </c>
      <c r="D1287" s="1699" t="s">
        <v>2128</v>
      </c>
      <c r="E1287" s="1699">
        <v>0</v>
      </c>
      <c r="F1287" s="1699">
        <v>1</v>
      </c>
      <c r="G1287" s="1700" t="s">
        <v>3720</v>
      </c>
      <c r="H1287" s="1700" t="s">
        <v>2892</v>
      </c>
      <c r="I1287" s="1700" t="s">
        <v>8088</v>
      </c>
    </row>
    <row r="1288" spans="2:9">
      <c r="B1288" s="1699" t="s">
        <v>2514</v>
      </c>
      <c r="C1288" s="1699" t="s">
        <v>2152</v>
      </c>
      <c r="D1288" s="1699" t="s">
        <v>2512</v>
      </c>
      <c r="E1288" s="1699">
        <v>0</v>
      </c>
      <c r="F1288" s="1699">
        <v>1</v>
      </c>
      <c r="G1288" s="1700" t="s">
        <v>3720</v>
      </c>
      <c r="H1288" s="1700" t="s">
        <v>3723</v>
      </c>
      <c r="I1288" s="1700" t="s">
        <v>8088</v>
      </c>
    </row>
    <row r="1289" spans="2:9">
      <c r="B1289" s="1699" t="s">
        <v>2514</v>
      </c>
      <c r="C1289" s="1699" t="s">
        <v>2152</v>
      </c>
      <c r="D1289" s="1699" t="s">
        <v>2515</v>
      </c>
      <c r="E1289" s="1699">
        <v>0</v>
      </c>
      <c r="F1289" s="1699">
        <v>1</v>
      </c>
      <c r="G1289" s="1700" t="s">
        <v>3720</v>
      </c>
      <c r="H1289" s="1700" t="s">
        <v>3724</v>
      </c>
      <c r="I1289" s="1700" t="s">
        <v>8088</v>
      </c>
    </row>
    <row r="1290" spans="2:9">
      <c r="B1290" s="1699" t="s">
        <v>2514</v>
      </c>
      <c r="C1290" s="1699" t="s">
        <v>2154</v>
      </c>
      <c r="D1290" s="1699" t="s">
        <v>2108</v>
      </c>
      <c r="E1290" s="1699">
        <v>1</v>
      </c>
      <c r="F1290" s="1699">
        <v>0</v>
      </c>
      <c r="G1290" s="1700" t="s">
        <v>3725</v>
      </c>
      <c r="H1290" s="1700"/>
      <c r="I1290" s="1700" t="s">
        <v>8088</v>
      </c>
    </row>
    <row r="1291" spans="2:9">
      <c r="B1291" s="1699" t="s">
        <v>2514</v>
      </c>
      <c r="C1291" s="1699" t="s">
        <v>2154</v>
      </c>
      <c r="D1291" s="1699" t="s">
        <v>2128</v>
      </c>
      <c r="E1291" s="1699">
        <v>0</v>
      </c>
      <c r="F1291" s="1699">
        <v>1</v>
      </c>
      <c r="G1291" s="1700" t="s">
        <v>3725</v>
      </c>
      <c r="H1291" s="1700" t="s">
        <v>3726</v>
      </c>
      <c r="I1291" s="1700" t="s">
        <v>8088</v>
      </c>
    </row>
    <row r="1292" spans="2:9">
      <c r="B1292" s="1699" t="s">
        <v>2514</v>
      </c>
      <c r="C1292" s="1699" t="s">
        <v>2154</v>
      </c>
      <c r="D1292" s="1699" t="s">
        <v>2130</v>
      </c>
      <c r="E1292" s="1699">
        <v>0</v>
      </c>
      <c r="F1292" s="1699">
        <v>1</v>
      </c>
      <c r="G1292" s="1700" t="s">
        <v>3725</v>
      </c>
      <c r="H1292" s="1700" t="s">
        <v>3727</v>
      </c>
      <c r="I1292" s="1700" t="s">
        <v>8088</v>
      </c>
    </row>
    <row r="1293" spans="2:9">
      <c r="B1293" s="1699" t="s">
        <v>2514</v>
      </c>
      <c r="C1293" s="1699" t="s">
        <v>2154</v>
      </c>
      <c r="D1293" s="1699" t="s">
        <v>2514</v>
      </c>
      <c r="E1293" s="1699">
        <v>0</v>
      </c>
      <c r="F1293" s="1699">
        <v>1</v>
      </c>
      <c r="G1293" s="1700" t="s">
        <v>3725</v>
      </c>
      <c r="H1293" s="1700" t="s">
        <v>3728</v>
      </c>
      <c r="I1293" s="1700" t="s">
        <v>8088</v>
      </c>
    </row>
    <row r="1294" spans="2:9">
      <c r="B1294" s="1699" t="s">
        <v>2514</v>
      </c>
      <c r="C1294" s="1699" t="s">
        <v>2154</v>
      </c>
      <c r="D1294" s="1699" t="s">
        <v>2515</v>
      </c>
      <c r="E1294" s="1699">
        <v>0</v>
      </c>
      <c r="F1294" s="1699">
        <v>1</v>
      </c>
      <c r="G1294" s="1700" t="s">
        <v>3725</v>
      </c>
      <c r="H1294" s="1700" t="s">
        <v>3729</v>
      </c>
      <c r="I1294" s="1700" t="s">
        <v>8089</v>
      </c>
    </row>
    <row r="1295" spans="2:9">
      <c r="B1295" s="1699" t="s">
        <v>2514</v>
      </c>
      <c r="C1295" s="1699" t="s">
        <v>2154</v>
      </c>
      <c r="D1295" s="1699" t="s">
        <v>2520</v>
      </c>
      <c r="E1295" s="1699">
        <v>0</v>
      </c>
      <c r="F1295" s="1699">
        <v>1</v>
      </c>
      <c r="G1295" s="1700" t="s">
        <v>3725</v>
      </c>
      <c r="H1295" s="1700" t="s">
        <v>3730</v>
      </c>
      <c r="I1295" s="1700" t="s">
        <v>8088</v>
      </c>
    </row>
    <row r="1296" spans="2:9">
      <c r="B1296" s="1699" t="s">
        <v>2514</v>
      </c>
      <c r="C1296" s="1699" t="s">
        <v>2155</v>
      </c>
      <c r="D1296" s="1699" t="s">
        <v>2108</v>
      </c>
      <c r="E1296" s="1699">
        <v>1</v>
      </c>
      <c r="F1296" s="1699">
        <v>0</v>
      </c>
      <c r="G1296" s="1700" t="s">
        <v>3731</v>
      </c>
      <c r="H1296" s="1700"/>
      <c r="I1296" s="1700" t="s">
        <v>8088</v>
      </c>
    </row>
    <row r="1297" spans="2:9">
      <c r="B1297" s="1699" t="s">
        <v>2514</v>
      </c>
      <c r="C1297" s="1699" t="s">
        <v>2155</v>
      </c>
      <c r="D1297" s="1699" t="s">
        <v>2107</v>
      </c>
      <c r="E1297" s="1699">
        <v>0</v>
      </c>
      <c r="F1297" s="1699">
        <v>1</v>
      </c>
      <c r="G1297" s="1700" t="s">
        <v>3731</v>
      </c>
      <c r="H1297" s="1700" t="s">
        <v>3142</v>
      </c>
      <c r="I1297" s="1700" t="s">
        <v>8089</v>
      </c>
    </row>
    <row r="1298" spans="2:9">
      <c r="B1298" s="1699" t="s">
        <v>2514</v>
      </c>
      <c r="C1298" s="1699" t="s">
        <v>2155</v>
      </c>
      <c r="D1298" s="1699" t="s">
        <v>2122</v>
      </c>
      <c r="E1298" s="1699">
        <v>0</v>
      </c>
      <c r="F1298" s="1699">
        <v>1</v>
      </c>
      <c r="G1298" s="1700" t="s">
        <v>3731</v>
      </c>
      <c r="H1298" s="1700" t="s">
        <v>2689</v>
      </c>
      <c r="I1298" s="1700" t="s">
        <v>8089</v>
      </c>
    </row>
    <row r="1299" spans="2:9">
      <c r="B1299" s="1699" t="s">
        <v>2514</v>
      </c>
      <c r="C1299" s="1699" t="s">
        <v>2155</v>
      </c>
      <c r="D1299" s="1699" t="s">
        <v>2124</v>
      </c>
      <c r="E1299" s="1699">
        <v>0</v>
      </c>
      <c r="F1299" s="1699">
        <v>1</v>
      </c>
      <c r="G1299" s="1700" t="s">
        <v>3731</v>
      </c>
      <c r="H1299" s="1700" t="s">
        <v>3732</v>
      </c>
      <c r="I1299" s="1700" t="s">
        <v>8088</v>
      </c>
    </row>
    <row r="1300" spans="2:9">
      <c r="B1300" s="1699" t="s">
        <v>2514</v>
      </c>
      <c r="C1300" s="1699" t="s">
        <v>2155</v>
      </c>
      <c r="D1300" s="1699" t="s">
        <v>2126</v>
      </c>
      <c r="E1300" s="1699">
        <v>0</v>
      </c>
      <c r="F1300" s="1699">
        <v>1</v>
      </c>
      <c r="G1300" s="1700" t="s">
        <v>3731</v>
      </c>
      <c r="H1300" s="1700" t="s">
        <v>3733</v>
      </c>
      <c r="I1300" s="1700" t="s">
        <v>8088</v>
      </c>
    </row>
    <row r="1301" spans="2:9">
      <c r="B1301" s="1699" t="s">
        <v>2514</v>
      </c>
      <c r="C1301" s="1699" t="s">
        <v>2804</v>
      </c>
      <c r="D1301" s="1699" t="s">
        <v>2108</v>
      </c>
      <c r="E1301" s="1699">
        <v>1</v>
      </c>
      <c r="F1301" s="1699">
        <v>1</v>
      </c>
      <c r="G1301" s="1700" t="s">
        <v>3557</v>
      </c>
      <c r="H1301" s="1700"/>
      <c r="I1301" s="1700" t="s">
        <v>8089</v>
      </c>
    </row>
    <row r="1302" spans="2:9">
      <c r="B1302" s="1699" t="s">
        <v>2514</v>
      </c>
      <c r="C1302" s="1699" t="s">
        <v>2251</v>
      </c>
      <c r="D1302" s="1699" t="s">
        <v>2108</v>
      </c>
      <c r="E1302" s="1699">
        <v>1</v>
      </c>
      <c r="F1302" s="1699">
        <v>0</v>
      </c>
      <c r="G1302" s="1700" t="s">
        <v>3735</v>
      </c>
      <c r="H1302" s="1700"/>
      <c r="I1302" s="1700" t="s">
        <v>8089</v>
      </c>
    </row>
    <row r="1303" spans="2:9">
      <c r="B1303" s="1699" t="s">
        <v>2514</v>
      </c>
      <c r="C1303" s="1699" t="s">
        <v>2251</v>
      </c>
      <c r="D1303" s="1699" t="s">
        <v>2107</v>
      </c>
      <c r="E1303" s="1699">
        <v>0</v>
      </c>
      <c r="F1303" s="1699">
        <v>1</v>
      </c>
      <c r="G1303" s="1700" t="s">
        <v>3735</v>
      </c>
      <c r="H1303" s="1700" t="s">
        <v>3736</v>
      </c>
      <c r="I1303" s="1700" t="s">
        <v>8089</v>
      </c>
    </row>
    <row r="1304" spans="2:9">
      <c r="B1304" s="1699" t="s">
        <v>2514</v>
      </c>
      <c r="C1304" s="1699" t="s">
        <v>2251</v>
      </c>
      <c r="D1304" s="1699" t="s">
        <v>2110</v>
      </c>
      <c r="E1304" s="1699">
        <v>0</v>
      </c>
      <c r="F1304" s="1699">
        <v>1</v>
      </c>
      <c r="G1304" s="1700" t="s">
        <v>3735</v>
      </c>
      <c r="H1304" s="1700" t="s">
        <v>3502</v>
      </c>
      <c r="I1304" s="1700" t="s">
        <v>8089</v>
      </c>
    </row>
    <row r="1305" spans="2:9">
      <c r="B1305" s="1699" t="s">
        <v>2514</v>
      </c>
      <c r="C1305" s="1699" t="s">
        <v>3223</v>
      </c>
      <c r="D1305" s="1699" t="s">
        <v>2108</v>
      </c>
      <c r="E1305" s="1699">
        <v>1</v>
      </c>
      <c r="F1305" s="1699">
        <v>0</v>
      </c>
      <c r="G1305" s="1700" t="s">
        <v>3737</v>
      </c>
      <c r="H1305" s="1700"/>
      <c r="I1305" s="1700" t="s">
        <v>8089</v>
      </c>
    </row>
    <row r="1306" spans="2:9">
      <c r="B1306" s="1699" t="s">
        <v>2514</v>
      </c>
      <c r="C1306" s="1699" t="s">
        <v>3223</v>
      </c>
      <c r="D1306" s="1699" t="s">
        <v>2107</v>
      </c>
      <c r="E1306" s="1699">
        <v>0</v>
      </c>
      <c r="F1306" s="1699">
        <v>1</v>
      </c>
      <c r="G1306" s="1700" t="s">
        <v>3737</v>
      </c>
      <c r="H1306" s="1700" t="s">
        <v>3737</v>
      </c>
      <c r="I1306" s="1700" t="s">
        <v>8089</v>
      </c>
    </row>
    <row r="1307" spans="2:9">
      <c r="B1307" s="1699" t="s">
        <v>2514</v>
      </c>
      <c r="C1307" s="1699" t="s">
        <v>3223</v>
      </c>
      <c r="D1307" s="1699" t="s">
        <v>2110</v>
      </c>
      <c r="E1307" s="1699">
        <v>0</v>
      </c>
      <c r="F1307" s="1699">
        <v>1</v>
      </c>
      <c r="G1307" s="1700" t="s">
        <v>3737</v>
      </c>
      <c r="H1307" s="1700" t="s">
        <v>3738</v>
      </c>
      <c r="I1307" s="1700" t="s">
        <v>8088</v>
      </c>
    </row>
    <row r="1308" spans="2:9">
      <c r="B1308" s="1699" t="s">
        <v>2514</v>
      </c>
      <c r="C1308" s="1699" t="s">
        <v>3223</v>
      </c>
      <c r="D1308" s="1699" t="s">
        <v>2112</v>
      </c>
      <c r="E1308" s="1699">
        <v>0</v>
      </c>
      <c r="F1308" s="1699">
        <v>1</v>
      </c>
      <c r="G1308" s="1700" t="s">
        <v>3737</v>
      </c>
      <c r="H1308" s="1700" t="s">
        <v>3381</v>
      </c>
      <c r="I1308" s="1700" t="s">
        <v>8089</v>
      </c>
    </row>
    <row r="1309" spans="2:9">
      <c r="B1309" s="1699" t="s">
        <v>2514</v>
      </c>
      <c r="C1309" s="1699" t="s">
        <v>3223</v>
      </c>
      <c r="D1309" s="1699" t="s">
        <v>2122</v>
      </c>
      <c r="E1309" s="1699">
        <v>0</v>
      </c>
      <c r="F1309" s="1699">
        <v>1</v>
      </c>
      <c r="G1309" s="1700" t="s">
        <v>3737</v>
      </c>
      <c r="H1309" s="1700" t="s">
        <v>3739</v>
      </c>
      <c r="I1309" s="1700" t="s">
        <v>8089</v>
      </c>
    </row>
    <row r="1310" spans="2:9">
      <c r="B1310" s="1699" t="s">
        <v>2514</v>
      </c>
      <c r="C1310" s="1699" t="s">
        <v>3223</v>
      </c>
      <c r="D1310" s="1699" t="s">
        <v>2124</v>
      </c>
      <c r="E1310" s="1699">
        <v>0</v>
      </c>
      <c r="F1310" s="1699">
        <v>1</v>
      </c>
      <c r="G1310" s="1700" t="s">
        <v>3737</v>
      </c>
      <c r="H1310" s="1700" t="s">
        <v>3740</v>
      </c>
      <c r="I1310" s="1700" t="s">
        <v>8089</v>
      </c>
    </row>
    <row r="1311" spans="2:9">
      <c r="B1311" s="1699" t="s">
        <v>2514</v>
      </c>
      <c r="C1311" s="1699" t="s">
        <v>3741</v>
      </c>
      <c r="D1311" s="1699" t="s">
        <v>2108</v>
      </c>
      <c r="E1311" s="1699">
        <v>1</v>
      </c>
      <c r="F1311" s="1699">
        <v>0</v>
      </c>
      <c r="G1311" s="1700" t="s">
        <v>3742</v>
      </c>
      <c r="H1311" s="1700"/>
      <c r="I1311" s="1700" t="s">
        <v>8089</v>
      </c>
    </row>
    <row r="1312" spans="2:9">
      <c r="B1312" s="1699" t="s">
        <v>2514</v>
      </c>
      <c r="C1312" s="1699" t="s">
        <v>3741</v>
      </c>
      <c r="D1312" s="1699" t="s">
        <v>2107</v>
      </c>
      <c r="E1312" s="1699">
        <v>0</v>
      </c>
      <c r="F1312" s="1699">
        <v>1</v>
      </c>
      <c r="G1312" s="1700" t="s">
        <v>3742</v>
      </c>
      <c r="H1312" s="1700" t="s">
        <v>3275</v>
      </c>
      <c r="I1312" s="1700" t="s">
        <v>8089</v>
      </c>
    </row>
    <row r="1313" spans="2:9">
      <c r="B1313" s="1699" t="s">
        <v>2514</v>
      </c>
      <c r="C1313" s="1699" t="s">
        <v>3741</v>
      </c>
      <c r="D1313" s="1699" t="s">
        <v>2110</v>
      </c>
      <c r="E1313" s="1699">
        <v>0</v>
      </c>
      <c r="F1313" s="1699">
        <v>1</v>
      </c>
      <c r="G1313" s="1700" t="s">
        <v>3742</v>
      </c>
      <c r="H1313" s="1700" t="s">
        <v>3743</v>
      </c>
      <c r="I1313" s="1700" t="s">
        <v>8089</v>
      </c>
    </row>
    <row r="1314" spans="2:9">
      <c r="B1314" s="1699" t="s">
        <v>2514</v>
      </c>
      <c r="C1314" s="1699" t="s">
        <v>3741</v>
      </c>
      <c r="D1314" s="1699" t="s">
        <v>2112</v>
      </c>
      <c r="E1314" s="1699">
        <v>0</v>
      </c>
      <c r="F1314" s="1699">
        <v>1</v>
      </c>
      <c r="G1314" s="1700" t="s">
        <v>3742</v>
      </c>
      <c r="H1314" s="1700" t="s">
        <v>3744</v>
      </c>
      <c r="I1314" s="1700" t="s">
        <v>8089</v>
      </c>
    </row>
    <row r="1315" spans="2:9">
      <c r="B1315" s="1699" t="s">
        <v>2514</v>
      </c>
      <c r="C1315" s="1699" t="s">
        <v>2601</v>
      </c>
      <c r="D1315" s="1699" t="s">
        <v>2108</v>
      </c>
      <c r="E1315" s="1699">
        <v>1</v>
      </c>
      <c r="F1315" s="1699">
        <v>0</v>
      </c>
      <c r="G1315" s="1700" t="s">
        <v>3745</v>
      </c>
      <c r="H1315" s="1700"/>
      <c r="I1315" s="1700" t="s">
        <v>8088</v>
      </c>
    </row>
    <row r="1316" spans="2:9">
      <c r="B1316" s="1699" t="s">
        <v>2514</v>
      </c>
      <c r="C1316" s="1699" t="s">
        <v>2601</v>
      </c>
      <c r="D1316" s="1699" t="s">
        <v>2110</v>
      </c>
      <c r="E1316" s="1699">
        <v>0</v>
      </c>
      <c r="F1316" s="1699">
        <v>1</v>
      </c>
      <c r="G1316" s="1700" t="s">
        <v>3745</v>
      </c>
      <c r="H1316" s="1700" t="s">
        <v>3746</v>
      </c>
      <c r="I1316" s="1700" t="s">
        <v>8088</v>
      </c>
    </row>
    <row r="1317" spans="2:9">
      <c r="B1317" s="1699" t="s">
        <v>2514</v>
      </c>
      <c r="C1317" s="1699" t="s">
        <v>2943</v>
      </c>
      <c r="D1317" s="1699" t="s">
        <v>2108</v>
      </c>
      <c r="E1317" s="1699">
        <v>1</v>
      </c>
      <c r="F1317" s="1699">
        <v>0</v>
      </c>
      <c r="G1317" s="1700" t="s">
        <v>3747</v>
      </c>
      <c r="H1317" s="1700"/>
      <c r="I1317" s="1700" t="s">
        <v>8089</v>
      </c>
    </row>
    <row r="1318" spans="2:9">
      <c r="B1318" s="1699" t="s">
        <v>2514</v>
      </c>
      <c r="C1318" s="1699" t="s">
        <v>2943</v>
      </c>
      <c r="D1318" s="1699" t="s">
        <v>2110</v>
      </c>
      <c r="E1318" s="1699">
        <v>0</v>
      </c>
      <c r="F1318" s="1699">
        <v>1</v>
      </c>
      <c r="G1318" s="1700" t="s">
        <v>3747</v>
      </c>
      <c r="H1318" s="1700" t="s">
        <v>3462</v>
      </c>
      <c r="I1318" s="1700" t="s">
        <v>8089</v>
      </c>
    </row>
    <row r="1319" spans="2:9">
      <c r="B1319" s="1699" t="s">
        <v>2514</v>
      </c>
      <c r="C1319" s="1699" t="s">
        <v>2943</v>
      </c>
      <c r="D1319" s="1699" t="s">
        <v>2112</v>
      </c>
      <c r="E1319" s="1699">
        <v>0</v>
      </c>
      <c r="F1319" s="1699">
        <v>1</v>
      </c>
      <c r="G1319" s="1700" t="s">
        <v>3747</v>
      </c>
      <c r="H1319" s="1700" t="s">
        <v>3748</v>
      </c>
      <c r="I1319" s="1700" t="s">
        <v>8088</v>
      </c>
    </row>
    <row r="1320" spans="2:9">
      <c r="B1320" s="1699" t="s">
        <v>2514</v>
      </c>
      <c r="C1320" s="1699" t="s">
        <v>2943</v>
      </c>
      <c r="D1320" s="1699" t="s">
        <v>2122</v>
      </c>
      <c r="E1320" s="1699">
        <v>0</v>
      </c>
      <c r="F1320" s="1699">
        <v>1</v>
      </c>
      <c r="G1320" s="1700" t="s">
        <v>3747</v>
      </c>
      <c r="H1320" s="1700" t="s">
        <v>3749</v>
      </c>
      <c r="I1320" s="1700" t="s">
        <v>8088</v>
      </c>
    </row>
    <row r="1321" spans="2:9">
      <c r="B1321" s="1699" t="s">
        <v>2514</v>
      </c>
      <c r="C1321" s="1699" t="s">
        <v>2943</v>
      </c>
      <c r="D1321" s="1699" t="s">
        <v>2124</v>
      </c>
      <c r="E1321" s="1699">
        <v>0</v>
      </c>
      <c r="F1321" s="1699">
        <v>1</v>
      </c>
      <c r="G1321" s="1700" t="s">
        <v>3747</v>
      </c>
      <c r="H1321" s="1700" t="s">
        <v>3750</v>
      </c>
      <c r="I1321" s="1700" t="s">
        <v>8089</v>
      </c>
    </row>
    <row r="1322" spans="2:9">
      <c r="B1322" s="1699" t="s">
        <v>2514</v>
      </c>
      <c r="C1322" s="1699" t="s">
        <v>2314</v>
      </c>
      <c r="D1322" s="1699" t="s">
        <v>2108</v>
      </c>
      <c r="E1322" s="1699">
        <v>1</v>
      </c>
      <c r="F1322" s="1699">
        <v>1</v>
      </c>
      <c r="G1322" s="1700" t="s">
        <v>3751</v>
      </c>
      <c r="H1322" s="1700"/>
      <c r="I1322" s="1700" t="s">
        <v>8088</v>
      </c>
    </row>
    <row r="1323" spans="2:9">
      <c r="B1323" s="1699" t="s">
        <v>2514</v>
      </c>
      <c r="C1323" s="1699" t="s">
        <v>2315</v>
      </c>
      <c r="D1323" s="1699" t="s">
        <v>2108</v>
      </c>
      <c r="E1323" s="1699">
        <v>1</v>
      </c>
      <c r="F1323" s="1699">
        <v>1</v>
      </c>
      <c r="G1323" s="1700" t="s">
        <v>3752</v>
      </c>
      <c r="H1323" s="1700"/>
      <c r="I1323" s="1700" t="s">
        <v>8088</v>
      </c>
    </row>
    <row r="1324" spans="2:9">
      <c r="B1324" s="1699" t="s">
        <v>2514</v>
      </c>
      <c r="C1324" s="1699" t="s">
        <v>2618</v>
      </c>
      <c r="D1324" s="1699" t="s">
        <v>2108</v>
      </c>
      <c r="E1324" s="1699">
        <v>1</v>
      </c>
      <c r="F1324" s="1699">
        <v>1</v>
      </c>
      <c r="G1324" s="1700" t="s">
        <v>3753</v>
      </c>
      <c r="H1324" s="1700"/>
      <c r="I1324" s="1700" t="s">
        <v>8088</v>
      </c>
    </row>
    <row r="1325" spans="2:9">
      <c r="B1325" s="1699" t="s">
        <v>2514</v>
      </c>
      <c r="C1325" s="1699" t="s">
        <v>2318</v>
      </c>
      <c r="D1325" s="1699" t="s">
        <v>2108</v>
      </c>
      <c r="E1325" s="1699">
        <v>1</v>
      </c>
      <c r="F1325" s="1699">
        <v>1</v>
      </c>
      <c r="G1325" s="1700" t="s">
        <v>3754</v>
      </c>
      <c r="H1325" s="1700"/>
      <c r="I1325" s="1700" t="s">
        <v>8088</v>
      </c>
    </row>
    <row r="1326" spans="2:9">
      <c r="B1326" s="1699" t="s">
        <v>2514</v>
      </c>
      <c r="C1326" s="1699" t="s">
        <v>2320</v>
      </c>
      <c r="D1326" s="1699" t="s">
        <v>2108</v>
      </c>
      <c r="E1326" s="1699">
        <v>1</v>
      </c>
      <c r="F1326" s="1699">
        <v>0</v>
      </c>
      <c r="G1326" s="1700" t="s">
        <v>3755</v>
      </c>
      <c r="H1326" s="1700"/>
      <c r="I1326" s="1700" t="s">
        <v>8088</v>
      </c>
    </row>
    <row r="1327" spans="2:9">
      <c r="B1327" s="1699" t="s">
        <v>2514</v>
      </c>
      <c r="C1327" s="1699" t="s">
        <v>2320</v>
      </c>
      <c r="D1327" s="1699" t="s">
        <v>2107</v>
      </c>
      <c r="E1327" s="1699">
        <v>0</v>
      </c>
      <c r="F1327" s="1699">
        <v>1</v>
      </c>
      <c r="G1327" s="1700" t="s">
        <v>3755</v>
      </c>
      <c r="H1327" s="1700" t="s">
        <v>3142</v>
      </c>
      <c r="I1327" s="1700" t="s">
        <v>8088</v>
      </c>
    </row>
    <row r="1328" spans="2:9">
      <c r="B1328" s="1699" t="s">
        <v>2514</v>
      </c>
      <c r="C1328" s="1699" t="s">
        <v>2320</v>
      </c>
      <c r="D1328" s="1699" t="s">
        <v>2110</v>
      </c>
      <c r="E1328" s="1699">
        <v>0</v>
      </c>
      <c r="F1328" s="1699">
        <v>1</v>
      </c>
      <c r="G1328" s="1700" t="s">
        <v>3755</v>
      </c>
      <c r="H1328" s="1700" t="s">
        <v>3356</v>
      </c>
      <c r="I1328" s="1700" t="s">
        <v>8088</v>
      </c>
    </row>
    <row r="1329" spans="2:9">
      <c r="B1329" s="1699" t="s">
        <v>2514</v>
      </c>
      <c r="C1329" s="1699" t="s">
        <v>2320</v>
      </c>
      <c r="D1329" s="1699" t="s">
        <v>2112</v>
      </c>
      <c r="E1329" s="1699">
        <v>0</v>
      </c>
      <c r="F1329" s="1699">
        <v>1</v>
      </c>
      <c r="G1329" s="1700" t="s">
        <v>3755</v>
      </c>
      <c r="H1329" s="1700" t="s">
        <v>2644</v>
      </c>
      <c r="I1329" s="1700" t="s">
        <v>8088</v>
      </c>
    </row>
    <row r="1330" spans="2:9">
      <c r="B1330" s="1699" t="s">
        <v>2514</v>
      </c>
      <c r="C1330" s="1699" t="s">
        <v>2320</v>
      </c>
      <c r="D1330" s="1699" t="s">
        <v>2122</v>
      </c>
      <c r="E1330" s="1699">
        <v>0</v>
      </c>
      <c r="F1330" s="1699">
        <v>1</v>
      </c>
      <c r="G1330" s="1700" t="s">
        <v>3755</v>
      </c>
      <c r="H1330" s="1700" t="s">
        <v>3756</v>
      </c>
      <c r="I1330" s="1700" t="s">
        <v>8088</v>
      </c>
    </row>
    <row r="1331" spans="2:9">
      <c r="B1331" s="1699" t="s">
        <v>2514</v>
      </c>
      <c r="C1331" s="1699" t="s">
        <v>2320</v>
      </c>
      <c r="D1331" s="1699" t="s">
        <v>2124</v>
      </c>
      <c r="E1331" s="1699">
        <v>0</v>
      </c>
      <c r="F1331" s="1699">
        <v>1</v>
      </c>
      <c r="G1331" s="1700" t="s">
        <v>3755</v>
      </c>
      <c r="H1331" s="1700" t="s">
        <v>3757</v>
      </c>
      <c r="I1331" s="1700" t="s">
        <v>8088</v>
      </c>
    </row>
    <row r="1332" spans="2:9">
      <c r="B1332" s="1699" t="s">
        <v>2514</v>
      </c>
      <c r="C1332" s="1699" t="s">
        <v>2629</v>
      </c>
      <c r="D1332" s="1699" t="s">
        <v>2108</v>
      </c>
      <c r="E1332" s="1699">
        <v>1</v>
      </c>
      <c r="F1332" s="1699">
        <v>1</v>
      </c>
      <c r="G1332" s="1700" t="s">
        <v>3758</v>
      </c>
      <c r="H1332" s="1700"/>
      <c r="I1332" s="1700" t="s">
        <v>8089</v>
      </c>
    </row>
    <row r="1333" spans="2:9">
      <c r="B1333" s="1699" t="s">
        <v>2514</v>
      </c>
      <c r="C1333" s="1699" t="s">
        <v>2951</v>
      </c>
      <c r="D1333" s="1699" t="s">
        <v>2108</v>
      </c>
      <c r="E1333" s="1699">
        <v>1</v>
      </c>
      <c r="F1333" s="1699">
        <v>1</v>
      </c>
      <c r="G1333" s="1700" t="s">
        <v>3759</v>
      </c>
      <c r="H1333" s="1700"/>
      <c r="I1333" s="1700" t="s">
        <v>8089</v>
      </c>
    </row>
    <row r="1334" spans="2:9">
      <c r="B1334" s="1699" t="s">
        <v>2514</v>
      </c>
      <c r="C1334" s="1699" t="s">
        <v>3761</v>
      </c>
      <c r="D1334" s="1699" t="s">
        <v>2108</v>
      </c>
      <c r="E1334" s="1699">
        <v>1</v>
      </c>
      <c r="F1334" s="1699">
        <v>0</v>
      </c>
      <c r="G1334" s="1700" t="s">
        <v>3762</v>
      </c>
      <c r="H1334" s="1700"/>
      <c r="I1334" s="1700" t="s">
        <v>8088</v>
      </c>
    </row>
    <row r="1335" spans="2:9">
      <c r="B1335" s="1699" t="s">
        <v>2514</v>
      </c>
      <c r="C1335" s="1699" t="s">
        <v>3761</v>
      </c>
      <c r="D1335" s="1699" t="s">
        <v>2107</v>
      </c>
      <c r="E1335" s="1699">
        <v>0</v>
      </c>
      <c r="F1335" s="1699">
        <v>1</v>
      </c>
      <c r="G1335" s="1700" t="s">
        <v>3762</v>
      </c>
      <c r="H1335" s="1700" t="s">
        <v>3763</v>
      </c>
      <c r="I1335" s="1700" t="s">
        <v>8088</v>
      </c>
    </row>
    <row r="1336" spans="2:9">
      <c r="B1336" s="1699" t="s">
        <v>2514</v>
      </c>
      <c r="C1336" s="1699" t="s">
        <v>3761</v>
      </c>
      <c r="D1336" s="1699" t="s">
        <v>2110</v>
      </c>
      <c r="E1336" s="1699">
        <v>0</v>
      </c>
      <c r="F1336" s="1699">
        <v>1</v>
      </c>
      <c r="G1336" s="1700" t="s">
        <v>3762</v>
      </c>
      <c r="H1336" s="1700" t="s">
        <v>3764</v>
      </c>
      <c r="I1336" s="1700" t="s">
        <v>8088</v>
      </c>
    </row>
    <row r="1337" spans="2:9">
      <c r="B1337" s="1699" t="s">
        <v>2514</v>
      </c>
      <c r="C1337" s="1699" t="s">
        <v>3761</v>
      </c>
      <c r="D1337" s="1699" t="s">
        <v>2112</v>
      </c>
      <c r="E1337" s="1699">
        <v>0</v>
      </c>
      <c r="F1337" s="1699">
        <v>1</v>
      </c>
      <c r="G1337" s="1700" t="s">
        <v>3762</v>
      </c>
      <c r="H1337" s="1700" t="s">
        <v>3765</v>
      </c>
      <c r="I1337" s="1700" t="s">
        <v>8089</v>
      </c>
    </row>
    <row r="1338" spans="2:9">
      <c r="B1338" s="1699" t="s">
        <v>2514</v>
      </c>
      <c r="C1338" s="1699" t="s">
        <v>3761</v>
      </c>
      <c r="D1338" s="1699" t="s">
        <v>2122</v>
      </c>
      <c r="E1338" s="1699">
        <v>0</v>
      </c>
      <c r="F1338" s="1699">
        <v>1</v>
      </c>
      <c r="G1338" s="1700" t="s">
        <v>3762</v>
      </c>
      <c r="H1338" s="1700" t="s">
        <v>3575</v>
      </c>
      <c r="I1338" s="1700" t="s">
        <v>8088</v>
      </c>
    </row>
    <row r="1339" spans="2:9">
      <c r="B1339" s="1699" t="s">
        <v>2515</v>
      </c>
      <c r="C1339" s="1699" t="s">
        <v>2142</v>
      </c>
      <c r="D1339" s="1699" t="s">
        <v>2112</v>
      </c>
      <c r="E1339" s="1699">
        <v>0</v>
      </c>
      <c r="F1339" s="1699">
        <v>1</v>
      </c>
      <c r="G1339" s="1700" t="s">
        <v>3777</v>
      </c>
      <c r="H1339" s="1700" t="s">
        <v>3778</v>
      </c>
      <c r="I1339" s="1700" t="s">
        <v>8088</v>
      </c>
    </row>
    <row r="1340" spans="2:9">
      <c r="B1340" s="1699" t="s">
        <v>2515</v>
      </c>
      <c r="C1340" s="1699" t="s">
        <v>2142</v>
      </c>
      <c r="D1340" s="1699" t="s">
        <v>2122</v>
      </c>
      <c r="E1340" s="1699">
        <v>0</v>
      </c>
      <c r="F1340" s="1699">
        <v>1</v>
      </c>
      <c r="G1340" s="1700" t="s">
        <v>3777</v>
      </c>
      <c r="H1340" s="1700" t="s">
        <v>3779</v>
      </c>
      <c r="I1340" s="1700" t="s">
        <v>8088</v>
      </c>
    </row>
    <row r="1341" spans="2:9">
      <c r="B1341" s="1699" t="s">
        <v>2515</v>
      </c>
      <c r="C1341" s="1699" t="s">
        <v>2142</v>
      </c>
      <c r="D1341" s="1699" t="s">
        <v>2124</v>
      </c>
      <c r="E1341" s="1699">
        <v>0</v>
      </c>
      <c r="F1341" s="1699">
        <v>1</v>
      </c>
      <c r="G1341" s="1700" t="s">
        <v>3777</v>
      </c>
      <c r="H1341" s="1700" t="s">
        <v>3780</v>
      </c>
      <c r="I1341" s="1700" t="s">
        <v>8088</v>
      </c>
    </row>
    <row r="1342" spans="2:9">
      <c r="B1342" s="1699" t="s">
        <v>2515</v>
      </c>
      <c r="C1342" s="1699" t="s">
        <v>2142</v>
      </c>
      <c r="D1342" s="1699" t="s">
        <v>2126</v>
      </c>
      <c r="E1342" s="1699">
        <v>0</v>
      </c>
      <c r="F1342" s="1699">
        <v>1</v>
      </c>
      <c r="G1342" s="1700" t="s">
        <v>3777</v>
      </c>
      <c r="H1342" s="1700" t="s">
        <v>3369</v>
      </c>
      <c r="I1342" s="1700" t="s">
        <v>8088</v>
      </c>
    </row>
    <row r="1343" spans="2:9">
      <c r="B1343" s="1699" t="s">
        <v>2515</v>
      </c>
      <c r="C1343" s="1699" t="s">
        <v>2142</v>
      </c>
      <c r="D1343" s="1699" t="s">
        <v>2128</v>
      </c>
      <c r="E1343" s="1699">
        <v>0</v>
      </c>
      <c r="F1343" s="1699">
        <v>1</v>
      </c>
      <c r="G1343" s="1700" t="s">
        <v>3777</v>
      </c>
      <c r="H1343" s="1700" t="s">
        <v>3781</v>
      </c>
      <c r="I1343" s="1700" t="s">
        <v>8088</v>
      </c>
    </row>
    <row r="1344" spans="2:9">
      <c r="B1344" s="1699" t="s">
        <v>2515</v>
      </c>
      <c r="C1344" s="1699" t="s">
        <v>2142</v>
      </c>
      <c r="D1344" s="1699" t="s">
        <v>2130</v>
      </c>
      <c r="E1344" s="1699">
        <v>0</v>
      </c>
      <c r="F1344" s="1699">
        <v>1</v>
      </c>
      <c r="G1344" s="1700" t="s">
        <v>3777</v>
      </c>
      <c r="H1344" s="1700" t="s">
        <v>3782</v>
      </c>
      <c r="I1344" s="1700" t="s">
        <v>8089</v>
      </c>
    </row>
    <row r="1345" spans="2:9">
      <c r="B1345" s="1699" t="s">
        <v>2515</v>
      </c>
      <c r="C1345" s="1699" t="s">
        <v>2142</v>
      </c>
      <c r="D1345" s="1699" t="s">
        <v>2512</v>
      </c>
      <c r="E1345" s="1699">
        <v>0</v>
      </c>
      <c r="F1345" s="1699">
        <v>1</v>
      </c>
      <c r="G1345" s="1700" t="s">
        <v>3777</v>
      </c>
      <c r="H1345" s="1700" t="s">
        <v>3783</v>
      </c>
      <c r="I1345" s="1700" t="s">
        <v>8088</v>
      </c>
    </row>
    <row r="1346" spans="2:9">
      <c r="B1346" s="1699" t="s">
        <v>2515</v>
      </c>
      <c r="C1346" s="1699" t="s">
        <v>2142</v>
      </c>
      <c r="D1346" s="1699" t="s">
        <v>2514</v>
      </c>
      <c r="E1346" s="1699">
        <v>0</v>
      </c>
      <c r="F1346" s="1699">
        <v>1</v>
      </c>
      <c r="G1346" s="1700" t="s">
        <v>3777</v>
      </c>
      <c r="H1346" s="1700" t="s">
        <v>3784</v>
      </c>
      <c r="I1346" s="1700" t="s">
        <v>8089</v>
      </c>
    </row>
    <row r="1347" spans="2:9">
      <c r="B1347" s="1699" t="s">
        <v>2515</v>
      </c>
      <c r="C1347" s="1699" t="s">
        <v>2142</v>
      </c>
      <c r="D1347" s="1699" t="s">
        <v>2515</v>
      </c>
      <c r="E1347" s="1699">
        <v>0</v>
      </c>
      <c r="F1347" s="1699">
        <v>1</v>
      </c>
      <c r="G1347" s="1700" t="s">
        <v>3777</v>
      </c>
      <c r="H1347" s="1700" t="s">
        <v>2205</v>
      </c>
      <c r="I1347" s="1700" t="s">
        <v>8089</v>
      </c>
    </row>
    <row r="1348" spans="2:9">
      <c r="B1348" s="1699" t="s">
        <v>2515</v>
      </c>
      <c r="C1348" s="1699" t="s">
        <v>2142</v>
      </c>
      <c r="D1348" s="1699" t="s">
        <v>2516</v>
      </c>
      <c r="E1348" s="1699">
        <v>0</v>
      </c>
      <c r="F1348" s="1699">
        <v>1</v>
      </c>
      <c r="G1348" s="1700" t="s">
        <v>3777</v>
      </c>
      <c r="H1348" s="1700" t="s">
        <v>2509</v>
      </c>
      <c r="I1348" s="1700" t="s">
        <v>8089</v>
      </c>
    </row>
    <row r="1349" spans="2:9">
      <c r="B1349" s="1699" t="s">
        <v>2515</v>
      </c>
      <c r="C1349" s="1699" t="s">
        <v>2150</v>
      </c>
      <c r="D1349" s="1699" t="s">
        <v>2110</v>
      </c>
      <c r="E1349" s="1699">
        <v>0</v>
      </c>
      <c r="F1349" s="1699">
        <v>1</v>
      </c>
      <c r="G1349" s="1700" t="s">
        <v>3785</v>
      </c>
      <c r="H1349" s="1700" t="s">
        <v>3786</v>
      </c>
      <c r="I1349" s="1700" t="s">
        <v>8089</v>
      </c>
    </row>
    <row r="1350" spans="2:9">
      <c r="B1350" s="1699" t="s">
        <v>2515</v>
      </c>
      <c r="C1350" s="1699" t="s">
        <v>2150</v>
      </c>
      <c r="D1350" s="1699" t="s">
        <v>2112</v>
      </c>
      <c r="E1350" s="1699">
        <v>0</v>
      </c>
      <c r="F1350" s="1699">
        <v>1</v>
      </c>
      <c r="G1350" s="1700" t="s">
        <v>3785</v>
      </c>
      <c r="H1350" s="1700" t="s">
        <v>3787</v>
      </c>
      <c r="I1350" s="1700" t="s">
        <v>8089</v>
      </c>
    </row>
    <row r="1351" spans="2:9">
      <c r="B1351" s="1699" t="s">
        <v>2515</v>
      </c>
      <c r="C1351" s="1699" t="s">
        <v>2150</v>
      </c>
      <c r="D1351" s="1699" t="s">
        <v>2122</v>
      </c>
      <c r="E1351" s="1699">
        <v>0</v>
      </c>
      <c r="F1351" s="1699">
        <v>1</v>
      </c>
      <c r="G1351" s="1700" t="s">
        <v>3785</v>
      </c>
      <c r="H1351" s="1700" t="s">
        <v>3788</v>
      </c>
      <c r="I1351" s="1700" t="s">
        <v>8089</v>
      </c>
    </row>
    <row r="1352" spans="2:9">
      <c r="B1352" s="1699" t="s">
        <v>2515</v>
      </c>
      <c r="C1352" s="1699" t="s">
        <v>2150</v>
      </c>
      <c r="D1352" s="1699" t="s">
        <v>2124</v>
      </c>
      <c r="E1352" s="1699">
        <v>0</v>
      </c>
      <c r="F1352" s="1699">
        <v>1</v>
      </c>
      <c r="G1352" s="1700" t="s">
        <v>3785</v>
      </c>
      <c r="H1352" s="1700" t="s">
        <v>3789</v>
      </c>
      <c r="I1352" s="1700" t="s">
        <v>8089</v>
      </c>
    </row>
    <row r="1353" spans="2:9">
      <c r="B1353" s="1699" t="s">
        <v>2515</v>
      </c>
      <c r="C1353" s="1699" t="s">
        <v>2154</v>
      </c>
      <c r="D1353" s="1699" t="s">
        <v>2514</v>
      </c>
      <c r="E1353" s="1699">
        <v>0</v>
      </c>
      <c r="F1353" s="1699">
        <v>1</v>
      </c>
      <c r="G1353" s="1700" t="s">
        <v>3796</v>
      </c>
      <c r="H1353" s="1700" t="s">
        <v>3799</v>
      </c>
      <c r="I1353" s="1700" t="s">
        <v>8088</v>
      </c>
    </row>
    <row r="1354" spans="2:9">
      <c r="B1354" s="1699" t="s">
        <v>2515</v>
      </c>
      <c r="C1354" s="1699" t="s">
        <v>2154</v>
      </c>
      <c r="D1354" s="1699" t="s">
        <v>2515</v>
      </c>
      <c r="E1354" s="1699">
        <v>0</v>
      </c>
      <c r="F1354" s="1699">
        <v>1</v>
      </c>
      <c r="G1354" s="1700" t="s">
        <v>3796</v>
      </c>
      <c r="H1354" s="1700" t="s">
        <v>3800</v>
      </c>
      <c r="I1354" s="1700" t="s">
        <v>8088</v>
      </c>
    </row>
    <row r="1355" spans="2:9">
      <c r="B1355" s="1699" t="s">
        <v>2515</v>
      </c>
      <c r="C1355" s="1699" t="s">
        <v>2154</v>
      </c>
      <c r="D1355" s="1699" t="s">
        <v>2516</v>
      </c>
      <c r="E1355" s="1699">
        <v>0</v>
      </c>
      <c r="F1355" s="1699">
        <v>1</v>
      </c>
      <c r="G1355" s="1700" t="s">
        <v>3796</v>
      </c>
      <c r="H1355" s="1700" t="s">
        <v>3801</v>
      </c>
      <c r="I1355" s="1700" t="s">
        <v>8088</v>
      </c>
    </row>
    <row r="1356" spans="2:9">
      <c r="B1356" s="1699" t="s">
        <v>2515</v>
      </c>
      <c r="C1356" s="1699" t="s">
        <v>2165</v>
      </c>
      <c r="D1356" s="1699" t="s">
        <v>2524</v>
      </c>
      <c r="E1356" s="1699">
        <v>0</v>
      </c>
      <c r="F1356" s="1699">
        <v>1</v>
      </c>
      <c r="G1356" s="1700" t="s">
        <v>3807</v>
      </c>
      <c r="H1356" s="1700" t="s">
        <v>3810</v>
      </c>
      <c r="I1356" s="1700" t="s">
        <v>8088</v>
      </c>
    </row>
    <row r="1357" spans="2:9">
      <c r="B1357" s="1699" t="s">
        <v>2515</v>
      </c>
      <c r="C1357" s="1699" t="s">
        <v>3086</v>
      </c>
      <c r="D1357" s="1699" t="s">
        <v>2108</v>
      </c>
      <c r="E1357" s="1699">
        <v>1</v>
      </c>
      <c r="F1357" s="1699">
        <v>0</v>
      </c>
      <c r="G1357" s="1700" t="s">
        <v>3819</v>
      </c>
      <c r="H1357" s="1700"/>
      <c r="I1357" s="1700" t="s">
        <v>8088</v>
      </c>
    </row>
    <row r="1358" spans="2:9">
      <c r="B1358" s="1699" t="s">
        <v>2515</v>
      </c>
      <c r="C1358" s="1699" t="s">
        <v>3086</v>
      </c>
      <c r="D1358" s="1699" t="s">
        <v>2110</v>
      </c>
      <c r="E1358" s="1699">
        <v>0</v>
      </c>
      <c r="F1358" s="1699">
        <v>1</v>
      </c>
      <c r="G1358" s="1700" t="s">
        <v>3819</v>
      </c>
      <c r="H1358" s="1700" t="s">
        <v>3820</v>
      </c>
      <c r="I1358" s="1700" t="s">
        <v>8089</v>
      </c>
    </row>
    <row r="1359" spans="2:9">
      <c r="B1359" s="1699" t="s">
        <v>2515</v>
      </c>
      <c r="C1359" s="1699" t="s">
        <v>2231</v>
      </c>
      <c r="D1359" s="1699" t="s">
        <v>2110</v>
      </c>
      <c r="E1359" s="1699">
        <v>0</v>
      </c>
      <c r="F1359" s="1699">
        <v>1</v>
      </c>
      <c r="G1359" s="1700" t="s">
        <v>3590</v>
      </c>
      <c r="H1359" s="1700" t="s">
        <v>3823</v>
      </c>
      <c r="I1359" s="1700" t="s">
        <v>8088</v>
      </c>
    </row>
    <row r="1360" spans="2:9">
      <c r="B1360" s="1699" t="s">
        <v>2515</v>
      </c>
      <c r="C1360" s="1699" t="s">
        <v>2231</v>
      </c>
      <c r="D1360" s="1699" t="s">
        <v>2112</v>
      </c>
      <c r="E1360" s="1699">
        <v>0</v>
      </c>
      <c r="F1360" s="1699">
        <v>1</v>
      </c>
      <c r="G1360" s="1700" t="s">
        <v>3590</v>
      </c>
      <c r="H1360" s="1700" t="s">
        <v>3824</v>
      </c>
      <c r="I1360" s="1700" t="s">
        <v>8088</v>
      </c>
    </row>
    <row r="1361" spans="2:9">
      <c r="B1361" s="1699" t="s">
        <v>2515</v>
      </c>
      <c r="C1361" s="1699" t="s">
        <v>2231</v>
      </c>
      <c r="D1361" s="1699" t="s">
        <v>2124</v>
      </c>
      <c r="E1361" s="1699">
        <v>0</v>
      </c>
      <c r="F1361" s="1699">
        <v>1</v>
      </c>
      <c r="G1361" s="1700" t="s">
        <v>3590</v>
      </c>
      <c r="H1361" s="1700" t="s">
        <v>3825</v>
      </c>
      <c r="I1361" s="1700" t="s">
        <v>8088</v>
      </c>
    </row>
    <row r="1362" spans="2:9">
      <c r="B1362" s="1699" t="s">
        <v>2515</v>
      </c>
      <c r="C1362" s="1699" t="s">
        <v>3091</v>
      </c>
      <c r="D1362" s="1699" t="s">
        <v>2107</v>
      </c>
      <c r="E1362" s="1699">
        <v>0</v>
      </c>
      <c r="F1362" s="1699">
        <v>1</v>
      </c>
      <c r="G1362" s="1700" t="s">
        <v>3828</v>
      </c>
      <c r="H1362" s="1700" t="s">
        <v>3829</v>
      </c>
      <c r="I1362" s="1700" t="s">
        <v>8088</v>
      </c>
    </row>
    <row r="1363" spans="2:9">
      <c r="B1363" s="1699" t="s">
        <v>2515</v>
      </c>
      <c r="C1363" s="1699" t="s">
        <v>3096</v>
      </c>
      <c r="D1363" s="1699" t="s">
        <v>2108</v>
      </c>
      <c r="E1363" s="1699">
        <v>1</v>
      </c>
      <c r="F1363" s="1699">
        <v>0</v>
      </c>
      <c r="G1363" s="1700" t="s">
        <v>3830</v>
      </c>
      <c r="H1363" s="1700"/>
      <c r="I1363" s="1700" t="s">
        <v>8088</v>
      </c>
    </row>
    <row r="1364" spans="2:9">
      <c r="B1364" s="1699" t="s">
        <v>2515</v>
      </c>
      <c r="C1364" s="1699" t="s">
        <v>3096</v>
      </c>
      <c r="D1364" s="1699" t="s">
        <v>2110</v>
      </c>
      <c r="E1364" s="1699">
        <v>0</v>
      </c>
      <c r="F1364" s="1699">
        <v>1</v>
      </c>
      <c r="G1364" s="1700" t="s">
        <v>3830</v>
      </c>
      <c r="H1364" s="1700" t="s">
        <v>3831</v>
      </c>
      <c r="I1364" s="1700" t="s">
        <v>8088</v>
      </c>
    </row>
    <row r="1365" spans="2:9">
      <c r="B1365" s="1699" t="s">
        <v>2515</v>
      </c>
      <c r="C1365" s="1699" t="s">
        <v>3096</v>
      </c>
      <c r="D1365" s="1699" t="s">
        <v>2112</v>
      </c>
      <c r="E1365" s="1699">
        <v>0</v>
      </c>
      <c r="F1365" s="1699">
        <v>1</v>
      </c>
      <c r="G1365" s="1700" t="s">
        <v>3830</v>
      </c>
      <c r="H1365" s="1700" t="s">
        <v>3832</v>
      </c>
      <c r="I1365" s="1700" t="s">
        <v>8089</v>
      </c>
    </row>
    <row r="1366" spans="2:9">
      <c r="B1366" s="1699" t="s">
        <v>2515</v>
      </c>
      <c r="C1366" s="1699" t="s">
        <v>3096</v>
      </c>
      <c r="D1366" s="1699" t="s">
        <v>2122</v>
      </c>
      <c r="E1366" s="1699">
        <v>0</v>
      </c>
      <c r="F1366" s="1699">
        <v>1</v>
      </c>
      <c r="G1366" s="1700" t="s">
        <v>3830</v>
      </c>
      <c r="H1366" s="1700" t="s">
        <v>3464</v>
      </c>
      <c r="I1366" s="1700" t="s">
        <v>8088</v>
      </c>
    </row>
    <row r="1367" spans="2:9">
      <c r="B1367" s="1699" t="s">
        <v>2515</v>
      </c>
      <c r="C1367" s="1699" t="s">
        <v>2242</v>
      </c>
      <c r="D1367" s="1699" t="s">
        <v>2108</v>
      </c>
      <c r="E1367" s="1699">
        <v>1</v>
      </c>
      <c r="F1367" s="1699">
        <v>0</v>
      </c>
      <c r="G1367" s="1700" t="s">
        <v>3833</v>
      </c>
      <c r="H1367" s="1700"/>
      <c r="I1367" s="1700" t="s">
        <v>8089</v>
      </c>
    </row>
    <row r="1368" spans="2:9">
      <c r="B1368" s="1699" t="s">
        <v>2515</v>
      </c>
      <c r="C1368" s="1699" t="s">
        <v>2242</v>
      </c>
      <c r="D1368" s="1699" t="s">
        <v>2107</v>
      </c>
      <c r="E1368" s="1699">
        <v>0</v>
      </c>
      <c r="F1368" s="1699">
        <v>1</v>
      </c>
      <c r="G1368" s="1700" t="s">
        <v>3833</v>
      </c>
      <c r="H1368" s="1700" t="s">
        <v>3834</v>
      </c>
      <c r="I1368" s="1700" t="s">
        <v>8088</v>
      </c>
    </row>
    <row r="1369" spans="2:9">
      <c r="B1369" s="1699" t="s">
        <v>2515</v>
      </c>
      <c r="C1369" s="1699" t="s">
        <v>2242</v>
      </c>
      <c r="D1369" s="1699" t="s">
        <v>2110</v>
      </c>
      <c r="E1369" s="1699">
        <v>0</v>
      </c>
      <c r="F1369" s="1699">
        <v>1</v>
      </c>
      <c r="G1369" s="1700" t="s">
        <v>3833</v>
      </c>
      <c r="H1369" s="1700" t="s">
        <v>3835</v>
      </c>
      <c r="I1369" s="1700" t="s">
        <v>8089</v>
      </c>
    </row>
    <row r="1370" spans="2:9">
      <c r="B1370" s="1699" t="s">
        <v>2515</v>
      </c>
      <c r="C1370" s="1699" t="s">
        <v>2245</v>
      </c>
      <c r="D1370" s="1699" t="s">
        <v>2108</v>
      </c>
      <c r="E1370" s="1699">
        <v>1</v>
      </c>
      <c r="F1370" s="1699">
        <v>0</v>
      </c>
      <c r="G1370" s="1700" t="s">
        <v>3836</v>
      </c>
      <c r="H1370" s="1700"/>
      <c r="I1370" s="1700" t="s">
        <v>8088</v>
      </c>
    </row>
    <row r="1371" spans="2:9">
      <c r="B1371" s="1699" t="s">
        <v>2515</v>
      </c>
      <c r="C1371" s="1699" t="s">
        <v>2245</v>
      </c>
      <c r="D1371" s="1699" t="s">
        <v>2110</v>
      </c>
      <c r="E1371" s="1699">
        <v>0</v>
      </c>
      <c r="F1371" s="1699">
        <v>1</v>
      </c>
      <c r="G1371" s="1700" t="s">
        <v>3836</v>
      </c>
      <c r="H1371" s="1700" t="s">
        <v>3837</v>
      </c>
      <c r="I1371" s="1700" t="s">
        <v>8088</v>
      </c>
    </row>
    <row r="1372" spans="2:9">
      <c r="B1372" s="1699" t="s">
        <v>2515</v>
      </c>
      <c r="C1372" s="1699" t="s">
        <v>2245</v>
      </c>
      <c r="D1372" s="1699" t="s">
        <v>2112</v>
      </c>
      <c r="E1372" s="1699">
        <v>0</v>
      </c>
      <c r="F1372" s="1699">
        <v>1</v>
      </c>
      <c r="G1372" s="1700" t="s">
        <v>3836</v>
      </c>
      <c r="H1372" s="1700" t="s">
        <v>2716</v>
      </c>
      <c r="I1372" s="1700" t="s">
        <v>8088</v>
      </c>
    </row>
    <row r="1373" spans="2:9">
      <c r="B1373" s="1699" t="s">
        <v>2515</v>
      </c>
      <c r="C1373" s="1699" t="s">
        <v>2245</v>
      </c>
      <c r="D1373" s="1699" t="s">
        <v>2122</v>
      </c>
      <c r="E1373" s="1699">
        <v>0</v>
      </c>
      <c r="F1373" s="1699">
        <v>1</v>
      </c>
      <c r="G1373" s="1700" t="s">
        <v>3836</v>
      </c>
      <c r="H1373" s="1700" t="s">
        <v>3838</v>
      </c>
      <c r="I1373" s="1700" t="s">
        <v>8089</v>
      </c>
    </row>
    <row r="1374" spans="2:9">
      <c r="B1374" s="1699" t="s">
        <v>2515</v>
      </c>
      <c r="C1374" s="1699" t="s">
        <v>2245</v>
      </c>
      <c r="D1374" s="1699" t="s">
        <v>2124</v>
      </c>
      <c r="E1374" s="1699">
        <v>0</v>
      </c>
      <c r="F1374" s="1699">
        <v>1</v>
      </c>
      <c r="G1374" s="1700" t="s">
        <v>3836</v>
      </c>
      <c r="H1374" s="1700" t="s">
        <v>3126</v>
      </c>
      <c r="I1374" s="1700" t="s">
        <v>8088</v>
      </c>
    </row>
    <row r="1375" spans="2:9">
      <c r="B1375" s="1699" t="s">
        <v>2515</v>
      </c>
      <c r="C1375" s="1699" t="s">
        <v>2247</v>
      </c>
      <c r="D1375" s="1699" t="s">
        <v>2108</v>
      </c>
      <c r="E1375" s="1699">
        <v>1</v>
      </c>
      <c r="F1375" s="1699">
        <v>1</v>
      </c>
      <c r="G1375" s="1700" t="s">
        <v>3839</v>
      </c>
      <c r="H1375" s="1700"/>
      <c r="I1375" s="1700" t="s">
        <v>8088</v>
      </c>
    </row>
    <row r="1376" spans="2:9">
      <c r="B1376" s="1699" t="s">
        <v>2515</v>
      </c>
      <c r="C1376" s="1699" t="s">
        <v>3213</v>
      </c>
      <c r="D1376" s="1699" t="s">
        <v>2108</v>
      </c>
      <c r="E1376" s="1699">
        <v>1</v>
      </c>
      <c r="F1376" s="1699">
        <v>0</v>
      </c>
      <c r="G1376" s="1700" t="s">
        <v>3840</v>
      </c>
      <c r="H1376" s="1700"/>
      <c r="I1376" s="1700" t="s">
        <v>8089</v>
      </c>
    </row>
    <row r="1377" spans="2:9">
      <c r="B1377" s="1699" t="s">
        <v>2515</v>
      </c>
      <c r="C1377" s="1699" t="s">
        <v>3213</v>
      </c>
      <c r="D1377" s="1699" t="s">
        <v>2107</v>
      </c>
      <c r="E1377" s="1699">
        <v>0</v>
      </c>
      <c r="F1377" s="1699">
        <v>1</v>
      </c>
      <c r="G1377" s="1700" t="s">
        <v>3840</v>
      </c>
      <c r="H1377" s="1700" t="s">
        <v>3840</v>
      </c>
      <c r="I1377" s="1700" t="s">
        <v>8088</v>
      </c>
    </row>
    <row r="1378" spans="2:9">
      <c r="B1378" s="1699" t="s">
        <v>2515</v>
      </c>
      <c r="C1378" s="1699" t="s">
        <v>3213</v>
      </c>
      <c r="D1378" s="1699" t="s">
        <v>2110</v>
      </c>
      <c r="E1378" s="1699">
        <v>0</v>
      </c>
      <c r="F1378" s="1699">
        <v>1</v>
      </c>
      <c r="G1378" s="1700" t="s">
        <v>3840</v>
      </c>
      <c r="H1378" s="1700" t="s">
        <v>3841</v>
      </c>
      <c r="I1378" s="1700" t="s">
        <v>8088</v>
      </c>
    </row>
    <row r="1379" spans="2:9">
      <c r="B1379" s="1699" t="s">
        <v>2515</v>
      </c>
      <c r="C1379" s="1699" t="s">
        <v>3213</v>
      </c>
      <c r="D1379" s="1699" t="s">
        <v>2112</v>
      </c>
      <c r="E1379" s="1699">
        <v>0</v>
      </c>
      <c r="F1379" s="1699">
        <v>1</v>
      </c>
      <c r="G1379" s="1700" t="s">
        <v>3840</v>
      </c>
      <c r="H1379" s="1700" t="s">
        <v>3842</v>
      </c>
      <c r="I1379" s="1700" t="s">
        <v>8089</v>
      </c>
    </row>
    <row r="1380" spans="2:9">
      <c r="B1380" s="1699" t="s">
        <v>2515</v>
      </c>
      <c r="C1380" s="1699" t="s">
        <v>3213</v>
      </c>
      <c r="D1380" s="1699" t="s">
        <v>2122</v>
      </c>
      <c r="E1380" s="1699">
        <v>0</v>
      </c>
      <c r="F1380" s="1699">
        <v>1</v>
      </c>
      <c r="G1380" s="1700" t="s">
        <v>3840</v>
      </c>
      <c r="H1380" s="1700" t="s">
        <v>3843</v>
      </c>
      <c r="I1380" s="1700" t="s">
        <v>8089</v>
      </c>
    </row>
    <row r="1381" spans="2:9">
      <c r="B1381" s="1699" t="s">
        <v>2515</v>
      </c>
      <c r="C1381" s="1699" t="s">
        <v>3213</v>
      </c>
      <c r="D1381" s="1699" t="s">
        <v>2124</v>
      </c>
      <c r="E1381" s="1699">
        <v>0</v>
      </c>
      <c r="F1381" s="1699">
        <v>1</v>
      </c>
      <c r="G1381" s="1700" t="s">
        <v>3840</v>
      </c>
      <c r="H1381" s="1700" t="s">
        <v>3844</v>
      </c>
      <c r="I1381" s="1700" t="s">
        <v>8089</v>
      </c>
    </row>
    <row r="1382" spans="2:9">
      <c r="B1382" s="1699" t="s">
        <v>2515</v>
      </c>
      <c r="C1382" s="1699" t="s">
        <v>3845</v>
      </c>
      <c r="D1382" s="1699" t="s">
        <v>2108</v>
      </c>
      <c r="E1382" s="1699">
        <v>1</v>
      </c>
      <c r="F1382" s="1699">
        <v>0</v>
      </c>
      <c r="G1382" s="1700" t="s">
        <v>3846</v>
      </c>
      <c r="H1382" s="1700"/>
      <c r="I1382" s="1700" t="s">
        <v>8088</v>
      </c>
    </row>
    <row r="1383" spans="2:9">
      <c r="B1383" s="1699" t="s">
        <v>2515</v>
      </c>
      <c r="C1383" s="1699" t="s">
        <v>3845</v>
      </c>
      <c r="D1383" s="1699" t="s">
        <v>2107</v>
      </c>
      <c r="E1383" s="1699">
        <v>0</v>
      </c>
      <c r="F1383" s="1699">
        <v>1</v>
      </c>
      <c r="G1383" s="1700" t="s">
        <v>3846</v>
      </c>
      <c r="H1383" s="1700" t="s">
        <v>3847</v>
      </c>
      <c r="I1383" s="1700" t="s">
        <v>8088</v>
      </c>
    </row>
    <row r="1384" spans="2:9">
      <c r="B1384" s="1699" t="s">
        <v>2515</v>
      </c>
      <c r="C1384" s="1699" t="s">
        <v>3845</v>
      </c>
      <c r="D1384" s="1699" t="s">
        <v>2110</v>
      </c>
      <c r="E1384" s="1699">
        <v>0</v>
      </c>
      <c r="F1384" s="1699">
        <v>1</v>
      </c>
      <c r="G1384" s="1700" t="s">
        <v>3846</v>
      </c>
      <c r="H1384" s="1700" t="s">
        <v>3848</v>
      </c>
      <c r="I1384" s="1700" t="s">
        <v>8089</v>
      </c>
    </row>
    <row r="1385" spans="2:9">
      <c r="B1385" s="1699" t="s">
        <v>2515</v>
      </c>
      <c r="C1385" s="1699" t="s">
        <v>2600</v>
      </c>
      <c r="D1385" s="1699" t="s">
        <v>2112</v>
      </c>
      <c r="E1385" s="1699">
        <v>0</v>
      </c>
      <c r="F1385" s="1699">
        <v>1</v>
      </c>
      <c r="G1385" s="1700" t="s">
        <v>2956</v>
      </c>
      <c r="H1385" s="1700" t="s">
        <v>2221</v>
      </c>
      <c r="I1385" s="1700" t="s">
        <v>8088</v>
      </c>
    </row>
    <row r="1386" spans="2:9">
      <c r="B1386" s="1699" t="s">
        <v>2515</v>
      </c>
      <c r="C1386" s="1699" t="s">
        <v>3741</v>
      </c>
      <c r="D1386" s="1699" t="s">
        <v>2108</v>
      </c>
      <c r="E1386" s="1699">
        <v>1</v>
      </c>
      <c r="F1386" s="1699">
        <v>0</v>
      </c>
      <c r="G1386" s="1700" t="s">
        <v>3849</v>
      </c>
      <c r="H1386" s="1700"/>
      <c r="I1386" s="1700" t="s">
        <v>8088</v>
      </c>
    </row>
    <row r="1387" spans="2:9">
      <c r="B1387" s="1699" t="s">
        <v>2515</v>
      </c>
      <c r="C1387" s="1699" t="s">
        <v>3741</v>
      </c>
      <c r="D1387" s="1699" t="s">
        <v>2112</v>
      </c>
      <c r="E1387" s="1699">
        <v>0</v>
      </c>
      <c r="F1387" s="1699">
        <v>1</v>
      </c>
      <c r="G1387" s="1700" t="s">
        <v>3849</v>
      </c>
      <c r="H1387" s="1700" t="s">
        <v>3707</v>
      </c>
      <c r="I1387" s="1700" t="s">
        <v>8088</v>
      </c>
    </row>
    <row r="1388" spans="2:9">
      <c r="B1388" s="1699" t="s">
        <v>2515</v>
      </c>
      <c r="C1388" s="1699" t="s">
        <v>3741</v>
      </c>
      <c r="D1388" s="1699" t="s">
        <v>2122</v>
      </c>
      <c r="E1388" s="1699">
        <v>0</v>
      </c>
      <c r="F1388" s="1699">
        <v>1</v>
      </c>
      <c r="G1388" s="1700" t="s">
        <v>3849</v>
      </c>
      <c r="H1388" s="1700" t="s">
        <v>3850</v>
      </c>
      <c r="I1388" s="1700" t="s">
        <v>8088</v>
      </c>
    </row>
    <row r="1389" spans="2:9">
      <c r="B1389" s="1699" t="s">
        <v>2515</v>
      </c>
      <c r="C1389" s="1699" t="s">
        <v>3741</v>
      </c>
      <c r="D1389" s="1699" t="s">
        <v>2124</v>
      </c>
      <c r="E1389" s="1699">
        <v>0</v>
      </c>
      <c r="F1389" s="1699">
        <v>1</v>
      </c>
      <c r="G1389" s="1700" t="s">
        <v>3849</v>
      </c>
      <c r="H1389" s="1700" t="s">
        <v>3851</v>
      </c>
      <c r="I1389" s="1700" t="s">
        <v>8089</v>
      </c>
    </row>
    <row r="1390" spans="2:9">
      <c r="B1390" s="1699" t="s">
        <v>2515</v>
      </c>
      <c r="C1390" s="1699" t="s">
        <v>2309</v>
      </c>
      <c r="D1390" s="1699" t="s">
        <v>2122</v>
      </c>
      <c r="E1390" s="1699">
        <v>0</v>
      </c>
      <c r="F1390" s="1699">
        <v>1</v>
      </c>
      <c r="G1390" s="1700" t="s">
        <v>3853</v>
      </c>
      <c r="H1390" s="1700" t="s">
        <v>3854</v>
      </c>
      <c r="I1390" s="1700" t="s">
        <v>8088</v>
      </c>
    </row>
    <row r="1391" spans="2:9">
      <c r="B1391" s="1699" t="s">
        <v>2516</v>
      </c>
      <c r="C1391" s="1699" t="s">
        <v>2137</v>
      </c>
      <c r="D1391" s="1699" t="s">
        <v>2108</v>
      </c>
      <c r="E1391" s="1699">
        <v>1</v>
      </c>
      <c r="F1391" s="1699">
        <v>0</v>
      </c>
      <c r="G1391" s="1700" t="s">
        <v>3858</v>
      </c>
      <c r="H1391" s="1700"/>
      <c r="I1391" s="1700" t="s">
        <v>8088</v>
      </c>
    </row>
    <row r="1392" spans="2:9">
      <c r="B1392" s="1699" t="s">
        <v>2516</v>
      </c>
      <c r="C1392" s="1699" t="s">
        <v>2137</v>
      </c>
      <c r="D1392" s="1699" t="s">
        <v>2110</v>
      </c>
      <c r="E1392" s="1699">
        <v>0</v>
      </c>
      <c r="F1392" s="1699">
        <v>1</v>
      </c>
      <c r="G1392" s="1700" t="s">
        <v>3858</v>
      </c>
      <c r="H1392" s="1700" t="s">
        <v>3859</v>
      </c>
      <c r="I1392" s="1700" t="s">
        <v>8088</v>
      </c>
    </row>
    <row r="1393" spans="2:9">
      <c r="B1393" s="1699" t="s">
        <v>2516</v>
      </c>
      <c r="C1393" s="1699" t="s">
        <v>2137</v>
      </c>
      <c r="D1393" s="1699" t="s">
        <v>2112</v>
      </c>
      <c r="E1393" s="1699">
        <v>0</v>
      </c>
      <c r="F1393" s="1699">
        <v>1</v>
      </c>
      <c r="G1393" s="1700" t="s">
        <v>3858</v>
      </c>
      <c r="H1393" s="1700" t="s">
        <v>3860</v>
      </c>
      <c r="I1393" s="1700" t="s">
        <v>8088</v>
      </c>
    </row>
    <row r="1394" spans="2:9">
      <c r="B1394" s="1699" t="s">
        <v>2516</v>
      </c>
      <c r="C1394" s="1699" t="s">
        <v>2137</v>
      </c>
      <c r="D1394" s="1699" t="s">
        <v>2124</v>
      </c>
      <c r="E1394" s="1699">
        <v>0</v>
      </c>
      <c r="F1394" s="1699">
        <v>1</v>
      </c>
      <c r="G1394" s="1700" t="s">
        <v>3858</v>
      </c>
      <c r="H1394" s="1700" t="s">
        <v>3861</v>
      </c>
      <c r="I1394" s="1700" t="s">
        <v>8088</v>
      </c>
    </row>
    <row r="1395" spans="2:9">
      <c r="B1395" s="1699" t="s">
        <v>2516</v>
      </c>
      <c r="C1395" s="1699" t="s">
        <v>2138</v>
      </c>
      <c r="D1395" s="1699" t="s">
        <v>2122</v>
      </c>
      <c r="E1395" s="1699">
        <v>0</v>
      </c>
      <c r="F1395" s="1699">
        <v>1</v>
      </c>
      <c r="G1395" s="1700" t="s">
        <v>3862</v>
      </c>
      <c r="H1395" s="1700" t="s">
        <v>3863</v>
      </c>
      <c r="I1395" s="1700" t="s">
        <v>8088</v>
      </c>
    </row>
    <row r="1396" spans="2:9">
      <c r="B1396" s="1699" t="s">
        <v>2516</v>
      </c>
      <c r="C1396" s="1699" t="s">
        <v>2138</v>
      </c>
      <c r="D1396" s="1699" t="s">
        <v>2124</v>
      </c>
      <c r="E1396" s="1699">
        <v>0</v>
      </c>
      <c r="F1396" s="1699">
        <v>1</v>
      </c>
      <c r="G1396" s="1700" t="s">
        <v>3862</v>
      </c>
      <c r="H1396" s="1700" t="s">
        <v>3864</v>
      </c>
      <c r="I1396" s="1700" t="s">
        <v>8088</v>
      </c>
    </row>
    <row r="1397" spans="2:9">
      <c r="B1397" s="1699" t="s">
        <v>2516</v>
      </c>
      <c r="C1397" s="1699" t="s">
        <v>2154</v>
      </c>
      <c r="D1397" s="1699" t="s">
        <v>2128</v>
      </c>
      <c r="E1397" s="1699">
        <v>0</v>
      </c>
      <c r="F1397" s="1699">
        <v>1</v>
      </c>
      <c r="G1397" s="1700" t="s">
        <v>3867</v>
      </c>
      <c r="H1397" s="1700" t="s">
        <v>3868</v>
      </c>
      <c r="I1397" s="1700" t="s">
        <v>8088</v>
      </c>
    </row>
    <row r="1398" spans="2:9">
      <c r="B1398" s="1699" t="s">
        <v>2516</v>
      </c>
      <c r="C1398" s="1699" t="s">
        <v>2157</v>
      </c>
      <c r="D1398" s="1699" t="s">
        <v>2122</v>
      </c>
      <c r="E1398" s="1699">
        <v>0</v>
      </c>
      <c r="F1398" s="1699">
        <v>1</v>
      </c>
      <c r="G1398" s="1700" t="s">
        <v>3871</v>
      </c>
      <c r="H1398" s="1700" t="s">
        <v>3872</v>
      </c>
      <c r="I1398" s="1700" t="s">
        <v>8088</v>
      </c>
    </row>
    <row r="1399" spans="2:9">
      <c r="B1399" s="1699" t="s">
        <v>2516</v>
      </c>
      <c r="C1399" s="1699" t="s">
        <v>2165</v>
      </c>
      <c r="D1399" s="1699" t="s">
        <v>2108</v>
      </c>
      <c r="E1399" s="1699">
        <v>1</v>
      </c>
      <c r="F1399" s="1699">
        <v>0</v>
      </c>
      <c r="G1399" s="1700" t="s">
        <v>3877</v>
      </c>
      <c r="H1399" s="1700"/>
      <c r="I1399" s="1700" t="s">
        <v>8088</v>
      </c>
    </row>
    <row r="1400" spans="2:9">
      <c r="B1400" s="1699" t="s">
        <v>2516</v>
      </c>
      <c r="C1400" s="1699" t="s">
        <v>2165</v>
      </c>
      <c r="D1400" s="1699" t="s">
        <v>2107</v>
      </c>
      <c r="E1400" s="1699">
        <v>0</v>
      </c>
      <c r="F1400" s="1699">
        <v>1</v>
      </c>
      <c r="G1400" s="1700" t="s">
        <v>3877</v>
      </c>
      <c r="H1400" s="1700" t="s">
        <v>3557</v>
      </c>
      <c r="I1400" s="1700" t="s">
        <v>8088</v>
      </c>
    </row>
    <row r="1401" spans="2:9">
      <c r="B1401" s="1699" t="s">
        <v>2516</v>
      </c>
      <c r="C1401" s="1699" t="s">
        <v>2165</v>
      </c>
      <c r="D1401" s="1699" t="s">
        <v>2110</v>
      </c>
      <c r="E1401" s="1699">
        <v>0</v>
      </c>
      <c r="F1401" s="1699">
        <v>1</v>
      </c>
      <c r="G1401" s="1700" t="s">
        <v>3877</v>
      </c>
      <c r="H1401" s="1700" t="s">
        <v>3878</v>
      </c>
      <c r="I1401" s="1700" t="s">
        <v>8088</v>
      </c>
    </row>
    <row r="1402" spans="2:9">
      <c r="B1402" s="1699" t="s">
        <v>2516</v>
      </c>
      <c r="C1402" s="1699" t="s">
        <v>2165</v>
      </c>
      <c r="D1402" s="1699" t="s">
        <v>2122</v>
      </c>
      <c r="E1402" s="1699">
        <v>0</v>
      </c>
      <c r="F1402" s="1699">
        <v>1</v>
      </c>
      <c r="G1402" s="1700" t="s">
        <v>3877</v>
      </c>
      <c r="H1402" s="1700" t="s">
        <v>3880</v>
      </c>
      <c r="I1402" s="1700" t="s">
        <v>8088</v>
      </c>
    </row>
    <row r="1403" spans="2:9">
      <c r="B1403" s="1699" t="s">
        <v>2516</v>
      </c>
      <c r="C1403" s="1699" t="s">
        <v>2167</v>
      </c>
      <c r="D1403" s="1699" t="s">
        <v>2512</v>
      </c>
      <c r="E1403" s="1699">
        <v>0</v>
      </c>
      <c r="F1403" s="1699">
        <v>1</v>
      </c>
      <c r="G1403" s="1700" t="s">
        <v>3881</v>
      </c>
      <c r="H1403" s="1700" t="s">
        <v>3884</v>
      </c>
      <c r="I1403" s="1700" t="s">
        <v>8088</v>
      </c>
    </row>
    <row r="1404" spans="2:9">
      <c r="B1404" s="1699" t="s">
        <v>2516</v>
      </c>
      <c r="C1404" s="1699" t="s">
        <v>2167</v>
      </c>
      <c r="D1404" s="1699" t="s">
        <v>2516</v>
      </c>
      <c r="E1404" s="1699">
        <v>0</v>
      </c>
      <c r="F1404" s="1699">
        <v>1</v>
      </c>
      <c r="G1404" s="1700" t="s">
        <v>3881</v>
      </c>
      <c r="H1404" s="1700" t="s">
        <v>3885</v>
      </c>
      <c r="I1404" s="1700" t="s">
        <v>8088</v>
      </c>
    </row>
    <row r="1405" spans="2:9">
      <c r="B1405" s="1699" t="s">
        <v>2516</v>
      </c>
      <c r="C1405" s="1699" t="s">
        <v>2167</v>
      </c>
      <c r="D1405" s="1699" t="s">
        <v>2522</v>
      </c>
      <c r="E1405" s="1699">
        <v>0</v>
      </c>
      <c r="F1405" s="1699">
        <v>1</v>
      </c>
      <c r="G1405" s="1700" t="s">
        <v>3881</v>
      </c>
      <c r="H1405" s="1700" t="s">
        <v>3886</v>
      </c>
      <c r="I1405" s="1700" t="s">
        <v>8088</v>
      </c>
    </row>
    <row r="1406" spans="2:9">
      <c r="B1406" s="1699" t="s">
        <v>2516</v>
      </c>
      <c r="C1406" s="1699" t="s">
        <v>2167</v>
      </c>
      <c r="D1406" s="1699" t="s">
        <v>2525</v>
      </c>
      <c r="E1406" s="1699">
        <v>0</v>
      </c>
      <c r="F1406" s="1699">
        <v>1</v>
      </c>
      <c r="G1406" s="1700" t="s">
        <v>3881</v>
      </c>
      <c r="H1406" s="1700" t="s">
        <v>3887</v>
      </c>
      <c r="I1406" s="1700" t="s">
        <v>8088</v>
      </c>
    </row>
    <row r="1407" spans="2:9">
      <c r="B1407" s="1699" t="s">
        <v>2516</v>
      </c>
      <c r="C1407" s="1699" t="s">
        <v>2167</v>
      </c>
      <c r="D1407" s="1699" t="s">
        <v>2527</v>
      </c>
      <c r="E1407" s="1699">
        <v>0</v>
      </c>
      <c r="F1407" s="1699">
        <v>1</v>
      </c>
      <c r="G1407" s="1700" t="s">
        <v>3881</v>
      </c>
      <c r="H1407" s="1700" t="s">
        <v>3888</v>
      </c>
      <c r="I1407" s="1700" t="s">
        <v>8088</v>
      </c>
    </row>
    <row r="1408" spans="2:9">
      <c r="B1408" s="1699" t="s">
        <v>2516</v>
      </c>
      <c r="C1408" s="1699" t="s">
        <v>2167</v>
      </c>
      <c r="D1408" s="1699" t="s">
        <v>2529</v>
      </c>
      <c r="E1408" s="1699">
        <v>0</v>
      </c>
      <c r="F1408" s="1699">
        <v>1</v>
      </c>
      <c r="G1408" s="1700" t="s">
        <v>3881</v>
      </c>
      <c r="H1408" s="1700" t="s">
        <v>3616</v>
      </c>
      <c r="I1408" s="1700" t="s">
        <v>8088</v>
      </c>
    </row>
    <row r="1409" spans="2:9">
      <c r="B1409" s="1699" t="s">
        <v>2516</v>
      </c>
      <c r="C1409" s="1699" t="s">
        <v>2167</v>
      </c>
      <c r="D1409" s="1699" t="s">
        <v>2531</v>
      </c>
      <c r="E1409" s="1699">
        <v>0</v>
      </c>
      <c r="F1409" s="1699">
        <v>1</v>
      </c>
      <c r="G1409" s="1700" t="s">
        <v>3881</v>
      </c>
      <c r="H1409" s="1700" t="s">
        <v>3686</v>
      </c>
      <c r="I1409" s="1700" t="s">
        <v>8088</v>
      </c>
    </row>
    <row r="1410" spans="2:9">
      <c r="B1410" s="1699" t="s">
        <v>2516</v>
      </c>
      <c r="C1410" s="1699" t="s">
        <v>2167</v>
      </c>
      <c r="D1410" s="1699" t="s">
        <v>2685</v>
      </c>
      <c r="E1410" s="1699">
        <v>0</v>
      </c>
      <c r="F1410" s="1699">
        <v>1</v>
      </c>
      <c r="G1410" s="1700" t="s">
        <v>3881</v>
      </c>
      <c r="H1410" s="1700" t="s">
        <v>3588</v>
      </c>
      <c r="I1410" s="1700" t="s">
        <v>8088</v>
      </c>
    </row>
    <row r="1411" spans="2:9">
      <c r="B1411" s="1699" t="s">
        <v>2516</v>
      </c>
      <c r="C1411" s="1699" t="s">
        <v>2183</v>
      </c>
      <c r="D1411" s="1699" t="s">
        <v>2108</v>
      </c>
      <c r="E1411" s="1699">
        <v>1</v>
      </c>
      <c r="F1411" s="1699">
        <v>0</v>
      </c>
      <c r="G1411" s="1700" t="s">
        <v>3890</v>
      </c>
      <c r="H1411" s="1700"/>
      <c r="I1411" s="1700" t="s">
        <v>8088</v>
      </c>
    </row>
    <row r="1412" spans="2:9">
      <c r="B1412" s="1699" t="s">
        <v>2516</v>
      </c>
      <c r="C1412" s="1699" t="s">
        <v>2183</v>
      </c>
      <c r="D1412" s="1699" t="s">
        <v>2107</v>
      </c>
      <c r="E1412" s="1699">
        <v>0</v>
      </c>
      <c r="F1412" s="1699">
        <v>1</v>
      </c>
      <c r="G1412" s="1700" t="s">
        <v>3890</v>
      </c>
      <c r="H1412" s="1700" t="s">
        <v>3891</v>
      </c>
      <c r="I1412" s="1700" t="s">
        <v>8088</v>
      </c>
    </row>
    <row r="1413" spans="2:9">
      <c r="B1413" s="1699" t="s">
        <v>2516</v>
      </c>
      <c r="C1413" s="1699" t="s">
        <v>2183</v>
      </c>
      <c r="D1413" s="1699" t="s">
        <v>2110</v>
      </c>
      <c r="E1413" s="1699">
        <v>0</v>
      </c>
      <c r="F1413" s="1699">
        <v>1</v>
      </c>
      <c r="G1413" s="1700" t="s">
        <v>3890</v>
      </c>
      <c r="H1413" s="1700" t="s">
        <v>3892</v>
      </c>
      <c r="I1413" s="1700" t="s">
        <v>8088</v>
      </c>
    </row>
    <row r="1414" spans="2:9">
      <c r="B1414" s="1699" t="s">
        <v>2516</v>
      </c>
      <c r="C1414" s="1699" t="s">
        <v>2183</v>
      </c>
      <c r="D1414" s="1699" t="s">
        <v>2112</v>
      </c>
      <c r="E1414" s="1699">
        <v>0</v>
      </c>
      <c r="F1414" s="1699">
        <v>1</v>
      </c>
      <c r="G1414" s="1700" t="s">
        <v>3890</v>
      </c>
      <c r="H1414" s="1700" t="s">
        <v>3893</v>
      </c>
      <c r="I1414" s="1700" t="s">
        <v>8088</v>
      </c>
    </row>
    <row r="1415" spans="2:9">
      <c r="B1415" s="1699" t="s">
        <v>2516</v>
      </c>
      <c r="C1415" s="1699" t="s">
        <v>2183</v>
      </c>
      <c r="D1415" s="1699" t="s">
        <v>2122</v>
      </c>
      <c r="E1415" s="1699">
        <v>0</v>
      </c>
      <c r="F1415" s="1699">
        <v>1</v>
      </c>
      <c r="G1415" s="1700" t="s">
        <v>3890</v>
      </c>
      <c r="H1415" s="1700" t="s">
        <v>3391</v>
      </c>
      <c r="I1415" s="1700" t="s">
        <v>8088</v>
      </c>
    </row>
    <row r="1416" spans="2:9">
      <c r="B1416" s="1699" t="s">
        <v>2516</v>
      </c>
      <c r="C1416" s="1699" t="s">
        <v>2183</v>
      </c>
      <c r="D1416" s="1699" t="s">
        <v>2124</v>
      </c>
      <c r="E1416" s="1699">
        <v>0</v>
      </c>
      <c r="F1416" s="1699">
        <v>1</v>
      </c>
      <c r="G1416" s="1700" t="s">
        <v>3890</v>
      </c>
      <c r="H1416" s="1700" t="s">
        <v>3894</v>
      </c>
      <c r="I1416" s="1700" t="s">
        <v>8088</v>
      </c>
    </row>
    <row r="1417" spans="2:9">
      <c r="B1417" s="1699" t="s">
        <v>2516</v>
      </c>
      <c r="C1417" s="1699" t="s">
        <v>2183</v>
      </c>
      <c r="D1417" s="1699" t="s">
        <v>2126</v>
      </c>
      <c r="E1417" s="1699">
        <v>0</v>
      </c>
      <c r="F1417" s="1699">
        <v>1</v>
      </c>
      <c r="G1417" s="1700" t="s">
        <v>3890</v>
      </c>
      <c r="H1417" s="1700" t="s">
        <v>3895</v>
      </c>
      <c r="I1417" s="1700" t="s">
        <v>8088</v>
      </c>
    </row>
    <row r="1418" spans="2:9">
      <c r="B1418" s="1699" t="s">
        <v>2516</v>
      </c>
      <c r="C1418" s="1699" t="s">
        <v>2183</v>
      </c>
      <c r="D1418" s="1699" t="s">
        <v>2512</v>
      </c>
      <c r="E1418" s="1699">
        <v>0</v>
      </c>
      <c r="F1418" s="1699">
        <v>1</v>
      </c>
      <c r="G1418" s="1700" t="s">
        <v>3890</v>
      </c>
      <c r="H1418" s="1700" t="s">
        <v>3896</v>
      </c>
      <c r="I1418" s="1700" t="s">
        <v>8088</v>
      </c>
    </row>
    <row r="1419" spans="2:9">
      <c r="B1419" s="1699" t="s">
        <v>2516</v>
      </c>
      <c r="C1419" s="1699" t="s">
        <v>2183</v>
      </c>
      <c r="D1419" s="1699" t="s">
        <v>2514</v>
      </c>
      <c r="E1419" s="1699">
        <v>0</v>
      </c>
      <c r="F1419" s="1699">
        <v>1</v>
      </c>
      <c r="G1419" s="1700" t="s">
        <v>3890</v>
      </c>
      <c r="H1419" s="1700" t="s">
        <v>3897</v>
      </c>
      <c r="I1419" s="1700" t="s">
        <v>8088</v>
      </c>
    </row>
    <row r="1420" spans="2:9">
      <c r="B1420" s="1699" t="s">
        <v>2516</v>
      </c>
      <c r="C1420" s="1699" t="s">
        <v>2183</v>
      </c>
      <c r="D1420" s="1699" t="s">
        <v>2515</v>
      </c>
      <c r="E1420" s="1699">
        <v>0</v>
      </c>
      <c r="F1420" s="1699">
        <v>1</v>
      </c>
      <c r="G1420" s="1700" t="s">
        <v>3890</v>
      </c>
      <c r="H1420" s="1700" t="s">
        <v>3898</v>
      </c>
      <c r="I1420" s="1700" t="s">
        <v>8089</v>
      </c>
    </row>
    <row r="1421" spans="2:9">
      <c r="B1421" s="1699" t="s">
        <v>2516</v>
      </c>
      <c r="C1421" s="1699" t="s">
        <v>2183</v>
      </c>
      <c r="D1421" s="1699" t="s">
        <v>2516</v>
      </c>
      <c r="E1421" s="1699">
        <v>0</v>
      </c>
      <c r="F1421" s="1699">
        <v>1</v>
      </c>
      <c r="G1421" s="1700" t="s">
        <v>3890</v>
      </c>
      <c r="H1421" s="1700" t="s">
        <v>2574</v>
      </c>
      <c r="I1421" s="1700" t="s">
        <v>8089</v>
      </c>
    </row>
    <row r="1422" spans="2:9">
      <c r="B1422" s="1699" t="s">
        <v>2516</v>
      </c>
      <c r="C1422" s="1699" t="s">
        <v>2183</v>
      </c>
      <c r="D1422" s="1699" t="s">
        <v>2518</v>
      </c>
      <c r="E1422" s="1699">
        <v>0</v>
      </c>
      <c r="F1422" s="1699">
        <v>1</v>
      </c>
      <c r="G1422" s="1700" t="s">
        <v>3890</v>
      </c>
      <c r="H1422" s="1700" t="s">
        <v>3899</v>
      </c>
      <c r="I1422" s="1700" t="s">
        <v>8089</v>
      </c>
    </row>
    <row r="1423" spans="2:9">
      <c r="B1423" s="1699" t="s">
        <v>2516</v>
      </c>
      <c r="C1423" s="1699" t="s">
        <v>2186</v>
      </c>
      <c r="D1423" s="1699" t="s">
        <v>2110</v>
      </c>
      <c r="E1423" s="1699">
        <v>0</v>
      </c>
      <c r="F1423" s="1699">
        <v>1</v>
      </c>
      <c r="G1423" s="1700" t="s">
        <v>3900</v>
      </c>
      <c r="H1423" s="1700" t="s">
        <v>3901</v>
      </c>
      <c r="I1423" s="1700" t="s">
        <v>8088</v>
      </c>
    </row>
    <row r="1424" spans="2:9">
      <c r="B1424" s="1699" t="s">
        <v>2516</v>
      </c>
      <c r="C1424" s="1699" t="s">
        <v>2186</v>
      </c>
      <c r="D1424" s="1699" t="s">
        <v>2112</v>
      </c>
      <c r="E1424" s="1699">
        <v>0</v>
      </c>
      <c r="F1424" s="1699">
        <v>1</v>
      </c>
      <c r="G1424" s="1700" t="s">
        <v>3900</v>
      </c>
      <c r="H1424" s="1700" t="s">
        <v>3902</v>
      </c>
      <c r="I1424" s="1700" t="s">
        <v>8088</v>
      </c>
    </row>
    <row r="1425" spans="2:9">
      <c r="B1425" s="1699" t="s">
        <v>2516</v>
      </c>
      <c r="C1425" s="1699" t="s">
        <v>2186</v>
      </c>
      <c r="D1425" s="1699" t="s">
        <v>2122</v>
      </c>
      <c r="E1425" s="1699">
        <v>0</v>
      </c>
      <c r="F1425" s="1699">
        <v>1</v>
      </c>
      <c r="G1425" s="1700" t="s">
        <v>3900</v>
      </c>
      <c r="H1425" s="1700" t="s">
        <v>3903</v>
      </c>
      <c r="I1425" s="1700" t="s">
        <v>8089</v>
      </c>
    </row>
    <row r="1426" spans="2:9">
      <c r="B1426" s="1699" t="s">
        <v>2516</v>
      </c>
      <c r="C1426" s="1699" t="s">
        <v>2186</v>
      </c>
      <c r="D1426" s="1699" t="s">
        <v>2126</v>
      </c>
      <c r="E1426" s="1699">
        <v>0</v>
      </c>
      <c r="F1426" s="1699">
        <v>1</v>
      </c>
      <c r="G1426" s="1700" t="s">
        <v>3900</v>
      </c>
      <c r="H1426" s="1700" t="s">
        <v>3904</v>
      </c>
      <c r="I1426" s="1700" t="s">
        <v>8088</v>
      </c>
    </row>
    <row r="1427" spans="2:9">
      <c r="B1427" s="1699" t="s">
        <v>2516</v>
      </c>
      <c r="C1427" s="1699" t="s">
        <v>2186</v>
      </c>
      <c r="D1427" s="1699" t="s">
        <v>2130</v>
      </c>
      <c r="E1427" s="1699">
        <v>0</v>
      </c>
      <c r="F1427" s="1699">
        <v>1</v>
      </c>
      <c r="G1427" s="1700" t="s">
        <v>3900</v>
      </c>
      <c r="H1427" s="1700" t="s">
        <v>2589</v>
      </c>
      <c r="I1427" s="1700" t="s">
        <v>8088</v>
      </c>
    </row>
    <row r="1428" spans="2:9">
      <c r="B1428" s="1699" t="s">
        <v>2516</v>
      </c>
      <c r="C1428" s="1699" t="s">
        <v>2186</v>
      </c>
      <c r="D1428" s="1699" t="s">
        <v>2512</v>
      </c>
      <c r="E1428" s="1699">
        <v>0</v>
      </c>
      <c r="F1428" s="1699">
        <v>1</v>
      </c>
      <c r="G1428" s="1700" t="s">
        <v>3900</v>
      </c>
      <c r="H1428" s="1700" t="s">
        <v>3905</v>
      </c>
      <c r="I1428" s="1700" t="s">
        <v>8088</v>
      </c>
    </row>
    <row r="1429" spans="2:9">
      <c r="B1429" s="1699" t="s">
        <v>2516</v>
      </c>
      <c r="C1429" s="1699" t="s">
        <v>2186</v>
      </c>
      <c r="D1429" s="1699" t="s">
        <v>2514</v>
      </c>
      <c r="E1429" s="1699">
        <v>0</v>
      </c>
      <c r="F1429" s="1699">
        <v>1</v>
      </c>
      <c r="G1429" s="1700" t="s">
        <v>3900</v>
      </c>
      <c r="H1429" s="1700" t="s">
        <v>3906</v>
      </c>
      <c r="I1429" s="1700" t="s">
        <v>8088</v>
      </c>
    </row>
    <row r="1430" spans="2:9">
      <c r="B1430" s="1699" t="s">
        <v>2516</v>
      </c>
      <c r="C1430" s="1699" t="s">
        <v>2186</v>
      </c>
      <c r="D1430" s="1699" t="s">
        <v>2515</v>
      </c>
      <c r="E1430" s="1699">
        <v>0</v>
      </c>
      <c r="F1430" s="1699">
        <v>1</v>
      </c>
      <c r="G1430" s="1700" t="s">
        <v>3900</v>
      </c>
      <c r="H1430" s="1700" t="s">
        <v>3589</v>
      </c>
      <c r="I1430" s="1700" t="s">
        <v>8089</v>
      </c>
    </row>
    <row r="1431" spans="2:9">
      <c r="B1431" s="1699" t="s">
        <v>2516</v>
      </c>
      <c r="C1431" s="1699" t="s">
        <v>2187</v>
      </c>
      <c r="D1431" s="1699" t="s">
        <v>2108</v>
      </c>
      <c r="E1431" s="1699">
        <v>1</v>
      </c>
      <c r="F1431" s="1699">
        <v>0</v>
      </c>
      <c r="G1431" s="1700" t="s">
        <v>3907</v>
      </c>
      <c r="H1431" s="1700"/>
      <c r="I1431" s="1700" t="s">
        <v>8088</v>
      </c>
    </row>
    <row r="1432" spans="2:9">
      <c r="B1432" s="1699" t="s">
        <v>2516</v>
      </c>
      <c r="C1432" s="1699" t="s">
        <v>2187</v>
      </c>
      <c r="D1432" s="1699" t="s">
        <v>2124</v>
      </c>
      <c r="E1432" s="1699">
        <v>0</v>
      </c>
      <c r="F1432" s="1699">
        <v>1</v>
      </c>
      <c r="G1432" s="1700" t="s">
        <v>3907</v>
      </c>
      <c r="H1432" s="1700" t="s">
        <v>3908</v>
      </c>
      <c r="I1432" s="1700" t="s">
        <v>8088</v>
      </c>
    </row>
    <row r="1433" spans="2:9">
      <c r="B1433" s="1699" t="s">
        <v>2516</v>
      </c>
      <c r="C1433" s="1699" t="s">
        <v>2187</v>
      </c>
      <c r="D1433" s="1699" t="s">
        <v>2126</v>
      </c>
      <c r="E1433" s="1699">
        <v>0</v>
      </c>
      <c r="F1433" s="1699">
        <v>1</v>
      </c>
      <c r="G1433" s="1700" t="s">
        <v>3907</v>
      </c>
      <c r="H1433" s="1700" t="s">
        <v>3909</v>
      </c>
      <c r="I1433" s="1700" t="s">
        <v>8088</v>
      </c>
    </row>
    <row r="1434" spans="2:9">
      <c r="B1434" s="1699" t="s">
        <v>2516</v>
      </c>
      <c r="C1434" s="1699" t="s">
        <v>2187</v>
      </c>
      <c r="D1434" s="1699" t="s">
        <v>2128</v>
      </c>
      <c r="E1434" s="1699">
        <v>0</v>
      </c>
      <c r="F1434" s="1699">
        <v>1</v>
      </c>
      <c r="G1434" s="1700" t="s">
        <v>3907</v>
      </c>
      <c r="H1434" s="1700" t="s">
        <v>3910</v>
      </c>
      <c r="I1434" s="1700" t="s">
        <v>8088</v>
      </c>
    </row>
    <row r="1435" spans="2:9">
      <c r="B1435" s="1699" t="s">
        <v>2516</v>
      </c>
      <c r="C1435" s="1699" t="s">
        <v>2187</v>
      </c>
      <c r="D1435" s="1699" t="s">
        <v>2130</v>
      </c>
      <c r="E1435" s="1699">
        <v>0</v>
      </c>
      <c r="F1435" s="1699">
        <v>1</v>
      </c>
      <c r="G1435" s="1700" t="s">
        <v>3907</v>
      </c>
      <c r="H1435" s="1700" t="s">
        <v>3911</v>
      </c>
      <c r="I1435" s="1700" t="s">
        <v>8088</v>
      </c>
    </row>
    <row r="1436" spans="2:9">
      <c r="B1436" s="1699" t="s">
        <v>2516</v>
      </c>
      <c r="C1436" s="1699" t="s">
        <v>2187</v>
      </c>
      <c r="D1436" s="1699" t="s">
        <v>2512</v>
      </c>
      <c r="E1436" s="1699">
        <v>0</v>
      </c>
      <c r="F1436" s="1699">
        <v>1</v>
      </c>
      <c r="G1436" s="1700" t="s">
        <v>3907</v>
      </c>
      <c r="H1436" s="1700" t="s">
        <v>3912</v>
      </c>
      <c r="I1436" s="1700" t="s">
        <v>8088</v>
      </c>
    </row>
    <row r="1437" spans="2:9">
      <c r="B1437" s="1699" t="s">
        <v>2516</v>
      </c>
      <c r="C1437" s="1699" t="s">
        <v>2187</v>
      </c>
      <c r="D1437" s="1699" t="s">
        <v>2514</v>
      </c>
      <c r="E1437" s="1699">
        <v>0</v>
      </c>
      <c r="F1437" s="1699">
        <v>1</v>
      </c>
      <c r="G1437" s="1700" t="s">
        <v>3907</v>
      </c>
      <c r="H1437" s="1700" t="s">
        <v>3913</v>
      </c>
      <c r="I1437" s="1700" t="s">
        <v>8088</v>
      </c>
    </row>
    <row r="1438" spans="2:9">
      <c r="B1438" s="1699" t="s">
        <v>2516</v>
      </c>
      <c r="C1438" s="1699" t="s">
        <v>2187</v>
      </c>
      <c r="D1438" s="1699" t="s">
        <v>2515</v>
      </c>
      <c r="E1438" s="1699">
        <v>0</v>
      </c>
      <c r="F1438" s="1699">
        <v>1</v>
      </c>
      <c r="G1438" s="1700" t="s">
        <v>3907</v>
      </c>
      <c r="H1438" s="1700" t="s">
        <v>3914</v>
      </c>
      <c r="I1438" s="1700" t="s">
        <v>8089</v>
      </c>
    </row>
    <row r="1439" spans="2:9">
      <c r="B1439" s="1699" t="s">
        <v>2516</v>
      </c>
      <c r="C1439" s="1699" t="s">
        <v>2196</v>
      </c>
      <c r="D1439" s="1699" t="s">
        <v>2126</v>
      </c>
      <c r="E1439" s="1699">
        <v>0</v>
      </c>
      <c r="F1439" s="1699">
        <v>1</v>
      </c>
      <c r="G1439" s="1700" t="s">
        <v>3915</v>
      </c>
      <c r="H1439" s="1700" t="s">
        <v>2927</v>
      </c>
      <c r="I1439" s="1700" t="s">
        <v>8088</v>
      </c>
    </row>
    <row r="1440" spans="2:9">
      <c r="B1440" s="1699" t="s">
        <v>2516</v>
      </c>
      <c r="C1440" s="1699" t="s">
        <v>2206</v>
      </c>
      <c r="D1440" s="1699" t="s">
        <v>2108</v>
      </c>
      <c r="E1440" s="1699">
        <v>1</v>
      </c>
      <c r="F1440" s="1699">
        <v>0</v>
      </c>
      <c r="G1440" s="1700" t="s">
        <v>3919</v>
      </c>
      <c r="H1440" s="1700"/>
      <c r="I1440" s="1700" t="s">
        <v>8088</v>
      </c>
    </row>
    <row r="1441" spans="2:9">
      <c r="B1441" s="1699" t="s">
        <v>2516</v>
      </c>
      <c r="C1441" s="1699" t="s">
        <v>2206</v>
      </c>
      <c r="D1441" s="1699" t="s">
        <v>2107</v>
      </c>
      <c r="E1441" s="1699">
        <v>0</v>
      </c>
      <c r="F1441" s="1699">
        <v>1</v>
      </c>
      <c r="G1441" s="1700" t="s">
        <v>3919</v>
      </c>
      <c r="H1441" s="1700" t="s">
        <v>3920</v>
      </c>
      <c r="I1441" s="1700" t="s">
        <v>8088</v>
      </c>
    </row>
    <row r="1442" spans="2:9">
      <c r="B1442" s="1699" t="s">
        <v>2516</v>
      </c>
      <c r="C1442" s="1699" t="s">
        <v>2206</v>
      </c>
      <c r="D1442" s="1699" t="s">
        <v>2110</v>
      </c>
      <c r="E1442" s="1699">
        <v>0</v>
      </c>
      <c r="F1442" s="1699">
        <v>1</v>
      </c>
      <c r="G1442" s="1700" t="s">
        <v>3919</v>
      </c>
      <c r="H1442" s="1700" t="s">
        <v>3921</v>
      </c>
      <c r="I1442" s="1700" t="s">
        <v>8088</v>
      </c>
    </row>
    <row r="1443" spans="2:9">
      <c r="B1443" s="1699" t="s">
        <v>2516</v>
      </c>
      <c r="C1443" s="1699" t="s">
        <v>2206</v>
      </c>
      <c r="D1443" s="1699" t="s">
        <v>2112</v>
      </c>
      <c r="E1443" s="1699">
        <v>0</v>
      </c>
      <c r="F1443" s="1699">
        <v>1</v>
      </c>
      <c r="G1443" s="1700" t="s">
        <v>3919</v>
      </c>
      <c r="H1443" s="1700" t="s">
        <v>3576</v>
      </c>
      <c r="I1443" s="1700" t="s">
        <v>8088</v>
      </c>
    </row>
    <row r="1444" spans="2:9">
      <c r="B1444" s="1699" t="s">
        <v>2516</v>
      </c>
      <c r="C1444" s="1699" t="s">
        <v>2206</v>
      </c>
      <c r="D1444" s="1699" t="s">
        <v>2122</v>
      </c>
      <c r="E1444" s="1699">
        <v>0</v>
      </c>
      <c r="F1444" s="1699">
        <v>1</v>
      </c>
      <c r="G1444" s="1700" t="s">
        <v>3919</v>
      </c>
      <c r="H1444" s="1700" t="s">
        <v>3922</v>
      </c>
      <c r="I1444" s="1700" t="s">
        <v>8088</v>
      </c>
    </row>
    <row r="1445" spans="2:9">
      <c r="B1445" s="1699" t="s">
        <v>2516</v>
      </c>
      <c r="C1445" s="1699" t="s">
        <v>2206</v>
      </c>
      <c r="D1445" s="1699" t="s">
        <v>2124</v>
      </c>
      <c r="E1445" s="1699">
        <v>0</v>
      </c>
      <c r="F1445" s="1699">
        <v>1</v>
      </c>
      <c r="G1445" s="1700" t="s">
        <v>3919</v>
      </c>
      <c r="H1445" s="1700" t="s">
        <v>3923</v>
      </c>
      <c r="I1445" s="1700" t="s">
        <v>8088</v>
      </c>
    </row>
    <row r="1446" spans="2:9">
      <c r="B1446" s="1699" t="s">
        <v>2516</v>
      </c>
      <c r="C1446" s="1699" t="s">
        <v>2206</v>
      </c>
      <c r="D1446" s="1699" t="s">
        <v>2126</v>
      </c>
      <c r="E1446" s="1699">
        <v>0</v>
      </c>
      <c r="F1446" s="1699">
        <v>1</v>
      </c>
      <c r="G1446" s="1700" t="s">
        <v>3919</v>
      </c>
      <c r="H1446" s="1700" t="s">
        <v>3924</v>
      </c>
      <c r="I1446" s="1700" t="s">
        <v>8088</v>
      </c>
    </row>
    <row r="1447" spans="2:9">
      <c r="B1447" s="1699" t="s">
        <v>2516</v>
      </c>
      <c r="C1447" s="1699" t="s">
        <v>2206</v>
      </c>
      <c r="D1447" s="1699" t="s">
        <v>2130</v>
      </c>
      <c r="E1447" s="1699">
        <v>0</v>
      </c>
      <c r="F1447" s="1699">
        <v>1</v>
      </c>
      <c r="G1447" s="1700" t="s">
        <v>3919</v>
      </c>
      <c r="H1447" s="1700" t="s">
        <v>3925</v>
      </c>
      <c r="I1447" s="1700" t="s">
        <v>8088</v>
      </c>
    </row>
    <row r="1448" spans="2:9">
      <c r="B1448" s="1699" t="s">
        <v>2516</v>
      </c>
      <c r="C1448" s="1699" t="s">
        <v>2206</v>
      </c>
      <c r="D1448" s="1699" t="s">
        <v>2512</v>
      </c>
      <c r="E1448" s="1699">
        <v>0</v>
      </c>
      <c r="F1448" s="1699">
        <v>1</v>
      </c>
      <c r="G1448" s="1700" t="s">
        <v>3919</v>
      </c>
      <c r="H1448" s="1700" t="s">
        <v>3710</v>
      </c>
      <c r="I1448" s="1700" t="s">
        <v>8088</v>
      </c>
    </row>
    <row r="1449" spans="2:9">
      <c r="B1449" s="1699" t="s">
        <v>2516</v>
      </c>
      <c r="C1449" s="1699" t="s">
        <v>2206</v>
      </c>
      <c r="D1449" s="1699" t="s">
        <v>2514</v>
      </c>
      <c r="E1449" s="1699">
        <v>0</v>
      </c>
      <c r="F1449" s="1699">
        <v>1</v>
      </c>
      <c r="G1449" s="1700" t="s">
        <v>3919</v>
      </c>
      <c r="H1449" s="1700" t="s">
        <v>3926</v>
      </c>
      <c r="I1449" s="1700" t="s">
        <v>8088</v>
      </c>
    </row>
    <row r="1450" spans="2:9">
      <c r="B1450" s="1699" t="s">
        <v>2516</v>
      </c>
      <c r="C1450" s="1699" t="s">
        <v>2206</v>
      </c>
      <c r="D1450" s="1699" t="s">
        <v>2515</v>
      </c>
      <c r="E1450" s="1699">
        <v>0</v>
      </c>
      <c r="F1450" s="1699">
        <v>1</v>
      </c>
      <c r="G1450" s="1700" t="s">
        <v>3919</v>
      </c>
      <c r="H1450" s="1700" t="s">
        <v>3927</v>
      </c>
      <c r="I1450" s="1700" t="s">
        <v>8088</v>
      </c>
    </row>
    <row r="1451" spans="2:9">
      <c r="B1451" s="1699" t="s">
        <v>2516</v>
      </c>
      <c r="C1451" s="1699" t="s">
        <v>2206</v>
      </c>
      <c r="D1451" s="1699" t="s">
        <v>2516</v>
      </c>
      <c r="E1451" s="1699">
        <v>0</v>
      </c>
      <c r="F1451" s="1699">
        <v>1</v>
      </c>
      <c r="G1451" s="1700" t="s">
        <v>3919</v>
      </c>
      <c r="H1451" s="1700" t="s">
        <v>3928</v>
      </c>
      <c r="I1451" s="1700" t="s">
        <v>8088</v>
      </c>
    </row>
    <row r="1452" spans="2:9">
      <c r="B1452" s="1699" t="s">
        <v>2516</v>
      </c>
      <c r="C1452" s="1699" t="s">
        <v>2206</v>
      </c>
      <c r="D1452" s="1699" t="s">
        <v>2524</v>
      </c>
      <c r="E1452" s="1699">
        <v>0</v>
      </c>
      <c r="F1452" s="1699">
        <v>1</v>
      </c>
      <c r="G1452" s="1700" t="s">
        <v>3919</v>
      </c>
      <c r="H1452" s="1700" t="s">
        <v>3929</v>
      </c>
      <c r="I1452" s="1700" t="s">
        <v>8088</v>
      </c>
    </row>
    <row r="1453" spans="2:9">
      <c r="B1453" s="1699" t="s">
        <v>2516</v>
      </c>
      <c r="C1453" s="1699" t="s">
        <v>2206</v>
      </c>
      <c r="D1453" s="1699" t="s">
        <v>2527</v>
      </c>
      <c r="E1453" s="1699">
        <v>0</v>
      </c>
      <c r="F1453" s="1699">
        <v>1</v>
      </c>
      <c r="G1453" s="1700" t="s">
        <v>3919</v>
      </c>
      <c r="H1453" s="1700" t="s">
        <v>3930</v>
      </c>
      <c r="I1453" s="1700" t="s">
        <v>8088</v>
      </c>
    </row>
    <row r="1454" spans="2:9">
      <c r="B1454" s="1699" t="s">
        <v>2516</v>
      </c>
      <c r="C1454" s="1699" t="s">
        <v>2206</v>
      </c>
      <c r="D1454" s="1699" t="s">
        <v>2531</v>
      </c>
      <c r="E1454" s="1699">
        <v>0</v>
      </c>
      <c r="F1454" s="1699">
        <v>1</v>
      </c>
      <c r="G1454" s="1700" t="s">
        <v>3919</v>
      </c>
      <c r="H1454" s="1700" t="s">
        <v>2972</v>
      </c>
      <c r="I1454" s="1700" t="s">
        <v>8088</v>
      </c>
    </row>
    <row r="1455" spans="2:9">
      <c r="B1455" s="1699" t="s">
        <v>2516</v>
      </c>
      <c r="C1455" s="1699" t="s">
        <v>3816</v>
      </c>
      <c r="D1455" s="1699" t="s">
        <v>2122</v>
      </c>
      <c r="E1455" s="1699">
        <v>0</v>
      </c>
      <c r="F1455" s="1699">
        <v>1</v>
      </c>
      <c r="G1455" s="1700" t="s">
        <v>3935</v>
      </c>
      <c r="H1455" s="1700" t="s">
        <v>3142</v>
      </c>
      <c r="I1455" s="1700" t="s">
        <v>8088</v>
      </c>
    </row>
    <row r="1456" spans="2:9">
      <c r="B1456" s="1699" t="s">
        <v>2516</v>
      </c>
      <c r="C1456" s="1699" t="s">
        <v>3816</v>
      </c>
      <c r="D1456" s="1699" t="s">
        <v>2126</v>
      </c>
      <c r="E1456" s="1699">
        <v>0</v>
      </c>
      <c r="F1456" s="1699">
        <v>1</v>
      </c>
      <c r="G1456" s="1700" t="s">
        <v>3935</v>
      </c>
      <c r="H1456" s="1700" t="s">
        <v>3937</v>
      </c>
      <c r="I1456" s="1700" t="s">
        <v>8088</v>
      </c>
    </row>
    <row r="1457" spans="2:9">
      <c r="B1457" s="1699" t="s">
        <v>2516</v>
      </c>
      <c r="C1457" s="1699" t="s">
        <v>3816</v>
      </c>
      <c r="D1457" s="1699" t="s">
        <v>2130</v>
      </c>
      <c r="E1457" s="1699">
        <v>0</v>
      </c>
      <c r="F1457" s="1699">
        <v>1</v>
      </c>
      <c r="G1457" s="1700" t="s">
        <v>3935</v>
      </c>
      <c r="H1457" s="1700" t="s">
        <v>3597</v>
      </c>
      <c r="I1457" s="1700" t="s">
        <v>8088</v>
      </c>
    </row>
    <row r="1458" spans="2:9">
      <c r="B1458" s="1699" t="s">
        <v>2516</v>
      </c>
      <c r="C1458" s="1699" t="s">
        <v>2948</v>
      </c>
      <c r="D1458" s="1699" t="s">
        <v>2107</v>
      </c>
      <c r="E1458" s="1699">
        <v>0</v>
      </c>
      <c r="F1458" s="1699">
        <v>1</v>
      </c>
      <c r="G1458" s="1700" t="s">
        <v>3946</v>
      </c>
      <c r="H1458" s="1700" t="s">
        <v>3947</v>
      </c>
      <c r="I1458" s="1700" t="s">
        <v>8088</v>
      </c>
    </row>
    <row r="1459" spans="2:9">
      <c r="B1459" s="1699" t="s">
        <v>2516</v>
      </c>
      <c r="C1459" s="1699" t="s">
        <v>2618</v>
      </c>
      <c r="D1459" s="1699" t="s">
        <v>2108</v>
      </c>
      <c r="E1459" s="1699">
        <v>1</v>
      </c>
      <c r="F1459" s="1699">
        <v>0</v>
      </c>
      <c r="G1459" s="1700" t="s">
        <v>3949</v>
      </c>
      <c r="H1459" s="1700"/>
      <c r="I1459" s="1700" t="s">
        <v>8088</v>
      </c>
    </row>
    <row r="1460" spans="2:9">
      <c r="B1460" s="1699" t="s">
        <v>2516</v>
      </c>
      <c r="C1460" s="1699" t="s">
        <v>2618</v>
      </c>
      <c r="D1460" s="1699" t="s">
        <v>2107</v>
      </c>
      <c r="E1460" s="1699">
        <v>0</v>
      </c>
      <c r="F1460" s="1699">
        <v>1</v>
      </c>
      <c r="G1460" s="1700" t="s">
        <v>3949</v>
      </c>
      <c r="H1460" s="1700" t="s">
        <v>3768</v>
      </c>
      <c r="I1460" s="1700" t="s">
        <v>8088</v>
      </c>
    </row>
    <row r="1461" spans="2:9">
      <c r="B1461" s="1699" t="s">
        <v>2516</v>
      </c>
      <c r="C1461" s="1699" t="s">
        <v>2618</v>
      </c>
      <c r="D1461" s="1699" t="s">
        <v>2110</v>
      </c>
      <c r="E1461" s="1699">
        <v>0</v>
      </c>
      <c r="F1461" s="1699">
        <v>1</v>
      </c>
      <c r="G1461" s="1700" t="s">
        <v>3949</v>
      </c>
      <c r="H1461" s="1700" t="s">
        <v>3945</v>
      </c>
      <c r="I1461" s="1700" t="s">
        <v>8088</v>
      </c>
    </row>
    <row r="1462" spans="2:9">
      <c r="B1462" s="1699" t="s">
        <v>2516</v>
      </c>
      <c r="C1462" s="1699" t="s">
        <v>2618</v>
      </c>
      <c r="D1462" s="1699" t="s">
        <v>2112</v>
      </c>
      <c r="E1462" s="1699">
        <v>0</v>
      </c>
      <c r="F1462" s="1699">
        <v>1</v>
      </c>
      <c r="G1462" s="1700" t="s">
        <v>3949</v>
      </c>
      <c r="H1462" s="1700" t="s">
        <v>3950</v>
      </c>
      <c r="I1462" s="1700" t="s">
        <v>8088</v>
      </c>
    </row>
    <row r="1463" spans="2:9">
      <c r="B1463" s="1699" t="s">
        <v>2516</v>
      </c>
      <c r="C1463" s="1699" t="s">
        <v>2317</v>
      </c>
      <c r="D1463" s="1699" t="s">
        <v>2108</v>
      </c>
      <c r="E1463" s="1699">
        <v>1</v>
      </c>
      <c r="F1463" s="1699">
        <v>0</v>
      </c>
      <c r="G1463" s="1700" t="s">
        <v>3951</v>
      </c>
      <c r="H1463" s="1700"/>
      <c r="I1463" s="1700" t="s">
        <v>8088</v>
      </c>
    </row>
    <row r="1464" spans="2:9">
      <c r="B1464" s="1699" t="s">
        <v>2516</v>
      </c>
      <c r="C1464" s="1699" t="s">
        <v>2317</v>
      </c>
      <c r="D1464" s="1699" t="s">
        <v>2107</v>
      </c>
      <c r="E1464" s="1699">
        <v>0</v>
      </c>
      <c r="F1464" s="1699">
        <v>1</v>
      </c>
      <c r="G1464" s="1700" t="s">
        <v>3951</v>
      </c>
      <c r="H1464" s="1700" t="s">
        <v>3952</v>
      </c>
      <c r="I1464" s="1700" t="s">
        <v>8088</v>
      </c>
    </row>
    <row r="1465" spans="2:9">
      <c r="B1465" s="1699" t="s">
        <v>2516</v>
      </c>
      <c r="C1465" s="1699" t="s">
        <v>2317</v>
      </c>
      <c r="D1465" s="1699" t="s">
        <v>2110</v>
      </c>
      <c r="E1465" s="1699">
        <v>0</v>
      </c>
      <c r="F1465" s="1699">
        <v>1</v>
      </c>
      <c r="G1465" s="1700" t="s">
        <v>3951</v>
      </c>
      <c r="H1465" s="1700" t="s">
        <v>3953</v>
      </c>
      <c r="I1465" s="1700" t="s">
        <v>8088</v>
      </c>
    </row>
    <row r="1466" spans="2:9">
      <c r="B1466" s="1699" t="s">
        <v>2516</v>
      </c>
      <c r="C1466" s="1699" t="s">
        <v>2317</v>
      </c>
      <c r="D1466" s="1699" t="s">
        <v>2124</v>
      </c>
      <c r="E1466" s="1699">
        <v>0</v>
      </c>
      <c r="F1466" s="1699">
        <v>1</v>
      </c>
      <c r="G1466" s="1700" t="s">
        <v>3951</v>
      </c>
      <c r="H1466" s="1700" t="s">
        <v>3954</v>
      </c>
      <c r="I1466" s="1700" t="s">
        <v>8088</v>
      </c>
    </row>
    <row r="1467" spans="2:9">
      <c r="B1467" s="1699" t="s">
        <v>2516</v>
      </c>
      <c r="C1467" s="1699" t="s">
        <v>2620</v>
      </c>
      <c r="D1467" s="1699" t="s">
        <v>2108</v>
      </c>
      <c r="E1467" s="1699">
        <v>1</v>
      </c>
      <c r="F1467" s="1699">
        <v>0</v>
      </c>
      <c r="G1467" s="1700" t="s">
        <v>3955</v>
      </c>
      <c r="H1467" s="1700"/>
      <c r="I1467" s="1700" t="s">
        <v>8088</v>
      </c>
    </row>
    <row r="1468" spans="2:9">
      <c r="B1468" s="1699" t="s">
        <v>2516</v>
      </c>
      <c r="C1468" s="1699" t="s">
        <v>2620</v>
      </c>
      <c r="D1468" s="1699" t="s">
        <v>2110</v>
      </c>
      <c r="E1468" s="1699">
        <v>0</v>
      </c>
      <c r="F1468" s="1699">
        <v>1</v>
      </c>
      <c r="G1468" s="1700" t="s">
        <v>3955</v>
      </c>
      <c r="H1468" s="1700" t="s">
        <v>3956</v>
      </c>
      <c r="I1468" s="1700" t="s">
        <v>8089</v>
      </c>
    </row>
    <row r="1469" spans="2:9">
      <c r="B1469" s="1699" t="s">
        <v>2516</v>
      </c>
      <c r="C1469" s="1699" t="s">
        <v>2620</v>
      </c>
      <c r="D1469" s="1699" t="s">
        <v>2112</v>
      </c>
      <c r="E1469" s="1699">
        <v>0</v>
      </c>
      <c r="F1469" s="1699">
        <v>1</v>
      </c>
      <c r="G1469" s="1700" t="s">
        <v>3955</v>
      </c>
      <c r="H1469" s="1700" t="s">
        <v>3957</v>
      </c>
      <c r="I1469" s="1700" t="s">
        <v>8088</v>
      </c>
    </row>
    <row r="1470" spans="2:9">
      <c r="B1470" s="1699" t="s">
        <v>2516</v>
      </c>
      <c r="C1470" s="1699" t="s">
        <v>2620</v>
      </c>
      <c r="D1470" s="1699" t="s">
        <v>2122</v>
      </c>
      <c r="E1470" s="1699">
        <v>0</v>
      </c>
      <c r="F1470" s="1699">
        <v>1</v>
      </c>
      <c r="G1470" s="1700" t="s">
        <v>3955</v>
      </c>
      <c r="H1470" s="1700" t="s">
        <v>3955</v>
      </c>
      <c r="I1470" s="1700" t="s">
        <v>8088</v>
      </c>
    </row>
    <row r="1471" spans="2:9">
      <c r="B1471" s="1699" t="s">
        <v>2516</v>
      </c>
      <c r="C1471" s="1699" t="s">
        <v>2620</v>
      </c>
      <c r="D1471" s="1699" t="s">
        <v>2124</v>
      </c>
      <c r="E1471" s="1699">
        <v>0</v>
      </c>
      <c r="F1471" s="1699">
        <v>1</v>
      </c>
      <c r="G1471" s="1700" t="s">
        <v>3955</v>
      </c>
      <c r="H1471" s="1700" t="s">
        <v>3958</v>
      </c>
      <c r="I1471" s="1700" t="s">
        <v>8088</v>
      </c>
    </row>
    <row r="1472" spans="2:9">
      <c r="B1472" s="1699" t="s">
        <v>2516</v>
      </c>
      <c r="C1472" s="1699" t="s">
        <v>2629</v>
      </c>
      <c r="D1472" s="1699" t="s">
        <v>2108</v>
      </c>
      <c r="E1472" s="1699">
        <v>1</v>
      </c>
      <c r="F1472" s="1699">
        <v>0</v>
      </c>
      <c r="G1472" s="1700" t="s">
        <v>3959</v>
      </c>
      <c r="H1472" s="1700"/>
      <c r="I1472" s="1700" t="s">
        <v>8088</v>
      </c>
    </row>
    <row r="1473" spans="2:9">
      <c r="B1473" s="1699" t="s">
        <v>2516</v>
      </c>
      <c r="C1473" s="1699" t="s">
        <v>2629</v>
      </c>
      <c r="D1473" s="1699" t="s">
        <v>2107</v>
      </c>
      <c r="E1473" s="1699">
        <v>0</v>
      </c>
      <c r="F1473" s="1699">
        <v>1</v>
      </c>
      <c r="G1473" s="1700" t="s">
        <v>3959</v>
      </c>
      <c r="H1473" s="1700" t="s">
        <v>3960</v>
      </c>
      <c r="I1473" s="1700" t="s">
        <v>8088</v>
      </c>
    </row>
    <row r="1474" spans="2:9">
      <c r="B1474" s="1699" t="s">
        <v>2516</v>
      </c>
      <c r="C1474" s="1699" t="s">
        <v>2629</v>
      </c>
      <c r="D1474" s="1699" t="s">
        <v>2112</v>
      </c>
      <c r="E1474" s="1699">
        <v>0</v>
      </c>
      <c r="F1474" s="1699">
        <v>1</v>
      </c>
      <c r="G1474" s="1700" t="s">
        <v>3959</v>
      </c>
      <c r="H1474" s="1700" t="s">
        <v>3961</v>
      </c>
      <c r="I1474" s="1700" t="s">
        <v>8088</v>
      </c>
    </row>
    <row r="1475" spans="2:9">
      <c r="B1475" s="1699" t="s">
        <v>2516</v>
      </c>
      <c r="C1475" s="1699" t="s">
        <v>2346</v>
      </c>
      <c r="D1475" s="1699" t="s">
        <v>2108</v>
      </c>
      <c r="E1475" s="1699">
        <v>1</v>
      </c>
      <c r="F1475" s="1699">
        <v>0</v>
      </c>
      <c r="G1475" s="1700" t="s">
        <v>3962</v>
      </c>
      <c r="H1475" s="1700"/>
      <c r="I1475" s="1700" t="s">
        <v>8088</v>
      </c>
    </row>
    <row r="1476" spans="2:9">
      <c r="B1476" s="1699" t="s">
        <v>2516</v>
      </c>
      <c r="C1476" s="1699" t="s">
        <v>2346</v>
      </c>
      <c r="D1476" s="1699" t="s">
        <v>2110</v>
      </c>
      <c r="E1476" s="1699">
        <v>0</v>
      </c>
      <c r="F1476" s="1699">
        <v>1</v>
      </c>
      <c r="G1476" s="1700" t="s">
        <v>3962</v>
      </c>
      <c r="H1476" s="1700" t="s">
        <v>3964</v>
      </c>
      <c r="I1476" s="1700" t="s">
        <v>8088</v>
      </c>
    </row>
    <row r="1477" spans="2:9">
      <c r="B1477" s="1699" t="s">
        <v>2516</v>
      </c>
      <c r="C1477" s="1699" t="s">
        <v>2346</v>
      </c>
      <c r="D1477" s="1699" t="s">
        <v>2112</v>
      </c>
      <c r="E1477" s="1699">
        <v>0</v>
      </c>
      <c r="F1477" s="1699">
        <v>1</v>
      </c>
      <c r="G1477" s="1700" t="s">
        <v>3962</v>
      </c>
      <c r="H1477" s="1700" t="s">
        <v>3965</v>
      </c>
      <c r="I1477" s="1700" t="s">
        <v>8088</v>
      </c>
    </row>
    <row r="1478" spans="2:9">
      <c r="B1478" s="1699" t="s">
        <v>2518</v>
      </c>
      <c r="C1478" s="1699" t="s">
        <v>2507</v>
      </c>
      <c r="D1478" s="1699" t="s">
        <v>2124</v>
      </c>
      <c r="E1478" s="1699">
        <v>0</v>
      </c>
      <c r="F1478" s="1699">
        <v>1</v>
      </c>
      <c r="G1478" s="1700" t="s">
        <v>1138</v>
      </c>
      <c r="H1478" s="1700" t="s">
        <v>3966</v>
      </c>
      <c r="I1478" s="1700" t="s">
        <v>8089</v>
      </c>
    </row>
    <row r="1479" spans="2:9">
      <c r="B1479" s="1699" t="s">
        <v>2518</v>
      </c>
      <c r="C1479" s="1699" t="s">
        <v>2137</v>
      </c>
      <c r="D1479" s="1699" t="s">
        <v>2110</v>
      </c>
      <c r="E1479" s="1699">
        <v>0</v>
      </c>
      <c r="F1479" s="1699">
        <v>1</v>
      </c>
      <c r="G1479" s="1700" t="s">
        <v>3967</v>
      </c>
      <c r="H1479" s="1700" t="s">
        <v>3968</v>
      </c>
      <c r="I1479" s="1700" t="s">
        <v>8088</v>
      </c>
    </row>
    <row r="1480" spans="2:9">
      <c r="B1480" s="1699" t="s">
        <v>2518</v>
      </c>
      <c r="C1480" s="1699" t="s">
        <v>2137</v>
      </c>
      <c r="D1480" s="1699" t="s">
        <v>2112</v>
      </c>
      <c r="E1480" s="1699">
        <v>0</v>
      </c>
      <c r="F1480" s="1699">
        <v>1</v>
      </c>
      <c r="G1480" s="1700" t="s">
        <v>3967</v>
      </c>
      <c r="H1480" s="1700" t="s">
        <v>3969</v>
      </c>
      <c r="I1480" s="1700" t="s">
        <v>8089</v>
      </c>
    </row>
    <row r="1481" spans="2:9">
      <c r="B1481" s="1699" t="s">
        <v>2518</v>
      </c>
      <c r="C1481" s="1699" t="s">
        <v>2137</v>
      </c>
      <c r="D1481" s="1699" t="s">
        <v>2128</v>
      </c>
      <c r="E1481" s="1699">
        <v>0</v>
      </c>
      <c r="F1481" s="1699">
        <v>1</v>
      </c>
      <c r="G1481" s="1700" t="s">
        <v>3967</v>
      </c>
      <c r="H1481" s="1700" t="s">
        <v>3970</v>
      </c>
      <c r="I1481" s="1700" t="s">
        <v>8089</v>
      </c>
    </row>
    <row r="1482" spans="2:9">
      <c r="B1482" s="1699" t="s">
        <v>2518</v>
      </c>
      <c r="C1482" s="1699" t="s">
        <v>2191</v>
      </c>
      <c r="D1482" s="1699" t="s">
        <v>2122</v>
      </c>
      <c r="E1482" s="1699">
        <v>0</v>
      </c>
      <c r="F1482" s="1699">
        <v>1</v>
      </c>
      <c r="G1482" s="1700" t="s">
        <v>3974</v>
      </c>
      <c r="H1482" s="1700" t="s">
        <v>3975</v>
      </c>
      <c r="I1482" s="1700" t="s">
        <v>8088</v>
      </c>
    </row>
    <row r="1483" spans="2:9">
      <c r="B1483" s="1699" t="s">
        <v>2518</v>
      </c>
      <c r="C1483" s="1699" t="s">
        <v>2191</v>
      </c>
      <c r="D1483" s="1699" t="s">
        <v>2126</v>
      </c>
      <c r="E1483" s="1699">
        <v>0</v>
      </c>
      <c r="F1483" s="1699">
        <v>1</v>
      </c>
      <c r="G1483" s="1700" t="s">
        <v>3974</v>
      </c>
      <c r="H1483" s="1700" t="s">
        <v>2962</v>
      </c>
      <c r="I1483" s="1700" t="s">
        <v>8089</v>
      </c>
    </row>
    <row r="1484" spans="2:9">
      <c r="B1484" s="1699" t="s">
        <v>2518</v>
      </c>
      <c r="C1484" s="1699" t="s">
        <v>2191</v>
      </c>
      <c r="D1484" s="1699" t="s">
        <v>2128</v>
      </c>
      <c r="E1484" s="1699">
        <v>0</v>
      </c>
      <c r="F1484" s="1699">
        <v>1</v>
      </c>
      <c r="G1484" s="1700" t="s">
        <v>3974</v>
      </c>
      <c r="H1484" s="1700" t="s">
        <v>3976</v>
      </c>
      <c r="I1484" s="1700" t="s">
        <v>8089</v>
      </c>
    </row>
    <row r="1485" spans="2:9">
      <c r="B1485" s="1699" t="s">
        <v>2518</v>
      </c>
      <c r="C1485" s="1699" t="s">
        <v>3977</v>
      </c>
      <c r="D1485" s="1699" t="s">
        <v>2110</v>
      </c>
      <c r="E1485" s="1699">
        <v>0</v>
      </c>
      <c r="F1485" s="1699">
        <v>1</v>
      </c>
      <c r="G1485" s="1700" t="s">
        <v>3978</v>
      </c>
      <c r="H1485" s="1700" t="s">
        <v>3979</v>
      </c>
      <c r="I1485" s="1700" t="s">
        <v>8088</v>
      </c>
    </row>
    <row r="1486" spans="2:9">
      <c r="B1486" s="1699" t="s">
        <v>2518</v>
      </c>
      <c r="C1486" s="1699" t="s">
        <v>2581</v>
      </c>
      <c r="D1486" s="1699" t="s">
        <v>2108</v>
      </c>
      <c r="E1486" s="1699">
        <v>1</v>
      </c>
      <c r="F1486" s="1699">
        <v>1</v>
      </c>
      <c r="G1486" s="1700" t="s">
        <v>3980</v>
      </c>
      <c r="H1486" s="1700"/>
      <c r="I1486" s="1700" t="s">
        <v>8089</v>
      </c>
    </row>
    <row r="1487" spans="2:9">
      <c r="B1487" s="1699" t="s">
        <v>2518</v>
      </c>
      <c r="C1487" s="1699" t="s">
        <v>3382</v>
      </c>
      <c r="D1487" s="1699" t="s">
        <v>2108</v>
      </c>
      <c r="E1487" s="1699">
        <v>1</v>
      </c>
      <c r="F1487" s="1699">
        <v>0</v>
      </c>
      <c r="G1487" s="1700" t="s">
        <v>3981</v>
      </c>
      <c r="H1487" s="1700"/>
      <c r="I1487" s="1700" t="s">
        <v>8089</v>
      </c>
    </row>
    <row r="1488" spans="2:9">
      <c r="B1488" s="1699" t="s">
        <v>2518</v>
      </c>
      <c r="C1488" s="1699" t="s">
        <v>3382</v>
      </c>
      <c r="D1488" s="1699" t="s">
        <v>2107</v>
      </c>
      <c r="E1488" s="1699">
        <v>0</v>
      </c>
      <c r="F1488" s="1699">
        <v>1</v>
      </c>
      <c r="G1488" s="1700" t="s">
        <v>3981</v>
      </c>
      <c r="H1488" s="1700" t="s">
        <v>3574</v>
      </c>
      <c r="I1488" s="1700" t="s">
        <v>8089</v>
      </c>
    </row>
    <row r="1489" spans="2:9">
      <c r="B1489" s="1699" t="s">
        <v>2518</v>
      </c>
      <c r="C1489" s="1699" t="s">
        <v>3382</v>
      </c>
      <c r="D1489" s="1699" t="s">
        <v>2110</v>
      </c>
      <c r="E1489" s="1699">
        <v>0</v>
      </c>
      <c r="F1489" s="1699">
        <v>1</v>
      </c>
      <c r="G1489" s="1700" t="s">
        <v>3981</v>
      </c>
      <c r="H1489" s="1700" t="s">
        <v>3982</v>
      </c>
      <c r="I1489" s="1700" t="s">
        <v>8089</v>
      </c>
    </row>
    <row r="1490" spans="2:9">
      <c r="B1490" s="1699" t="s">
        <v>2518</v>
      </c>
      <c r="C1490" s="1699" t="s">
        <v>3382</v>
      </c>
      <c r="D1490" s="1699" t="s">
        <v>2112</v>
      </c>
      <c r="E1490" s="1699">
        <v>0</v>
      </c>
      <c r="F1490" s="1699">
        <v>1</v>
      </c>
      <c r="G1490" s="1700" t="s">
        <v>3981</v>
      </c>
      <c r="H1490" s="1700" t="s">
        <v>3983</v>
      </c>
      <c r="I1490" s="1700" t="s">
        <v>8089</v>
      </c>
    </row>
    <row r="1491" spans="2:9">
      <c r="B1491" s="1699" t="s">
        <v>2518</v>
      </c>
      <c r="C1491" s="1699" t="s">
        <v>2242</v>
      </c>
      <c r="D1491" s="1699" t="s">
        <v>2108</v>
      </c>
      <c r="E1491" s="1699">
        <v>1</v>
      </c>
      <c r="F1491" s="1699">
        <v>0</v>
      </c>
      <c r="G1491" s="1700" t="s">
        <v>3984</v>
      </c>
      <c r="H1491" s="1700"/>
      <c r="I1491" s="1700" t="s">
        <v>8088</v>
      </c>
    </row>
    <row r="1492" spans="2:9">
      <c r="B1492" s="1699" t="s">
        <v>2518</v>
      </c>
      <c r="C1492" s="1699" t="s">
        <v>2242</v>
      </c>
      <c r="D1492" s="1699" t="s">
        <v>2107</v>
      </c>
      <c r="E1492" s="1699">
        <v>0</v>
      </c>
      <c r="F1492" s="1699">
        <v>1</v>
      </c>
      <c r="G1492" s="1700" t="s">
        <v>3984</v>
      </c>
      <c r="H1492" s="1700" t="s">
        <v>3985</v>
      </c>
      <c r="I1492" s="1700" t="s">
        <v>8088</v>
      </c>
    </row>
    <row r="1493" spans="2:9">
      <c r="B1493" s="1699" t="s">
        <v>2518</v>
      </c>
      <c r="C1493" s="1699" t="s">
        <v>2242</v>
      </c>
      <c r="D1493" s="1699" t="s">
        <v>2110</v>
      </c>
      <c r="E1493" s="1699">
        <v>0</v>
      </c>
      <c r="F1493" s="1699">
        <v>1</v>
      </c>
      <c r="G1493" s="1700" t="s">
        <v>3984</v>
      </c>
      <c r="H1493" s="1700" t="s">
        <v>3516</v>
      </c>
      <c r="I1493" s="1700" t="s">
        <v>8088</v>
      </c>
    </row>
    <row r="1494" spans="2:9">
      <c r="B1494" s="1699" t="s">
        <v>2518</v>
      </c>
      <c r="C1494" s="1699" t="s">
        <v>2242</v>
      </c>
      <c r="D1494" s="1699" t="s">
        <v>2112</v>
      </c>
      <c r="E1494" s="1699">
        <v>0</v>
      </c>
      <c r="F1494" s="1699">
        <v>1</v>
      </c>
      <c r="G1494" s="1700" t="s">
        <v>3984</v>
      </c>
      <c r="H1494" s="1700" t="s">
        <v>3986</v>
      </c>
      <c r="I1494" s="1700" t="s">
        <v>8088</v>
      </c>
    </row>
    <row r="1495" spans="2:9">
      <c r="B1495" s="1699" t="s">
        <v>2518</v>
      </c>
      <c r="C1495" s="1699" t="s">
        <v>2242</v>
      </c>
      <c r="D1495" s="1699" t="s">
        <v>2122</v>
      </c>
      <c r="E1495" s="1699">
        <v>0</v>
      </c>
      <c r="F1495" s="1699">
        <v>1</v>
      </c>
      <c r="G1495" s="1700" t="s">
        <v>3984</v>
      </c>
      <c r="H1495" s="1700" t="s">
        <v>3987</v>
      </c>
      <c r="I1495" s="1700" t="s">
        <v>8088</v>
      </c>
    </row>
    <row r="1496" spans="2:9">
      <c r="B1496" s="1699" t="s">
        <v>2518</v>
      </c>
      <c r="C1496" s="1699" t="s">
        <v>2242</v>
      </c>
      <c r="D1496" s="1699" t="s">
        <v>2124</v>
      </c>
      <c r="E1496" s="1699">
        <v>0</v>
      </c>
      <c r="F1496" s="1699">
        <v>1</v>
      </c>
      <c r="G1496" s="1700" t="s">
        <v>3984</v>
      </c>
      <c r="H1496" s="1700" t="s">
        <v>3988</v>
      </c>
      <c r="I1496" s="1700" t="s">
        <v>8088</v>
      </c>
    </row>
    <row r="1497" spans="2:9">
      <c r="B1497" s="1699" t="s">
        <v>2518</v>
      </c>
      <c r="C1497" s="1699" t="s">
        <v>2242</v>
      </c>
      <c r="D1497" s="1699" t="s">
        <v>2126</v>
      </c>
      <c r="E1497" s="1699">
        <v>0</v>
      </c>
      <c r="F1497" s="1699">
        <v>1</v>
      </c>
      <c r="G1497" s="1700" t="s">
        <v>3984</v>
      </c>
      <c r="H1497" s="1700" t="s">
        <v>3989</v>
      </c>
      <c r="I1497" s="1700" t="s">
        <v>8088</v>
      </c>
    </row>
    <row r="1498" spans="2:9">
      <c r="B1498" s="1699" t="s">
        <v>2518</v>
      </c>
      <c r="C1498" s="1699" t="s">
        <v>2245</v>
      </c>
      <c r="D1498" s="1699" t="s">
        <v>2108</v>
      </c>
      <c r="E1498" s="1699">
        <v>1</v>
      </c>
      <c r="F1498" s="1699">
        <v>1</v>
      </c>
      <c r="G1498" s="1700" t="s">
        <v>3794</v>
      </c>
      <c r="H1498" s="1700"/>
      <c r="I1498" s="1700" t="s">
        <v>8088</v>
      </c>
    </row>
    <row r="1499" spans="2:9">
      <c r="B1499" s="1699" t="s">
        <v>2518</v>
      </c>
      <c r="C1499" s="1699" t="s">
        <v>2247</v>
      </c>
      <c r="D1499" s="1699" t="s">
        <v>2108</v>
      </c>
      <c r="E1499" s="1699">
        <v>1</v>
      </c>
      <c r="F1499" s="1699">
        <v>0</v>
      </c>
      <c r="G1499" s="1700" t="s">
        <v>3932</v>
      </c>
      <c r="H1499" s="1700"/>
      <c r="I1499" s="1700" t="s">
        <v>8088</v>
      </c>
    </row>
    <row r="1500" spans="2:9">
      <c r="B1500" s="1699" t="s">
        <v>2518</v>
      </c>
      <c r="C1500" s="1699" t="s">
        <v>2247</v>
      </c>
      <c r="D1500" s="1699" t="s">
        <v>2107</v>
      </c>
      <c r="E1500" s="1699">
        <v>0</v>
      </c>
      <c r="F1500" s="1699">
        <v>1</v>
      </c>
      <c r="G1500" s="1700" t="s">
        <v>3932</v>
      </c>
      <c r="H1500" s="1700" t="s">
        <v>3990</v>
      </c>
      <c r="I1500" s="1700" t="s">
        <v>8088</v>
      </c>
    </row>
    <row r="1501" spans="2:9">
      <c r="B1501" s="1699" t="s">
        <v>2518</v>
      </c>
      <c r="C1501" s="1699" t="s">
        <v>2247</v>
      </c>
      <c r="D1501" s="1699" t="s">
        <v>2110</v>
      </c>
      <c r="E1501" s="1699">
        <v>0</v>
      </c>
      <c r="F1501" s="1699">
        <v>1</v>
      </c>
      <c r="G1501" s="1700" t="s">
        <v>3932</v>
      </c>
      <c r="H1501" s="1700" t="s">
        <v>3991</v>
      </c>
      <c r="I1501" s="1700" t="s">
        <v>8088</v>
      </c>
    </row>
    <row r="1502" spans="2:9">
      <c r="B1502" s="1699" t="s">
        <v>2518</v>
      </c>
      <c r="C1502" s="1699" t="s">
        <v>2249</v>
      </c>
      <c r="D1502" s="1699" t="s">
        <v>2108</v>
      </c>
      <c r="E1502" s="1699">
        <v>1</v>
      </c>
      <c r="F1502" s="1699">
        <v>1</v>
      </c>
      <c r="G1502" s="1700" t="s">
        <v>3992</v>
      </c>
      <c r="H1502" s="1700"/>
      <c r="I1502" s="1700" t="s">
        <v>8088</v>
      </c>
    </row>
    <row r="1503" spans="2:9">
      <c r="B1503" s="1699" t="s">
        <v>2518</v>
      </c>
      <c r="C1503" s="1699" t="s">
        <v>2600</v>
      </c>
      <c r="D1503" s="1699" t="s">
        <v>2108</v>
      </c>
      <c r="E1503" s="1699">
        <v>1</v>
      </c>
      <c r="F1503" s="1699">
        <v>0</v>
      </c>
      <c r="G1503" s="1700" t="s">
        <v>3993</v>
      </c>
      <c r="H1503" s="1700"/>
      <c r="I1503" s="1700" t="s">
        <v>8088</v>
      </c>
    </row>
    <row r="1504" spans="2:9">
      <c r="B1504" s="1699" t="s">
        <v>2518</v>
      </c>
      <c r="C1504" s="1699" t="s">
        <v>2600</v>
      </c>
      <c r="D1504" s="1699" t="s">
        <v>2107</v>
      </c>
      <c r="E1504" s="1699">
        <v>0</v>
      </c>
      <c r="F1504" s="1699">
        <v>1</v>
      </c>
      <c r="G1504" s="1700" t="s">
        <v>3993</v>
      </c>
      <c r="H1504" s="1700" t="s">
        <v>3993</v>
      </c>
      <c r="I1504" s="1700" t="s">
        <v>8089</v>
      </c>
    </row>
    <row r="1505" spans="2:9">
      <c r="B1505" s="1699" t="s">
        <v>2518</v>
      </c>
      <c r="C1505" s="1699" t="s">
        <v>2600</v>
      </c>
      <c r="D1505" s="1699" t="s">
        <v>2110</v>
      </c>
      <c r="E1505" s="1699">
        <v>0</v>
      </c>
      <c r="F1505" s="1699">
        <v>1</v>
      </c>
      <c r="G1505" s="1700" t="s">
        <v>3993</v>
      </c>
      <c r="H1505" s="1700" t="s">
        <v>3994</v>
      </c>
      <c r="I1505" s="1700" t="s">
        <v>8088</v>
      </c>
    </row>
    <row r="1506" spans="2:9">
      <c r="B1506" s="1699" t="s">
        <v>2518</v>
      </c>
      <c r="C1506" s="1699" t="s">
        <v>2600</v>
      </c>
      <c r="D1506" s="1699" t="s">
        <v>2112</v>
      </c>
      <c r="E1506" s="1699">
        <v>0</v>
      </c>
      <c r="F1506" s="1699">
        <v>1</v>
      </c>
      <c r="G1506" s="1700" t="s">
        <v>3993</v>
      </c>
      <c r="H1506" s="1700" t="s">
        <v>3995</v>
      </c>
      <c r="I1506" s="1700" t="s">
        <v>8088</v>
      </c>
    </row>
    <row r="1507" spans="2:9">
      <c r="B1507" s="1699" t="s">
        <v>2518</v>
      </c>
      <c r="C1507" s="1699" t="s">
        <v>3223</v>
      </c>
      <c r="D1507" s="1699" t="s">
        <v>2108</v>
      </c>
      <c r="E1507" s="1699">
        <v>1</v>
      </c>
      <c r="F1507" s="1699">
        <v>1</v>
      </c>
      <c r="G1507" s="1700" t="s">
        <v>3996</v>
      </c>
      <c r="H1507" s="1700"/>
      <c r="I1507" s="1700" t="s">
        <v>8089</v>
      </c>
    </row>
    <row r="1508" spans="2:9">
      <c r="B1508" s="1699" t="s">
        <v>2518</v>
      </c>
      <c r="C1508" s="1699" t="s">
        <v>2290</v>
      </c>
      <c r="D1508" s="1699" t="s">
        <v>2108</v>
      </c>
      <c r="E1508" s="1699">
        <v>1</v>
      </c>
      <c r="F1508" s="1699">
        <v>0</v>
      </c>
      <c r="G1508" s="1700" t="s">
        <v>3997</v>
      </c>
      <c r="H1508" s="1700"/>
      <c r="I1508" s="1700" t="s">
        <v>8088</v>
      </c>
    </row>
    <row r="1509" spans="2:9">
      <c r="B1509" s="1699" t="s">
        <v>2518</v>
      </c>
      <c r="C1509" s="1699" t="s">
        <v>2290</v>
      </c>
      <c r="D1509" s="1699" t="s">
        <v>2107</v>
      </c>
      <c r="E1509" s="1699">
        <v>0</v>
      </c>
      <c r="F1509" s="1699">
        <v>1</v>
      </c>
      <c r="G1509" s="1700" t="s">
        <v>3997</v>
      </c>
      <c r="H1509" s="1700" t="s">
        <v>3998</v>
      </c>
      <c r="I1509" s="1700" t="s">
        <v>8088</v>
      </c>
    </row>
    <row r="1510" spans="2:9">
      <c r="B1510" s="1699" t="s">
        <v>2518</v>
      </c>
      <c r="C1510" s="1699" t="s">
        <v>2290</v>
      </c>
      <c r="D1510" s="1699" t="s">
        <v>2110</v>
      </c>
      <c r="E1510" s="1699">
        <v>0</v>
      </c>
      <c r="F1510" s="1699">
        <v>1</v>
      </c>
      <c r="G1510" s="1700" t="s">
        <v>3997</v>
      </c>
      <c r="H1510" s="1700" t="s">
        <v>3999</v>
      </c>
      <c r="I1510" s="1700" t="s">
        <v>8088</v>
      </c>
    </row>
    <row r="1511" spans="2:9">
      <c r="B1511" s="1699" t="s">
        <v>2518</v>
      </c>
      <c r="C1511" s="1699" t="s">
        <v>2290</v>
      </c>
      <c r="D1511" s="1699" t="s">
        <v>2112</v>
      </c>
      <c r="E1511" s="1699">
        <v>0</v>
      </c>
      <c r="F1511" s="1699">
        <v>1</v>
      </c>
      <c r="G1511" s="1700" t="s">
        <v>3997</v>
      </c>
      <c r="H1511" s="1700" t="s">
        <v>4000</v>
      </c>
      <c r="I1511" s="1700" t="s">
        <v>8088</v>
      </c>
    </row>
    <row r="1512" spans="2:9">
      <c r="B1512" s="1699" t="s">
        <v>2518</v>
      </c>
      <c r="C1512" s="1699" t="s">
        <v>2290</v>
      </c>
      <c r="D1512" s="1699" t="s">
        <v>2122</v>
      </c>
      <c r="E1512" s="1699">
        <v>0</v>
      </c>
      <c r="F1512" s="1699">
        <v>1</v>
      </c>
      <c r="G1512" s="1700" t="s">
        <v>3997</v>
      </c>
      <c r="H1512" s="1700" t="s">
        <v>4001</v>
      </c>
      <c r="I1512" s="1700" t="s">
        <v>8088</v>
      </c>
    </row>
    <row r="1513" spans="2:9">
      <c r="B1513" s="1699" t="s">
        <v>2518</v>
      </c>
      <c r="C1513" s="1699" t="s">
        <v>2290</v>
      </c>
      <c r="D1513" s="1699" t="s">
        <v>2124</v>
      </c>
      <c r="E1513" s="1699">
        <v>0</v>
      </c>
      <c r="F1513" s="1699">
        <v>1</v>
      </c>
      <c r="G1513" s="1700" t="s">
        <v>3997</v>
      </c>
      <c r="H1513" s="1700" t="s">
        <v>4002</v>
      </c>
      <c r="I1513" s="1700" t="s">
        <v>8088</v>
      </c>
    </row>
    <row r="1514" spans="2:9">
      <c r="B1514" s="1699" t="s">
        <v>2518</v>
      </c>
      <c r="C1514" s="1699" t="s">
        <v>2294</v>
      </c>
      <c r="D1514" s="1699" t="s">
        <v>2108</v>
      </c>
      <c r="E1514" s="1699">
        <v>1</v>
      </c>
      <c r="F1514" s="1699">
        <v>1</v>
      </c>
      <c r="G1514" s="1700" t="s">
        <v>4003</v>
      </c>
      <c r="H1514" s="1700"/>
      <c r="I1514" s="1700" t="s">
        <v>8088</v>
      </c>
    </row>
    <row r="1515" spans="2:9">
      <c r="B1515" s="1699" t="s">
        <v>2518</v>
      </c>
      <c r="C1515" s="1699" t="s">
        <v>2943</v>
      </c>
      <c r="D1515" s="1699" t="s">
        <v>2108</v>
      </c>
      <c r="E1515" s="1699">
        <v>1</v>
      </c>
      <c r="F1515" s="1699">
        <v>1</v>
      </c>
      <c r="G1515" s="1700" t="s">
        <v>4004</v>
      </c>
      <c r="H1515" s="1700"/>
      <c r="I1515" s="1700" t="s">
        <v>8088</v>
      </c>
    </row>
    <row r="1516" spans="2:9">
      <c r="B1516" s="1699" t="s">
        <v>2520</v>
      </c>
      <c r="C1516" s="1699" t="s">
        <v>4010</v>
      </c>
      <c r="D1516" s="1699" t="s">
        <v>2122</v>
      </c>
      <c r="E1516" s="1699">
        <v>0</v>
      </c>
      <c r="F1516" s="1699">
        <v>1</v>
      </c>
      <c r="G1516" s="1700" t="s">
        <v>8065</v>
      </c>
      <c r="H1516" s="1700" t="s">
        <v>4011</v>
      </c>
      <c r="I1516" s="1700" t="s">
        <v>8089</v>
      </c>
    </row>
    <row r="1517" spans="2:9">
      <c r="B1517" s="1699" t="s">
        <v>2520</v>
      </c>
      <c r="C1517" s="1699" t="s">
        <v>4010</v>
      </c>
      <c r="D1517" s="1699" t="s">
        <v>2124</v>
      </c>
      <c r="E1517" s="1699">
        <v>0</v>
      </c>
      <c r="F1517" s="1699">
        <v>1</v>
      </c>
      <c r="G1517" s="1700" t="s">
        <v>8065</v>
      </c>
      <c r="H1517" s="1700" t="s">
        <v>4012</v>
      </c>
      <c r="I1517" s="1700" t="s">
        <v>8088</v>
      </c>
    </row>
    <row r="1518" spans="2:9">
      <c r="B1518" s="1699" t="s">
        <v>2520</v>
      </c>
      <c r="C1518" s="1699" t="s">
        <v>4010</v>
      </c>
      <c r="D1518" s="1699" t="s">
        <v>2128</v>
      </c>
      <c r="E1518" s="1699">
        <v>0</v>
      </c>
      <c r="F1518" s="1699">
        <v>1</v>
      </c>
      <c r="G1518" s="1700" t="s">
        <v>8065</v>
      </c>
      <c r="H1518" s="1700" t="s">
        <v>4013</v>
      </c>
      <c r="I1518" s="1700" t="s">
        <v>8089</v>
      </c>
    </row>
    <row r="1519" spans="2:9">
      <c r="B1519" s="1699" t="s">
        <v>2520</v>
      </c>
      <c r="C1519" s="1699" t="s">
        <v>4010</v>
      </c>
      <c r="D1519" s="1699" t="s">
        <v>2130</v>
      </c>
      <c r="E1519" s="1699">
        <v>0</v>
      </c>
      <c r="F1519" s="1699">
        <v>1</v>
      </c>
      <c r="G1519" s="1700" t="s">
        <v>8065</v>
      </c>
      <c r="H1519" s="1700" t="s">
        <v>4014</v>
      </c>
      <c r="I1519" s="1700" t="s">
        <v>8089</v>
      </c>
    </row>
    <row r="1520" spans="2:9">
      <c r="B1520" s="1699" t="s">
        <v>2520</v>
      </c>
      <c r="C1520" s="1699" t="s">
        <v>4010</v>
      </c>
      <c r="D1520" s="1699" t="s">
        <v>2512</v>
      </c>
      <c r="E1520" s="1699">
        <v>0</v>
      </c>
      <c r="F1520" s="1699">
        <v>1</v>
      </c>
      <c r="G1520" s="1700" t="s">
        <v>8065</v>
      </c>
      <c r="H1520" s="1700" t="s">
        <v>4015</v>
      </c>
      <c r="I1520" s="1700" t="s">
        <v>8088</v>
      </c>
    </row>
    <row r="1521" spans="2:9">
      <c r="B1521" s="1699" t="s">
        <v>2520</v>
      </c>
      <c r="C1521" s="1699" t="s">
        <v>4010</v>
      </c>
      <c r="D1521" s="1699" t="s">
        <v>2514</v>
      </c>
      <c r="E1521" s="1699">
        <v>0</v>
      </c>
      <c r="F1521" s="1699">
        <v>1</v>
      </c>
      <c r="G1521" s="1700" t="s">
        <v>8065</v>
      </c>
      <c r="H1521" s="1700" t="s">
        <v>3151</v>
      </c>
      <c r="I1521" s="1700" t="s">
        <v>8088</v>
      </c>
    </row>
    <row r="1522" spans="2:9">
      <c r="B1522" s="1699" t="s">
        <v>2520</v>
      </c>
      <c r="C1522" s="1699" t="s">
        <v>4010</v>
      </c>
      <c r="D1522" s="1699" t="s">
        <v>2515</v>
      </c>
      <c r="E1522" s="1699">
        <v>0</v>
      </c>
      <c r="F1522" s="1699">
        <v>1</v>
      </c>
      <c r="G1522" s="1700" t="s">
        <v>8065</v>
      </c>
      <c r="H1522" s="1700" t="s">
        <v>4016</v>
      </c>
      <c r="I1522" s="1700" t="s">
        <v>8088</v>
      </c>
    </row>
    <row r="1523" spans="2:9">
      <c r="B1523" s="1699" t="s">
        <v>2520</v>
      </c>
      <c r="C1523" s="1699" t="s">
        <v>4010</v>
      </c>
      <c r="D1523" s="1699" t="s">
        <v>2516</v>
      </c>
      <c r="E1523" s="1699">
        <v>0</v>
      </c>
      <c r="F1523" s="1699">
        <v>1</v>
      </c>
      <c r="G1523" s="1700" t="s">
        <v>8065</v>
      </c>
      <c r="H1523" s="1700" t="s">
        <v>4017</v>
      </c>
      <c r="I1523" s="1700" t="s">
        <v>8088</v>
      </c>
    </row>
    <row r="1524" spans="2:9">
      <c r="B1524" s="1699" t="s">
        <v>2520</v>
      </c>
      <c r="C1524" s="1699" t="s">
        <v>4010</v>
      </c>
      <c r="D1524" s="1699" t="s">
        <v>2518</v>
      </c>
      <c r="E1524" s="1699">
        <v>0</v>
      </c>
      <c r="F1524" s="1699">
        <v>1</v>
      </c>
      <c r="G1524" s="1700" t="s">
        <v>8065</v>
      </c>
      <c r="H1524" s="1700" t="s">
        <v>4018</v>
      </c>
      <c r="I1524" s="1700" t="s">
        <v>8089</v>
      </c>
    </row>
    <row r="1525" spans="2:9">
      <c r="B1525" s="1699" t="s">
        <v>2520</v>
      </c>
      <c r="C1525" s="1699" t="s">
        <v>4010</v>
      </c>
      <c r="D1525" s="1699" t="s">
        <v>2520</v>
      </c>
      <c r="E1525" s="1699">
        <v>0</v>
      </c>
      <c r="F1525" s="1699">
        <v>1</v>
      </c>
      <c r="G1525" s="1700" t="s">
        <v>8065</v>
      </c>
      <c r="H1525" s="1700" t="s">
        <v>4019</v>
      </c>
      <c r="I1525" s="1700" t="s">
        <v>8088</v>
      </c>
    </row>
    <row r="1526" spans="2:9">
      <c r="B1526" s="1699" t="s">
        <v>2520</v>
      </c>
      <c r="C1526" s="1699" t="s">
        <v>4010</v>
      </c>
      <c r="D1526" s="1699" t="s">
        <v>2524</v>
      </c>
      <c r="E1526" s="1699">
        <v>0</v>
      </c>
      <c r="F1526" s="1699">
        <v>1</v>
      </c>
      <c r="G1526" s="1700" t="s">
        <v>8065</v>
      </c>
      <c r="H1526" s="1700" t="s">
        <v>4020</v>
      </c>
      <c r="I1526" s="1700" t="s">
        <v>8088</v>
      </c>
    </row>
    <row r="1527" spans="2:9">
      <c r="B1527" s="1699" t="s">
        <v>2520</v>
      </c>
      <c r="C1527" s="1699" t="s">
        <v>4010</v>
      </c>
      <c r="D1527" s="1699" t="s">
        <v>2525</v>
      </c>
      <c r="E1527" s="1699">
        <v>0</v>
      </c>
      <c r="F1527" s="1699">
        <v>1</v>
      </c>
      <c r="G1527" s="1700" t="s">
        <v>8065</v>
      </c>
      <c r="H1527" s="1700" t="s">
        <v>4021</v>
      </c>
      <c r="I1527" s="1700" t="s">
        <v>8088</v>
      </c>
    </row>
    <row r="1528" spans="2:9">
      <c r="B1528" s="1699" t="s">
        <v>2520</v>
      </c>
      <c r="C1528" s="1699" t="s">
        <v>4010</v>
      </c>
      <c r="D1528" s="1699" t="s">
        <v>2527</v>
      </c>
      <c r="E1528" s="1699">
        <v>0</v>
      </c>
      <c r="F1528" s="1699">
        <v>1</v>
      </c>
      <c r="G1528" s="1700" t="s">
        <v>8065</v>
      </c>
      <c r="H1528" s="1700" t="s">
        <v>4022</v>
      </c>
      <c r="I1528" s="1700" t="s">
        <v>8089</v>
      </c>
    </row>
    <row r="1529" spans="2:9">
      <c r="B1529" s="1699" t="s">
        <v>2520</v>
      </c>
      <c r="C1529" s="1699" t="s">
        <v>4010</v>
      </c>
      <c r="D1529" s="1699" t="s">
        <v>2529</v>
      </c>
      <c r="E1529" s="1699">
        <v>0</v>
      </c>
      <c r="F1529" s="1699">
        <v>1</v>
      </c>
      <c r="G1529" s="1700" t="s">
        <v>8065</v>
      </c>
      <c r="H1529" s="1700" t="s">
        <v>4023</v>
      </c>
      <c r="I1529" s="1700" t="s">
        <v>8088</v>
      </c>
    </row>
    <row r="1530" spans="2:9">
      <c r="B1530" s="1699" t="s">
        <v>2520</v>
      </c>
      <c r="C1530" s="1699" t="s">
        <v>4010</v>
      </c>
      <c r="D1530" s="1699" t="s">
        <v>2531</v>
      </c>
      <c r="E1530" s="1699">
        <v>0</v>
      </c>
      <c r="F1530" s="1699">
        <v>1</v>
      </c>
      <c r="G1530" s="1700" t="s">
        <v>8065</v>
      </c>
      <c r="H1530" s="1700" t="s">
        <v>4024</v>
      </c>
      <c r="I1530" s="1700" t="s">
        <v>8088</v>
      </c>
    </row>
    <row r="1531" spans="2:9">
      <c r="B1531" s="1699" t="s">
        <v>2520</v>
      </c>
      <c r="C1531" s="1699" t="s">
        <v>4010</v>
      </c>
      <c r="D1531" s="1699" t="s">
        <v>2685</v>
      </c>
      <c r="E1531" s="1699">
        <v>0</v>
      </c>
      <c r="F1531" s="1699">
        <v>1</v>
      </c>
      <c r="G1531" s="1700" t="s">
        <v>8065</v>
      </c>
      <c r="H1531" s="1700" t="s">
        <v>4025</v>
      </c>
      <c r="I1531" s="1700" t="s">
        <v>8089</v>
      </c>
    </row>
    <row r="1532" spans="2:9">
      <c r="B1532" s="1699" t="s">
        <v>2520</v>
      </c>
      <c r="C1532" s="1699" t="s">
        <v>4010</v>
      </c>
      <c r="D1532" s="1699" t="s">
        <v>2725</v>
      </c>
      <c r="E1532" s="1699">
        <v>0</v>
      </c>
      <c r="F1532" s="1699">
        <v>1</v>
      </c>
      <c r="G1532" s="1700" t="s">
        <v>8065</v>
      </c>
      <c r="H1532" s="1700" t="s">
        <v>4026</v>
      </c>
      <c r="I1532" s="1700" t="s">
        <v>8088</v>
      </c>
    </row>
    <row r="1533" spans="2:9">
      <c r="B1533" s="1699" t="s">
        <v>2520</v>
      </c>
      <c r="C1533" s="1699" t="s">
        <v>4010</v>
      </c>
      <c r="D1533" s="1699" t="s">
        <v>2727</v>
      </c>
      <c r="E1533" s="1699">
        <v>0</v>
      </c>
      <c r="F1533" s="1699">
        <v>1</v>
      </c>
      <c r="G1533" s="1700" t="s">
        <v>8065</v>
      </c>
      <c r="H1533" s="1700" t="s">
        <v>4027</v>
      </c>
      <c r="I1533" s="1700" t="s">
        <v>8088</v>
      </c>
    </row>
    <row r="1534" spans="2:9">
      <c r="B1534" s="1699" t="s">
        <v>2520</v>
      </c>
      <c r="C1534" s="1699" t="s">
        <v>2138</v>
      </c>
      <c r="D1534" s="1699" t="s">
        <v>2110</v>
      </c>
      <c r="E1534" s="1699">
        <v>0</v>
      </c>
      <c r="F1534" s="1699">
        <v>1</v>
      </c>
      <c r="G1534" s="1700" t="s">
        <v>1358</v>
      </c>
      <c r="H1534" s="1700" t="s">
        <v>4030</v>
      </c>
      <c r="I1534" s="1700" t="s">
        <v>8088</v>
      </c>
    </row>
    <row r="1535" spans="2:9">
      <c r="B1535" s="1699" t="s">
        <v>2520</v>
      </c>
      <c r="C1535" s="1699" t="s">
        <v>2138</v>
      </c>
      <c r="D1535" s="1699" t="s">
        <v>2112</v>
      </c>
      <c r="E1535" s="1699">
        <v>0</v>
      </c>
      <c r="F1535" s="1699">
        <v>1</v>
      </c>
      <c r="G1535" s="1700" t="s">
        <v>1358</v>
      </c>
      <c r="H1535" s="1700" t="s">
        <v>4031</v>
      </c>
      <c r="I1535" s="1700" t="s">
        <v>8088</v>
      </c>
    </row>
    <row r="1536" spans="2:9">
      <c r="B1536" s="1699" t="s">
        <v>2520</v>
      </c>
      <c r="C1536" s="1699" t="s">
        <v>2138</v>
      </c>
      <c r="D1536" s="1699" t="s">
        <v>2130</v>
      </c>
      <c r="E1536" s="1699">
        <v>0</v>
      </c>
      <c r="F1536" s="1699">
        <v>1</v>
      </c>
      <c r="G1536" s="1700" t="s">
        <v>1358</v>
      </c>
      <c r="H1536" s="1700" t="s">
        <v>4032</v>
      </c>
      <c r="I1536" s="1700" t="s">
        <v>8088</v>
      </c>
    </row>
    <row r="1537" spans="2:9">
      <c r="B1537" s="1699" t="s">
        <v>2520</v>
      </c>
      <c r="C1537" s="1699" t="s">
        <v>2154</v>
      </c>
      <c r="D1537" s="1699" t="s">
        <v>2122</v>
      </c>
      <c r="E1537" s="1699">
        <v>0</v>
      </c>
      <c r="F1537" s="1699">
        <v>1</v>
      </c>
      <c r="G1537" s="1700" t="s">
        <v>4034</v>
      </c>
      <c r="H1537" s="1700" t="s">
        <v>4035</v>
      </c>
      <c r="I1537" s="1700" t="s">
        <v>8088</v>
      </c>
    </row>
    <row r="1538" spans="2:9">
      <c r="B1538" s="1699" t="s">
        <v>2520</v>
      </c>
      <c r="C1538" s="1699" t="s">
        <v>2154</v>
      </c>
      <c r="D1538" s="1699" t="s">
        <v>2128</v>
      </c>
      <c r="E1538" s="1699">
        <v>0</v>
      </c>
      <c r="F1538" s="1699">
        <v>1</v>
      </c>
      <c r="G1538" s="1700" t="s">
        <v>4034</v>
      </c>
      <c r="H1538" s="1700" t="s">
        <v>4036</v>
      </c>
      <c r="I1538" s="1700" t="s">
        <v>8088</v>
      </c>
    </row>
    <row r="1539" spans="2:9">
      <c r="B1539" s="1699" t="s">
        <v>2520</v>
      </c>
      <c r="C1539" s="1699" t="s">
        <v>2158</v>
      </c>
      <c r="D1539" s="1699" t="s">
        <v>2122</v>
      </c>
      <c r="E1539" s="1699">
        <v>0</v>
      </c>
      <c r="F1539" s="1699">
        <v>1</v>
      </c>
      <c r="G1539" s="1700" t="s">
        <v>4037</v>
      </c>
      <c r="H1539" s="1700" t="s">
        <v>3136</v>
      </c>
      <c r="I1539" s="1700" t="s">
        <v>8089</v>
      </c>
    </row>
    <row r="1540" spans="2:9">
      <c r="B1540" s="1699" t="s">
        <v>2520</v>
      </c>
      <c r="C1540" s="1699" t="s">
        <v>2164</v>
      </c>
      <c r="D1540" s="1699" t="s">
        <v>2110</v>
      </c>
      <c r="E1540" s="1699">
        <v>0</v>
      </c>
      <c r="F1540" s="1699">
        <v>1</v>
      </c>
      <c r="G1540" s="1700" t="s">
        <v>4038</v>
      </c>
      <c r="H1540" s="1700" t="s">
        <v>4039</v>
      </c>
      <c r="I1540" s="1700" t="s">
        <v>8089</v>
      </c>
    </row>
    <row r="1541" spans="2:9">
      <c r="B1541" s="1699" t="s">
        <v>2520</v>
      </c>
      <c r="C1541" s="1699" t="s">
        <v>2247</v>
      </c>
      <c r="D1541" s="1699" t="s">
        <v>2108</v>
      </c>
      <c r="E1541" s="1699">
        <v>1</v>
      </c>
      <c r="F1541" s="1699">
        <v>0</v>
      </c>
      <c r="G1541" s="1700" t="s">
        <v>4042</v>
      </c>
      <c r="H1541" s="1700"/>
      <c r="I1541" s="1700" t="s">
        <v>8088</v>
      </c>
    </row>
    <row r="1542" spans="2:9">
      <c r="B1542" s="1699" t="s">
        <v>2520</v>
      </c>
      <c r="C1542" s="1699" t="s">
        <v>2247</v>
      </c>
      <c r="D1542" s="1699" t="s">
        <v>2107</v>
      </c>
      <c r="E1542" s="1699">
        <v>0</v>
      </c>
      <c r="F1542" s="1699">
        <v>1</v>
      </c>
      <c r="G1542" s="1700" t="s">
        <v>4042</v>
      </c>
      <c r="H1542" s="1700" t="s">
        <v>4043</v>
      </c>
      <c r="I1542" s="1700" t="s">
        <v>8089</v>
      </c>
    </row>
    <row r="1543" spans="2:9">
      <c r="B1543" s="1699" t="s">
        <v>2520</v>
      </c>
      <c r="C1543" s="1699" t="s">
        <v>2249</v>
      </c>
      <c r="D1543" s="1699" t="s">
        <v>2108</v>
      </c>
      <c r="E1543" s="1699">
        <v>1</v>
      </c>
      <c r="F1543" s="1699">
        <v>0</v>
      </c>
      <c r="G1543" s="1700" t="s">
        <v>4044</v>
      </c>
      <c r="H1543" s="1700"/>
      <c r="I1543" s="1700" t="s">
        <v>8089</v>
      </c>
    </row>
    <row r="1544" spans="2:9">
      <c r="B1544" s="1699" t="s">
        <v>2520</v>
      </c>
      <c r="C1544" s="1699" t="s">
        <v>2249</v>
      </c>
      <c r="D1544" s="1699" t="s">
        <v>2107</v>
      </c>
      <c r="E1544" s="1699">
        <v>0</v>
      </c>
      <c r="F1544" s="1699">
        <v>1</v>
      </c>
      <c r="G1544" s="1700" t="s">
        <v>4044</v>
      </c>
      <c r="H1544" s="1700" t="s">
        <v>4044</v>
      </c>
      <c r="I1544" s="1700" t="s">
        <v>8088</v>
      </c>
    </row>
    <row r="1545" spans="2:9">
      <c r="B1545" s="1699" t="s">
        <v>2520</v>
      </c>
      <c r="C1545" s="1699" t="s">
        <v>2249</v>
      </c>
      <c r="D1545" s="1699" t="s">
        <v>2110</v>
      </c>
      <c r="E1545" s="1699">
        <v>0</v>
      </c>
      <c r="F1545" s="1699">
        <v>1</v>
      </c>
      <c r="G1545" s="1700" t="s">
        <v>4044</v>
      </c>
      <c r="H1545" s="1700" t="s">
        <v>4045</v>
      </c>
      <c r="I1545" s="1700" t="s">
        <v>8089</v>
      </c>
    </row>
    <row r="1546" spans="2:9">
      <c r="B1546" s="1699" t="s">
        <v>2520</v>
      </c>
      <c r="C1546" s="1699" t="s">
        <v>2249</v>
      </c>
      <c r="D1546" s="1699" t="s">
        <v>2112</v>
      </c>
      <c r="E1546" s="1699">
        <v>0</v>
      </c>
      <c r="F1546" s="1699">
        <v>1</v>
      </c>
      <c r="G1546" s="1700" t="s">
        <v>4044</v>
      </c>
      <c r="H1546" s="1700" t="s">
        <v>2533</v>
      </c>
      <c r="I1546" s="1700" t="s">
        <v>8089</v>
      </c>
    </row>
    <row r="1547" spans="2:9">
      <c r="B1547" s="1699" t="s">
        <v>2520</v>
      </c>
      <c r="C1547" s="1699" t="s">
        <v>2249</v>
      </c>
      <c r="D1547" s="1699" t="s">
        <v>2122</v>
      </c>
      <c r="E1547" s="1699">
        <v>0</v>
      </c>
      <c r="F1547" s="1699">
        <v>1</v>
      </c>
      <c r="G1547" s="1700" t="s">
        <v>4044</v>
      </c>
      <c r="H1547" s="1700" t="s">
        <v>3806</v>
      </c>
      <c r="I1547" s="1700" t="s">
        <v>8089</v>
      </c>
    </row>
    <row r="1548" spans="2:9">
      <c r="B1548" s="1699" t="s">
        <v>2520</v>
      </c>
      <c r="C1548" s="1699" t="s">
        <v>2249</v>
      </c>
      <c r="D1548" s="1699" t="s">
        <v>2124</v>
      </c>
      <c r="E1548" s="1699">
        <v>0</v>
      </c>
      <c r="F1548" s="1699">
        <v>1</v>
      </c>
      <c r="G1548" s="1700" t="s">
        <v>4044</v>
      </c>
      <c r="H1548" s="1700" t="s">
        <v>4046</v>
      </c>
      <c r="I1548" s="1700" t="s">
        <v>8088</v>
      </c>
    </row>
    <row r="1549" spans="2:9">
      <c r="B1549" s="1699" t="s">
        <v>2520</v>
      </c>
      <c r="C1549" s="1699" t="s">
        <v>3223</v>
      </c>
      <c r="D1549" s="1699" t="s">
        <v>2108</v>
      </c>
      <c r="E1549" s="1699">
        <v>1</v>
      </c>
      <c r="F1549" s="1699">
        <v>1</v>
      </c>
      <c r="G1549" s="1700" t="s">
        <v>4047</v>
      </c>
      <c r="H1549" s="1700"/>
      <c r="I1549" s="1700" t="s">
        <v>8088</v>
      </c>
    </row>
    <row r="1550" spans="2:9">
      <c r="B1550" s="1699" t="s">
        <v>2520</v>
      </c>
      <c r="C1550" s="1699" t="s">
        <v>2290</v>
      </c>
      <c r="D1550" s="1699" t="s">
        <v>2110</v>
      </c>
      <c r="E1550" s="1699">
        <v>0</v>
      </c>
      <c r="F1550" s="1699">
        <v>1</v>
      </c>
      <c r="G1550" s="1700" t="s">
        <v>4048</v>
      </c>
      <c r="H1550" s="1700" t="s">
        <v>4049</v>
      </c>
      <c r="I1550" s="1700" t="s">
        <v>8088</v>
      </c>
    </row>
    <row r="1551" spans="2:9">
      <c r="B1551" s="1699" t="s">
        <v>2520</v>
      </c>
      <c r="C1551" s="1699" t="s">
        <v>2294</v>
      </c>
      <c r="D1551" s="1699" t="s">
        <v>2108</v>
      </c>
      <c r="E1551" s="1699">
        <v>1</v>
      </c>
      <c r="F1551" s="1699">
        <v>0</v>
      </c>
      <c r="G1551" s="1700" t="s">
        <v>3242</v>
      </c>
      <c r="H1551" s="1700"/>
      <c r="I1551" s="1700" t="s">
        <v>8089</v>
      </c>
    </row>
    <row r="1552" spans="2:9">
      <c r="B1552" s="1699" t="s">
        <v>2520</v>
      </c>
      <c r="C1552" s="1699" t="s">
        <v>2294</v>
      </c>
      <c r="D1552" s="1699" t="s">
        <v>2107</v>
      </c>
      <c r="E1552" s="1699">
        <v>0</v>
      </c>
      <c r="F1552" s="1699">
        <v>1</v>
      </c>
      <c r="G1552" s="1700" t="s">
        <v>3242</v>
      </c>
      <c r="H1552" s="1700" t="s">
        <v>4050</v>
      </c>
      <c r="I1552" s="1700" t="s">
        <v>8089</v>
      </c>
    </row>
    <row r="1553" spans="2:9">
      <c r="B1553" s="1699" t="s">
        <v>2520</v>
      </c>
      <c r="C1553" s="1699" t="s">
        <v>2294</v>
      </c>
      <c r="D1553" s="1699" t="s">
        <v>2110</v>
      </c>
      <c r="E1553" s="1699">
        <v>0</v>
      </c>
      <c r="F1553" s="1699">
        <v>1</v>
      </c>
      <c r="G1553" s="1700" t="s">
        <v>3242</v>
      </c>
      <c r="H1553" s="1700" t="s">
        <v>4051</v>
      </c>
      <c r="I1553" s="1700" t="s">
        <v>8089</v>
      </c>
    </row>
    <row r="1554" spans="2:9">
      <c r="B1554" s="1699" t="s">
        <v>2522</v>
      </c>
      <c r="C1554" s="1699" t="s">
        <v>2109</v>
      </c>
      <c r="D1554" s="1699" t="s">
        <v>2112</v>
      </c>
      <c r="E1554" s="1699">
        <v>0</v>
      </c>
      <c r="F1554" s="1699">
        <v>1</v>
      </c>
      <c r="G1554" s="1700" t="s">
        <v>8062</v>
      </c>
      <c r="H1554" s="1700" t="s">
        <v>4052</v>
      </c>
      <c r="I1554" s="1700" t="s">
        <v>8088</v>
      </c>
    </row>
    <row r="1555" spans="2:9">
      <c r="B1555" s="1699" t="s">
        <v>2522</v>
      </c>
      <c r="C1555" s="1699" t="s">
        <v>2116</v>
      </c>
      <c r="D1555" s="1699" t="s">
        <v>2516</v>
      </c>
      <c r="E1555" s="1699">
        <v>0</v>
      </c>
      <c r="F1555" s="1699">
        <v>1</v>
      </c>
      <c r="G1555" s="1700" t="s">
        <v>8063</v>
      </c>
      <c r="H1555" s="1700" t="s">
        <v>4054</v>
      </c>
      <c r="I1555" s="1700" t="s">
        <v>8088</v>
      </c>
    </row>
    <row r="1556" spans="2:9">
      <c r="B1556" s="1699" t="s">
        <v>2522</v>
      </c>
      <c r="C1556" s="1699" t="s">
        <v>2118</v>
      </c>
      <c r="D1556" s="1699" t="s">
        <v>2110</v>
      </c>
      <c r="E1556" s="1699">
        <v>0</v>
      </c>
      <c r="F1556" s="1699">
        <v>1</v>
      </c>
      <c r="G1556" s="1700" t="s">
        <v>8064</v>
      </c>
      <c r="H1556" s="1700" t="s">
        <v>4055</v>
      </c>
      <c r="I1556" s="1700" t="s">
        <v>8089</v>
      </c>
    </row>
    <row r="1557" spans="2:9">
      <c r="B1557" s="1699" t="s">
        <v>2522</v>
      </c>
      <c r="C1557" s="1699" t="s">
        <v>2118</v>
      </c>
      <c r="D1557" s="1699" t="s">
        <v>2128</v>
      </c>
      <c r="E1557" s="1699">
        <v>0</v>
      </c>
      <c r="F1557" s="1699">
        <v>1</v>
      </c>
      <c r="G1557" s="1700" t="s">
        <v>8064</v>
      </c>
      <c r="H1557" s="1700" t="s">
        <v>4056</v>
      </c>
      <c r="I1557" s="1700" t="s">
        <v>8088</v>
      </c>
    </row>
    <row r="1558" spans="2:9">
      <c r="B1558" s="1699" t="s">
        <v>2522</v>
      </c>
      <c r="C1558" s="1699" t="s">
        <v>2118</v>
      </c>
      <c r="D1558" s="1699" t="s">
        <v>2527</v>
      </c>
      <c r="E1558" s="1699">
        <v>0</v>
      </c>
      <c r="F1558" s="1699">
        <v>1</v>
      </c>
      <c r="G1558" s="1700" t="s">
        <v>8064</v>
      </c>
      <c r="H1558" s="1700" t="s">
        <v>4057</v>
      </c>
      <c r="I1558" s="1700" t="s">
        <v>8088</v>
      </c>
    </row>
    <row r="1559" spans="2:9">
      <c r="B1559" s="1699" t="s">
        <v>2522</v>
      </c>
      <c r="C1559" s="1699" t="s">
        <v>2118</v>
      </c>
      <c r="D1559" s="1699" t="s">
        <v>2529</v>
      </c>
      <c r="E1559" s="1699">
        <v>0</v>
      </c>
      <c r="F1559" s="1699">
        <v>1</v>
      </c>
      <c r="G1559" s="1700" t="s">
        <v>8064</v>
      </c>
      <c r="H1559" s="1700" t="s">
        <v>4058</v>
      </c>
      <c r="I1559" s="1700" t="s">
        <v>8089</v>
      </c>
    </row>
    <row r="1560" spans="2:9">
      <c r="B1560" s="1699" t="s">
        <v>2522</v>
      </c>
      <c r="C1560" s="1699" t="s">
        <v>2120</v>
      </c>
      <c r="D1560" s="1699" t="s">
        <v>2122</v>
      </c>
      <c r="E1560" s="1699">
        <v>0</v>
      </c>
      <c r="F1560" s="1699">
        <v>1</v>
      </c>
      <c r="G1560" s="1700" t="s">
        <v>1362</v>
      </c>
      <c r="H1560" s="1700" t="s">
        <v>4059</v>
      </c>
      <c r="I1560" s="1700" t="s">
        <v>8088</v>
      </c>
    </row>
    <row r="1561" spans="2:9">
      <c r="B1561" s="1699" t="s">
        <v>2522</v>
      </c>
      <c r="C1561" s="1699" t="s">
        <v>2120</v>
      </c>
      <c r="D1561" s="1699" t="s">
        <v>2522</v>
      </c>
      <c r="E1561" s="1699">
        <v>0</v>
      </c>
      <c r="F1561" s="1699">
        <v>1</v>
      </c>
      <c r="G1561" s="1700" t="s">
        <v>1362</v>
      </c>
      <c r="H1561" s="1700" t="s">
        <v>4061</v>
      </c>
      <c r="I1561" s="1700" t="s">
        <v>8088</v>
      </c>
    </row>
    <row r="1562" spans="2:9">
      <c r="B1562" s="1699" t="s">
        <v>2522</v>
      </c>
      <c r="C1562" s="1699" t="s">
        <v>2120</v>
      </c>
      <c r="D1562" s="1699" t="s">
        <v>2524</v>
      </c>
      <c r="E1562" s="1699">
        <v>0</v>
      </c>
      <c r="F1562" s="1699">
        <v>1</v>
      </c>
      <c r="G1562" s="1700" t="s">
        <v>1362</v>
      </c>
      <c r="H1562" s="1700" t="s">
        <v>2496</v>
      </c>
      <c r="I1562" s="1700" t="s">
        <v>8088</v>
      </c>
    </row>
    <row r="1563" spans="2:9">
      <c r="B1563" s="1699" t="s">
        <v>2522</v>
      </c>
      <c r="C1563" s="1699" t="s">
        <v>2120</v>
      </c>
      <c r="D1563" s="1699" t="s">
        <v>2527</v>
      </c>
      <c r="E1563" s="1699">
        <v>0</v>
      </c>
      <c r="F1563" s="1699">
        <v>1</v>
      </c>
      <c r="G1563" s="1700" t="s">
        <v>1362</v>
      </c>
      <c r="H1563" s="1700" t="s">
        <v>4062</v>
      </c>
      <c r="I1563" s="1700" t="s">
        <v>8088</v>
      </c>
    </row>
    <row r="1564" spans="2:9">
      <c r="B1564" s="1699" t="s">
        <v>2522</v>
      </c>
      <c r="C1564" s="1699" t="s">
        <v>2120</v>
      </c>
      <c r="D1564" s="1699" t="s">
        <v>2531</v>
      </c>
      <c r="E1564" s="1699">
        <v>0</v>
      </c>
      <c r="F1564" s="1699">
        <v>1</v>
      </c>
      <c r="G1564" s="1700" t="s">
        <v>1362</v>
      </c>
      <c r="H1564" s="1700" t="s">
        <v>3471</v>
      </c>
      <c r="I1564" s="1700" t="s">
        <v>8088</v>
      </c>
    </row>
    <row r="1565" spans="2:9">
      <c r="B1565" s="1699" t="s">
        <v>2522</v>
      </c>
      <c r="C1565" s="1699" t="s">
        <v>2120</v>
      </c>
      <c r="D1565" s="1699" t="s">
        <v>2685</v>
      </c>
      <c r="E1565" s="1699">
        <v>0</v>
      </c>
      <c r="F1565" s="1699">
        <v>1</v>
      </c>
      <c r="G1565" s="1700" t="s">
        <v>1362</v>
      </c>
      <c r="H1565" s="1700" t="s">
        <v>4063</v>
      </c>
      <c r="I1565" s="1700" t="s">
        <v>8088</v>
      </c>
    </row>
    <row r="1566" spans="2:9">
      <c r="B1566" s="1699" t="s">
        <v>2522</v>
      </c>
      <c r="C1566" s="1699" t="s">
        <v>2120</v>
      </c>
      <c r="D1566" s="1699" t="s">
        <v>2731</v>
      </c>
      <c r="E1566" s="1699">
        <v>0</v>
      </c>
      <c r="F1566" s="1699">
        <v>1</v>
      </c>
      <c r="G1566" s="1700" t="s">
        <v>1362</v>
      </c>
      <c r="H1566" s="1700" t="s">
        <v>4064</v>
      </c>
      <c r="I1566" s="1700" t="s">
        <v>8088</v>
      </c>
    </row>
    <row r="1567" spans="2:9">
      <c r="B1567" s="1699" t="s">
        <v>2522</v>
      </c>
      <c r="C1567" s="1699" t="s">
        <v>2120</v>
      </c>
      <c r="D1567" s="1699" t="s">
        <v>2733</v>
      </c>
      <c r="E1567" s="1699">
        <v>0</v>
      </c>
      <c r="F1567" s="1699">
        <v>1</v>
      </c>
      <c r="G1567" s="1700" t="s">
        <v>1362</v>
      </c>
      <c r="H1567" s="1700" t="s">
        <v>4065</v>
      </c>
      <c r="I1567" s="1700" t="s">
        <v>8088</v>
      </c>
    </row>
    <row r="1568" spans="2:9">
      <c r="B1568" s="1699" t="s">
        <v>2522</v>
      </c>
      <c r="C1568" s="1699" t="s">
        <v>2120</v>
      </c>
      <c r="D1568" s="1699" t="s">
        <v>2735</v>
      </c>
      <c r="E1568" s="1699">
        <v>0</v>
      </c>
      <c r="F1568" s="1699">
        <v>1</v>
      </c>
      <c r="G1568" s="1700" t="s">
        <v>1362</v>
      </c>
      <c r="H1568" s="1700" t="s">
        <v>4066</v>
      </c>
      <c r="I1568" s="1700" t="s">
        <v>8088</v>
      </c>
    </row>
    <row r="1569" spans="2:9">
      <c r="B1569" s="1699" t="s">
        <v>2522</v>
      </c>
      <c r="C1569" s="1699" t="s">
        <v>2120</v>
      </c>
      <c r="D1569" s="1699" t="s">
        <v>2739</v>
      </c>
      <c r="E1569" s="1699">
        <v>0</v>
      </c>
      <c r="F1569" s="1699">
        <v>1</v>
      </c>
      <c r="G1569" s="1700" t="s">
        <v>1362</v>
      </c>
      <c r="H1569" s="1700" t="s">
        <v>4067</v>
      </c>
      <c r="I1569" s="1700" t="s">
        <v>8088</v>
      </c>
    </row>
    <row r="1570" spans="2:9">
      <c r="B1570" s="1699" t="s">
        <v>2522</v>
      </c>
      <c r="C1570" s="1699" t="s">
        <v>2120</v>
      </c>
      <c r="D1570" s="1699" t="s">
        <v>2743</v>
      </c>
      <c r="E1570" s="1699">
        <v>0</v>
      </c>
      <c r="F1570" s="1699">
        <v>1</v>
      </c>
      <c r="G1570" s="1700" t="s">
        <v>1362</v>
      </c>
      <c r="H1570" s="1700" t="s">
        <v>4068</v>
      </c>
      <c r="I1570" s="1700" t="s">
        <v>8088</v>
      </c>
    </row>
    <row r="1571" spans="2:9">
      <c r="B1571" s="1699" t="s">
        <v>2522</v>
      </c>
      <c r="C1571" s="1699" t="s">
        <v>2120</v>
      </c>
      <c r="D1571" s="1699" t="s">
        <v>2745</v>
      </c>
      <c r="E1571" s="1699">
        <v>0</v>
      </c>
      <c r="F1571" s="1699">
        <v>1</v>
      </c>
      <c r="G1571" s="1700" t="s">
        <v>1362</v>
      </c>
      <c r="H1571" s="1700" t="s">
        <v>2494</v>
      </c>
      <c r="I1571" s="1700" t="s">
        <v>8088</v>
      </c>
    </row>
    <row r="1572" spans="2:9">
      <c r="B1572" s="1699" t="s">
        <v>2522</v>
      </c>
      <c r="C1572" s="1699" t="s">
        <v>2120</v>
      </c>
      <c r="D1572" s="1699" t="s">
        <v>2747</v>
      </c>
      <c r="E1572" s="1699">
        <v>0</v>
      </c>
      <c r="F1572" s="1699">
        <v>1</v>
      </c>
      <c r="G1572" s="1700" t="s">
        <v>1362</v>
      </c>
      <c r="H1572" s="1700" t="s">
        <v>3824</v>
      </c>
      <c r="I1572" s="1700" t="s">
        <v>8088</v>
      </c>
    </row>
    <row r="1573" spans="2:9">
      <c r="B1573" s="1699" t="s">
        <v>2522</v>
      </c>
      <c r="C1573" s="1699" t="s">
        <v>2120</v>
      </c>
      <c r="D1573" s="1699" t="s">
        <v>3300</v>
      </c>
      <c r="E1573" s="1699">
        <v>0</v>
      </c>
      <c r="F1573" s="1699">
        <v>1</v>
      </c>
      <c r="G1573" s="1700" t="s">
        <v>1362</v>
      </c>
      <c r="H1573" s="1700" t="s">
        <v>4069</v>
      </c>
      <c r="I1573" s="1700" t="s">
        <v>8088</v>
      </c>
    </row>
    <row r="1574" spans="2:9">
      <c r="B1574" s="1699" t="s">
        <v>2522</v>
      </c>
      <c r="C1574" s="1699" t="s">
        <v>2120</v>
      </c>
      <c r="D1574" s="1699" t="s">
        <v>3301</v>
      </c>
      <c r="E1574" s="1699">
        <v>0</v>
      </c>
      <c r="F1574" s="1699">
        <v>1</v>
      </c>
      <c r="G1574" s="1700" t="s">
        <v>1362</v>
      </c>
      <c r="H1574" s="1700" t="s">
        <v>4070</v>
      </c>
      <c r="I1574" s="1700" t="s">
        <v>8088</v>
      </c>
    </row>
    <row r="1575" spans="2:9">
      <c r="B1575" s="1699" t="s">
        <v>2522</v>
      </c>
      <c r="C1575" s="1699" t="s">
        <v>2120</v>
      </c>
      <c r="D1575" s="1699" t="s">
        <v>3303</v>
      </c>
      <c r="E1575" s="1699">
        <v>0</v>
      </c>
      <c r="F1575" s="1699">
        <v>1</v>
      </c>
      <c r="G1575" s="1700" t="s">
        <v>1362</v>
      </c>
      <c r="H1575" s="1700" t="s">
        <v>4071</v>
      </c>
      <c r="I1575" s="1700" t="s">
        <v>8088</v>
      </c>
    </row>
    <row r="1576" spans="2:9">
      <c r="B1576" s="1699" t="s">
        <v>2522</v>
      </c>
      <c r="C1576" s="1699" t="s">
        <v>2120</v>
      </c>
      <c r="D1576" s="1699" t="s">
        <v>3305</v>
      </c>
      <c r="E1576" s="1699">
        <v>0</v>
      </c>
      <c r="F1576" s="1699">
        <v>1</v>
      </c>
      <c r="G1576" s="1700" t="s">
        <v>1362</v>
      </c>
      <c r="H1576" s="1700" t="s">
        <v>2662</v>
      </c>
      <c r="I1576" s="1700" t="s">
        <v>8088</v>
      </c>
    </row>
    <row r="1577" spans="2:9">
      <c r="B1577" s="1699" t="s">
        <v>2522</v>
      </c>
      <c r="C1577" s="1699" t="s">
        <v>2120</v>
      </c>
      <c r="D1577" s="1699" t="s">
        <v>4072</v>
      </c>
      <c r="E1577" s="1699">
        <v>0</v>
      </c>
      <c r="F1577" s="1699">
        <v>1</v>
      </c>
      <c r="G1577" s="1700" t="s">
        <v>1362</v>
      </c>
      <c r="H1577" s="1700" t="s">
        <v>4073</v>
      </c>
      <c r="I1577" s="1700" t="s">
        <v>8088</v>
      </c>
    </row>
    <row r="1578" spans="2:9">
      <c r="B1578" s="1699" t="s">
        <v>2522</v>
      </c>
      <c r="C1578" s="1699" t="s">
        <v>2120</v>
      </c>
      <c r="D1578" s="1699" t="s">
        <v>4074</v>
      </c>
      <c r="E1578" s="1699">
        <v>0</v>
      </c>
      <c r="F1578" s="1699">
        <v>1</v>
      </c>
      <c r="G1578" s="1700" t="s">
        <v>1362</v>
      </c>
      <c r="H1578" s="1700" t="s">
        <v>4075</v>
      </c>
      <c r="I1578" s="1700" t="s">
        <v>8088</v>
      </c>
    </row>
    <row r="1579" spans="2:9">
      <c r="B1579" s="1699" t="s">
        <v>2522</v>
      </c>
      <c r="C1579" s="1699" t="s">
        <v>2120</v>
      </c>
      <c r="D1579" s="1699" t="s">
        <v>4077</v>
      </c>
      <c r="E1579" s="1699">
        <v>0</v>
      </c>
      <c r="F1579" s="1699">
        <v>1</v>
      </c>
      <c r="G1579" s="1700" t="s">
        <v>1362</v>
      </c>
      <c r="H1579" s="1700" t="s">
        <v>4078</v>
      </c>
      <c r="I1579" s="1700" t="s">
        <v>8088</v>
      </c>
    </row>
    <row r="1580" spans="2:9">
      <c r="B1580" s="1699" t="s">
        <v>2522</v>
      </c>
      <c r="C1580" s="1699" t="s">
        <v>2120</v>
      </c>
      <c r="D1580" s="1699" t="s">
        <v>4079</v>
      </c>
      <c r="E1580" s="1699">
        <v>0</v>
      </c>
      <c r="F1580" s="1699">
        <v>1</v>
      </c>
      <c r="G1580" s="1700" t="s">
        <v>1362</v>
      </c>
      <c r="H1580" s="1700" t="s">
        <v>4080</v>
      </c>
      <c r="I1580" s="1700" t="s">
        <v>8088</v>
      </c>
    </row>
    <row r="1581" spans="2:9">
      <c r="B1581" s="1699" t="s">
        <v>2522</v>
      </c>
      <c r="C1581" s="1699" t="s">
        <v>2120</v>
      </c>
      <c r="D1581" s="1699" t="s">
        <v>4084</v>
      </c>
      <c r="E1581" s="1699">
        <v>0</v>
      </c>
      <c r="F1581" s="1699">
        <v>1</v>
      </c>
      <c r="G1581" s="1700" t="s">
        <v>1362</v>
      </c>
      <c r="H1581" s="1700" t="s">
        <v>4085</v>
      </c>
      <c r="I1581" s="1700" t="s">
        <v>8089</v>
      </c>
    </row>
    <row r="1582" spans="2:9">
      <c r="B1582" s="1699" t="s">
        <v>2522</v>
      </c>
      <c r="C1582" s="1699" t="s">
        <v>2120</v>
      </c>
      <c r="D1582" s="1699" t="s">
        <v>4086</v>
      </c>
      <c r="E1582" s="1699">
        <v>0</v>
      </c>
      <c r="F1582" s="1699">
        <v>1</v>
      </c>
      <c r="G1582" s="1700" t="s">
        <v>1362</v>
      </c>
      <c r="H1582" s="1700" t="s">
        <v>4087</v>
      </c>
      <c r="I1582" s="1700" t="s">
        <v>8088</v>
      </c>
    </row>
    <row r="1583" spans="2:9">
      <c r="B1583" s="1699" t="s">
        <v>2522</v>
      </c>
      <c r="C1583" s="1699" t="s">
        <v>2120</v>
      </c>
      <c r="D1583" s="1699" t="s">
        <v>4088</v>
      </c>
      <c r="E1583" s="1699">
        <v>0</v>
      </c>
      <c r="F1583" s="1699">
        <v>1</v>
      </c>
      <c r="G1583" s="1700" t="s">
        <v>1362</v>
      </c>
      <c r="H1583" s="1700" t="s">
        <v>4089</v>
      </c>
      <c r="I1583" s="1700" t="s">
        <v>8089</v>
      </c>
    </row>
    <row r="1584" spans="2:9">
      <c r="B1584" s="1699" t="s">
        <v>2522</v>
      </c>
      <c r="C1584" s="1699" t="s">
        <v>2120</v>
      </c>
      <c r="D1584" s="1699" t="s">
        <v>4090</v>
      </c>
      <c r="E1584" s="1699">
        <v>0</v>
      </c>
      <c r="F1584" s="1699">
        <v>1</v>
      </c>
      <c r="G1584" s="1700" t="s">
        <v>1362</v>
      </c>
      <c r="H1584" s="1700" t="s">
        <v>4091</v>
      </c>
      <c r="I1584" s="1700" t="s">
        <v>8088</v>
      </c>
    </row>
    <row r="1585" spans="2:9">
      <c r="B1585" s="1699" t="s">
        <v>2522</v>
      </c>
      <c r="C1585" s="1699" t="s">
        <v>2120</v>
      </c>
      <c r="D1585" s="1699" t="s">
        <v>4092</v>
      </c>
      <c r="E1585" s="1699">
        <v>0</v>
      </c>
      <c r="F1585" s="1699">
        <v>1</v>
      </c>
      <c r="G1585" s="1700" t="s">
        <v>1362</v>
      </c>
      <c r="H1585" s="1700" t="s">
        <v>4093</v>
      </c>
      <c r="I1585" s="1700" t="s">
        <v>8089</v>
      </c>
    </row>
    <row r="1586" spans="2:9">
      <c r="B1586" s="1699" t="s">
        <v>2522</v>
      </c>
      <c r="C1586" s="1699" t="s">
        <v>2120</v>
      </c>
      <c r="D1586" s="1699" t="s">
        <v>4094</v>
      </c>
      <c r="E1586" s="1699">
        <v>0</v>
      </c>
      <c r="F1586" s="1699">
        <v>1</v>
      </c>
      <c r="G1586" s="1700" t="s">
        <v>1362</v>
      </c>
      <c r="H1586" s="1700" t="s">
        <v>4095</v>
      </c>
      <c r="I1586" s="1700" t="s">
        <v>8088</v>
      </c>
    </row>
    <row r="1587" spans="2:9">
      <c r="B1587" s="1699" t="s">
        <v>2522</v>
      </c>
      <c r="C1587" s="1699" t="s">
        <v>2120</v>
      </c>
      <c r="D1587" s="1699" t="s">
        <v>4096</v>
      </c>
      <c r="E1587" s="1699">
        <v>0</v>
      </c>
      <c r="F1587" s="1699">
        <v>1</v>
      </c>
      <c r="G1587" s="1700" t="s">
        <v>1362</v>
      </c>
      <c r="H1587" s="1700" t="s">
        <v>4097</v>
      </c>
      <c r="I1587" s="1700" t="s">
        <v>8088</v>
      </c>
    </row>
    <row r="1588" spans="2:9">
      <c r="B1588" s="1699" t="s">
        <v>2522</v>
      </c>
      <c r="C1588" s="1699" t="s">
        <v>2120</v>
      </c>
      <c r="D1588" s="1699" t="s">
        <v>4098</v>
      </c>
      <c r="E1588" s="1699">
        <v>0</v>
      </c>
      <c r="F1588" s="1699">
        <v>1</v>
      </c>
      <c r="G1588" s="1700" t="s">
        <v>1362</v>
      </c>
      <c r="H1588" s="1700" t="s">
        <v>4099</v>
      </c>
      <c r="I1588" s="1700" t="s">
        <v>8088</v>
      </c>
    </row>
    <row r="1589" spans="2:9">
      <c r="B1589" s="1699" t="s">
        <v>2522</v>
      </c>
      <c r="C1589" s="1699" t="s">
        <v>2120</v>
      </c>
      <c r="D1589" s="1699" t="s">
        <v>4100</v>
      </c>
      <c r="E1589" s="1699">
        <v>0</v>
      </c>
      <c r="F1589" s="1699">
        <v>1</v>
      </c>
      <c r="G1589" s="1700" t="s">
        <v>1362</v>
      </c>
      <c r="H1589" s="1700" t="s">
        <v>4101</v>
      </c>
      <c r="I1589" s="1700" t="s">
        <v>8088</v>
      </c>
    </row>
    <row r="1590" spans="2:9">
      <c r="B1590" s="1699" t="s">
        <v>2522</v>
      </c>
      <c r="C1590" s="1699" t="s">
        <v>2120</v>
      </c>
      <c r="D1590" s="1699" t="s">
        <v>4102</v>
      </c>
      <c r="E1590" s="1699">
        <v>0</v>
      </c>
      <c r="F1590" s="1699">
        <v>1</v>
      </c>
      <c r="G1590" s="1700" t="s">
        <v>1362</v>
      </c>
      <c r="H1590" s="1700" t="s">
        <v>4103</v>
      </c>
      <c r="I1590" s="1700" t="s">
        <v>8088</v>
      </c>
    </row>
    <row r="1591" spans="2:9">
      <c r="B1591" s="1699" t="s">
        <v>2522</v>
      </c>
      <c r="C1591" s="1699" t="s">
        <v>2120</v>
      </c>
      <c r="D1591" s="1699" t="s">
        <v>4106</v>
      </c>
      <c r="E1591" s="1699">
        <v>0</v>
      </c>
      <c r="F1591" s="1699">
        <v>1</v>
      </c>
      <c r="G1591" s="1700" t="s">
        <v>1362</v>
      </c>
      <c r="H1591" s="1700" t="s">
        <v>2795</v>
      </c>
      <c r="I1591" s="1700" t="s">
        <v>8088</v>
      </c>
    </row>
    <row r="1592" spans="2:9">
      <c r="B1592" s="1699" t="s">
        <v>2522</v>
      </c>
      <c r="C1592" s="1699" t="s">
        <v>2120</v>
      </c>
      <c r="D1592" s="1699" t="s">
        <v>4107</v>
      </c>
      <c r="E1592" s="1699">
        <v>0</v>
      </c>
      <c r="F1592" s="1699">
        <v>1</v>
      </c>
      <c r="G1592" s="1700" t="s">
        <v>1362</v>
      </c>
      <c r="H1592" s="1700" t="s">
        <v>4108</v>
      </c>
      <c r="I1592" s="1700" t="s">
        <v>8088</v>
      </c>
    </row>
    <row r="1593" spans="2:9">
      <c r="B1593" s="1699" t="s">
        <v>2522</v>
      </c>
      <c r="C1593" s="1699" t="s">
        <v>2120</v>
      </c>
      <c r="D1593" s="1699" t="s">
        <v>4109</v>
      </c>
      <c r="E1593" s="1699">
        <v>0</v>
      </c>
      <c r="F1593" s="1699">
        <v>1</v>
      </c>
      <c r="G1593" s="1700" t="s">
        <v>1362</v>
      </c>
      <c r="H1593" s="1700" t="s">
        <v>4110</v>
      </c>
      <c r="I1593" s="1700" t="s">
        <v>8088</v>
      </c>
    </row>
    <row r="1594" spans="2:9">
      <c r="B1594" s="1699" t="s">
        <v>2522</v>
      </c>
      <c r="C1594" s="1699" t="s">
        <v>2135</v>
      </c>
      <c r="D1594" s="1699" t="s">
        <v>2130</v>
      </c>
      <c r="E1594" s="1699">
        <v>0</v>
      </c>
      <c r="F1594" s="1699">
        <v>1</v>
      </c>
      <c r="G1594" s="1700" t="s">
        <v>4111</v>
      </c>
      <c r="H1594" s="1700" t="s">
        <v>4114</v>
      </c>
      <c r="I1594" s="1700" t="s">
        <v>8088</v>
      </c>
    </row>
    <row r="1595" spans="2:9">
      <c r="B1595" s="1699" t="s">
        <v>2522</v>
      </c>
      <c r="C1595" s="1699" t="s">
        <v>2135</v>
      </c>
      <c r="D1595" s="1699" t="s">
        <v>2512</v>
      </c>
      <c r="E1595" s="1699">
        <v>0</v>
      </c>
      <c r="F1595" s="1699">
        <v>1</v>
      </c>
      <c r="G1595" s="1700" t="s">
        <v>4111</v>
      </c>
      <c r="H1595" s="1700" t="s">
        <v>4115</v>
      </c>
      <c r="I1595" s="1700" t="s">
        <v>8089</v>
      </c>
    </row>
    <row r="1596" spans="2:9">
      <c r="B1596" s="1699" t="s">
        <v>2522</v>
      </c>
      <c r="C1596" s="1699" t="s">
        <v>2135</v>
      </c>
      <c r="D1596" s="1699" t="s">
        <v>2514</v>
      </c>
      <c r="E1596" s="1699">
        <v>0</v>
      </c>
      <c r="F1596" s="1699">
        <v>1</v>
      </c>
      <c r="G1596" s="1700" t="s">
        <v>4111</v>
      </c>
      <c r="H1596" s="1700" t="s">
        <v>4116</v>
      </c>
      <c r="I1596" s="1700" t="s">
        <v>8088</v>
      </c>
    </row>
    <row r="1597" spans="2:9">
      <c r="B1597" s="1699" t="s">
        <v>2522</v>
      </c>
      <c r="C1597" s="1699" t="s">
        <v>2137</v>
      </c>
      <c r="D1597" s="1699" t="s">
        <v>2128</v>
      </c>
      <c r="E1597" s="1699">
        <v>0</v>
      </c>
      <c r="F1597" s="1699">
        <v>1</v>
      </c>
      <c r="G1597" s="1700" t="s">
        <v>4117</v>
      </c>
      <c r="H1597" s="1700" t="s">
        <v>4119</v>
      </c>
      <c r="I1597" s="1700" t="s">
        <v>8088</v>
      </c>
    </row>
    <row r="1598" spans="2:9">
      <c r="B1598" s="1699" t="s">
        <v>2522</v>
      </c>
      <c r="C1598" s="1699" t="s">
        <v>2137</v>
      </c>
      <c r="D1598" s="1699" t="s">
        <v>2130</v>
      </c>
      <c r="E1598" s="1699">
        <v>0</v>
      </c>
      <c r="F1598" s="1699">
        <v>1</v>
      </c>
      <c r="G1598" s="1700" t="s">
        <v>4117</v>
      </c>
      <c r="H1598" s="1700" t="s">
        <v>4120</v>
      </c>
      <c r="I1598" s="1700" t="s">
        <v>8089</v>
      </c>
    </row>
    <row r="1599" spans="2:9">
      <c r="B1599" s="1699" t="s">
        <v>2522</v>
      </c>
      <c r="C1599" s="1699" t="s">
        <v>2137</v>
      </c>
      <c r="D1599" s="1699" t="s">
        <v>2512</v>
      </c>
      <c r="E1599" s="1699">
        <v>0</v>
      </c>
      <c r="F1599" s="1699">
        <v>1</v>
      </c>
      <c r="G1599" s="1700" t="s">
        <v>4117</v>
      </c>
      <c r="H1599" s="1700" t="s">
        <v>4121</v>
      </c>
      <c r="I1599" s="1700" t="s">
        <v>8088</v>
      </c>
    </row>
    <row r="1600" spans="2:9">
      <c r="B1600" s="1699" t="s">
        <v>2522</v>
      </c>
      <c r="C1600" s="1699" t="s">
        <v>2137</v>
      </c>
      <c r="D1600" s="1699" t="s">
        <v>2514</v>
      </c>
      <c r="E1600" s="1699">
        <v>0</v>
      </c>
      <c r="F1600" s="1699">
        <v>1</v>
      </c>
      <c r="G1600" s="1700" t="s">
        <v>4117</v>
      </c>
      <c r="H1600" s="1700" t="s">
        <v>3509</v>
      </c>
      <c r="I1600" s="1700" t="s">
        <v>8088</v>
      </c>
    </row>
    <row r="1601" spans="2:9">
      <c r="B1601" s="1699" t="s">
        <v>2522</v>
      </c>
      <c r="C1601" s="1699" t="s">
        <v>2137</v>
      </c>
      <c r="D1601" s="1699" t="s">
        <v>2515</v>
      </c>
      <c r="E1601" s="1699">
        <v>0</v>
      </c>
      <c r="F1601" s="1699">
        <v>1</v>
      </c>
      <c r="G1601" s="1700" t="s">
        <v>4117</v>
      </c>
      <c r="H1601" s="1700" t="s">
        <v>4122</v>
      </c>
      <c r="I1601" s="1700" t="s">
        <v>8088</v>
      </c>
    </row>
    <row r="1602" spans="2:9">
      <c r="B1602" s="1699" t="s">
        <v>2522</v>
      </c>
      <c r="C1602" s="1699" t="s">
        <v>2137</v>
      </c>
      <c r="D1602" s="1699" t="s">
        <v>2516</v>
      </c>
      <c r="E1602" s="1699">
        <v>0</v>
      </c>
      <c r="F1602" s="1699">
        <v>1</v>
      </c>
      <c r="G1602" s="1700" t="s">
        <v>4117</v>
      </c>
      <c r="H1602" s="1700" t="s">
        <v>4123</v>
      </c>
      <c r="I1602" s="1700" t="s">
        <v>8088</v>
      </c>
    </row>
    <row r="1603" spans="2:9">
      <c r="B1603" s="1699" t="s">
        <v>2522</v>
      </c>
      <c r="C1603" s="1699" t="s">
        <v>2137</v>
      </c>
      <c r="D1603" s="1699" t="s">
        <v>2518</v>
      </c>
      <c r="E1603" s="1699">
        <v>0</v>
      </c>
      <c r="F1603" s="1699">
        <v>1</v>
      </c>
      <c r="G1603" s="1700" t="s">
        <v>4117</v>
      </c>
      <c r="H1603" s="1700" t="s">
        <v>4124</v>
      </c>
      <c r="I1603" s="1700" t="s">
        <v>8088</v>
      </c>
    </row>
    <row r="1604" spans="2:9">
      <c r="B1604" s="1699" t="s">
        <v>2522</v>
      </c>
      <c r="C1604" s="1699" t="s">
        <v>2137</v>
      </c>
      <c r="D1604" s="1699" t="s">
        <v>2520</v>
      </c>
      <c r="E1604" s="1699">
        <v>0</v>
      </c>
      <c r="F1604" s="1699">
        <v>1</v>
      </c>
      <c r="G1604" s="1700" t="s">
        <v>4117</v>
      </c>
      <c r="H1604" s="1700" t="s">
        <v>2833</v>
      </c>
      <c r="I1604" s="1700" t="s">
        <v>8088</v>
      </c>
    </row>
    <row r="1605" spans="2:9">
      <c r="B1605" s="1699" t="s">
        <v>2522</v>
      </c>
      <c r="C1605" s="1699" t="s">
        <v>2137</v>
      </c>
      <c r="D1605" s="1699" t="s">
        <v>2522</v>
      </c>
      <c r="E1605" s="1699">
        <v>0</v>
      </c>
      <c r="F1605" s="1699">
        <v>1</v>
      </c>
      <c r="G1605" s="1700" t="s">
        <v>4117</v>
      </c>
      <c r="H1605" s="1700" t="s">
        <v>3093</v>
      </c>
      <c r="I1605" s="1700" t="s">
        <v>8089</v>
      </c>
    </row>
    <row r="1606" spans="2:9">
      <c r="B1606" s="1699" t="s">
        <v>2522</v>
      </c>
      <c r="C1606" s="1699" t="s">
        <v>2137</v>
      </c>
      <c r="D1606" s="1699" t="s">
        <v>2524</v>
      </c>
      <c r="E1606" s="1699">
        <v>0</v>
      </c>
      <c r="F1606" s="1699">
        <v>1</v>
      </c>
      <c r="G1606" s="1700" t="s">
        <v>4117</v>
      </c>
      <c r="H1606" s="1700" t="s">
        <v>4125</v>
      </c>
      <c r="I1606" s="1700" t="s">
        <v>8088</v>
      </c>
    </row>
    <row r="1607" spans="2:9">
      <c r="B1607" s="1699" t="s">
        <v>2522</v>
      </c>
      <c r="C1607" s="1699" t="s">
        <v>2137</v>
      </c>
      <c r="D1607" s="1699" t="s">
        <v>2525</v>
      </c>
      <c r="E1607" s="1699">
        <v>0</v>
      </c>
      <c r="F1607" s="1699">
        <v>1</v>
      </c>
      <c r="G1607" s="1700" t="s">
        <v>4117</v>
      </c>
      <c r="H1607" s="1700" t="s">
        <v>4126</v>
      </c>
      <c r="I1607" s="1700" t="s">
        <v>8088</v>
      </c>
    </row>
    <row r="1608" spans="2:9">
      <c r="B1608" s="1699" t="s">
        <v>2522</v>
      </c>
      <c r="C1608" s="1699" t="s">
        <v>2137</v>
      </c>
      <c r="D1608" s="1699" t="s">
        <v>2527</v>
      </c>
      <c r="E1608" s="1699">
        <v>0</v>
      </c>
      <c r="F1608" s="1699">
        <v>1</v>
      </c>
      <c r="G1608" s="1700" t="s">
        <v>4117</v>
      </c>
      <c r="H1608" s="1700" t="s">
        <v>3792</v>
      </c>
      <c r="I1608" s="1700" t="s">
        <v>8088</v>
      </c>
    </row>
    <row r="1609" spans="2:9">
      <c r="B1609" s="1699" t="s">
        <v>2522</v>
      </c>
      <c r="C1609" s="1699" t="s">
        <v>2137</v>
      </c>
      <c r="D1609" s="1699" t="s">
        <v>2529</v>
      </c>
      <c r="E1609" s="1699">
        <v>0</v>
      </c>
      <c r="F1609" s="1699">
        <v>1</v>
      </c>
      <c r="G1609" s="1700" t="s">
        <v>4117</v>
      </c>
      <c r="H1609" s="1700" t="s">
        <v>4127</v>
      </c>
      <c r="I1609" s="1700" t="s">
        <v>8088</v>
      </c>
    </row>
    <row r="1610" spans="2:9">
      <c r="B1610" s="1699" t="s">
        <v>2522</v>
      </c>
      <c r="C1610" s="1699" t="s">
        <v>2137</v>
      </c>
      <c r="D1610" s="1699" t="s">
        <v>2531</v>
      </c>
      <c r="E1610" s="1699">
        <v>0</v>
      </c>
      <c r="F1610" s="1699">
        <v>1</v>
      </c>
      <c r="G1610" s="1700" t="s">
        <v>4117</v>
      </c>
      <c r="H1610" s="1700" t="s">
        <v>4128</v>
      </c>
      <c r="I1610" s="1700" t="s">
        <v>8088</v>
      </c>
    </row>
    <row r="1611" spans="2:9">
      <c r="B1611" s="1699" t="s">
        <v>2522</v>
      </c>
      <c r="C1611" s="1699" t="s">
        <v>2137</v>
      </c>
      <c r="D1611" s="1699" t="s">
        <v>2685</v>
      </c>
      <c r="E1611" s="1699">
        <v>0</v>
      </c>
      <c r="F1611" s="1699">
        <v>1</v>
      </c>
      <c r="G1611" s="1700" t="s">
        <v>4117</v>
      </c>
      <c r="H1611" s="1700" t="s">
        <v>3151</v>
      </c>
      <c r="I1611" s="1700" t="s">
        <v>8088</v>
      </c>
    </row>
    <row r="1612" spans="2:9">
      <c r="B1612" s="1699" t="s">
        <v>2522</v>
      </c>
      <c r="C1612" s="1699" t="s">
        <v>2137</v>
      </c>
      <c r="D1612" s="1699" t="s">
        <v>2725</v>
      </c>
      <c r="E1612" s="1699">
        <v>0</v>
      </c>
      <c r="F1612" s="1699">
        <v>1</v>
      </c>
      <c r="G1612" s="1700" t="s">
        <v>4117</v>
      </c>
      <c r="H1612" s="1700" t="s">
        <v>4129</v>
      </c>
      <c r="I1612" s="1700" t="s">
        <v>8088</v>
      </c>
    </row>
    <row r="1613" spans="2:9">
      <c r="B1613" s="1699" t="s">
        <v>2522</v>
      </c>
      <c r="C1613" s="1699" t="s">
        <v>2137</v>
      </c>
      <c r="D1613" s="1699" t="s">
        <v>2727</v>
      </c>
      <c r="E1613" s="1699">
        <v>0</v>
      </c>
      <c r="F1613" s="1699">
        <v>1</v>
      </c>
      <c r="G1613" s="1700" t="s">
        <v>4117</v>
      </c>
      <c r="H1613" s="1700" t="s">
        <v>4130</v>
      </c>
      <c r="I1613" s="1700" t="s">
        <v>8088</v>
      </c>
    </row>
    <row r="1614" spans="2:9">
      <c r="B1614" s="1699" t="s">
        <v>2522</v>
      </c>
      <c r="C1614" s="1699" t="s">
        <v>2138</v>
      </c>
      <c r="D1614" s="1699" t="s">
        <v>2108</v>
      </c>
      <c r="E1614" s="1699">
        <v>1</v>
      </c>
      <c r="F1614" s="1699">
        <v>0</v>
      </c>
      <c r="G1614" s="1700" t="s">
        <v>4131</v>
      </c>
      <c r="H1614" s="1700"/>
      <c r="I1614" s="1700" t="s">
        <v>8088</v>
      </c>
    </row>
    <row r="1615" spans="2:9">
      <c r="B1615" s="1699" t="s">
        <v>2522</v>
      </c>
      <c r="C1615" s="1699" t="s">
        <v>2138</v>
      </c>
      <c r="D1615" s="1699" t="s">
        <v>2122</v>
      </c>
      <c r="E1615" s="1699">
        <v>0</v>
      </c>
      <c r="F1615" s="1699">
        <v>1</v>
      </c>
      <c r="G1615" s="1700" t="s">
        <v>4131</v>
      </c>
      <c r="H1615" s="1700" t="s">
        <v>4133</v>
      </c>
      <c r="I1615" s="1700" t="s">
        <v>8088</v>
      </c>
    </row>
    <row r="1616" spans="2:9">
      <c r="B1616" s="1699" t="s">
        <v>2522</v>
      </c>
      <c r="C1616" s="1699" t="s">
        <v>2138</v>
      </c>
      <c r="D1616" s="1699" t="s">
        <v>2124</v>
      </c>
      <c r="E1616" s="1699">
        <v>0</v>
      </c>
      <c r="F1616" s="1699">
        <v>1</v>
      </c>
      <c r="G1616" s="1700" t="s">
        <v>4131</v>
      </c>
      <c r="H1616" s="1700" t="s">
        <v>4134</v>
      </c>
      <c r="I1616" s="1700" t="s">
        <v>8088</v>
      </c>
    </row>
    <row r="1617" spans="2:9">
      <c r="B1617" s="1699" t="s">
        <v>2522</v>
      </c>
      <c r="C1617" s="1699" t="s">
        <v>2138</v>
      </c>
      <c r="D1617" s="1699" t="s">
        <v>2126</v>
      </c>
      <c r="E1617" s="1699">
        <v>0</v>
      </c>
      <c r="F1617" s="1699">
        <v>1</v>
      </c>
      <c r="G1617" s="1700" t="s">
        <v>4131</v>
      </c>
      <c r="H1617" s="1700" t="s">
        <v>3317</v>
      </c>
      <c r="I1617" s="1700" t="s">
        <v>8088</v>
      </c>
    </row>
    <row r="1618" spans="2:9">
      <c r="B1618" s="1699" t="s">
        <v>2522</v>
      </c>
      <c r="C1618" s="1699" t="s">
        <v>2138</v>
      </c>
      <c r="D1618" s="1699" t="s">
        <v>2128</v>
      </c>
      <c r="E1618" s="1699">
        <v>0</v>
      </c>
      <c r="F1618" s="1699">
        <v>1</v>
      </c>
      <c r="G1618" s="1700" t="s">
        <v>4131</v>
      </c>
      <c r="H1618" s="1700" t="s">
        <v>3822</v>
      </c>
      <c r="I1618" s="1700" t="s">
        <v>8088</v>
      </c>
    </row>
    <row r="1619" spans="2:9">
      <c r="B1619" s="1699" t="s">
        <v>2522</v>
      </c>
      <c r="C1619" s="1699" t="s">
        <v>2138</v>
      </c>
      <c r="D1619" s="1699" t="s">
        <v>2514</v>
      </c>
      <c r="E1619" s="1699">
        <v>0</v>
      </c>
      <c r="F1619" s="1699">
        <v>1</v>
      </c>
      <c r="G1619" s="1700" t="s">
        <v>4131</v>
      </c>
      <c r="H1619" s="1700" t="s">
        <v>4135</v>
      </c>
      <c r="I1619" s="1700" t="s">
        <v>8089</v>
      </c>
    </row>
    <row r="1620" spans="2:9">
      <c r="B1620" s="1699" t="s">
        <v>2522</v>
      </c>
      <c r="C1620" s="1699" t="s">
        <v>2138</v>
      </c>
      <c r="D1620" s="1699" t="s">
        <v>2525</v>
      </c>
      <c r="E1620" s="1699">
        <v>0</v>
      </c>
      <c r="F1620" s="1699">
        <v>1</v>
      </c>
      <c r="G1620" s="1700" t="s">
        <v>4131</v>
      </c>
      <c r="H1620" s="1700" t="s">
        <v>4137</v>
      </c>
      <c r="I1620" s="1700" t="s">
        <v>8088</v>
      </c>
    </row>
    <row r="1621" spans="2:9">
      <c r="B1621" s="1699" t="s">
        <v>2522</v>
      </c>
      <c r="C1621" s="1699" t="s">
        <v>2145</v>
      </c>
      <c r="D1621" s="1699" t="s">
        <v>2107</v>
      </c>
      <c r="E1621" s="1699">
        <v>0</v>
      </c>
      <c r="F1621" s="1699">
        <v>1</v>
      </c>
      <c r="G1621" s="1700" t="s">
        <v>4138</v>
      </c>
      <c r="H1621" s="1700" t="s">
        <v>4139</v>
      </c>
      <c r="I1621" s="1700" t="s">
        <v>8088</v>
      </c>
    </row>
    <row r="1622" spans="2:9">
      <c r="B1622" s="1699" t="s">
        <v>2522</v>
      </c>
      <c r="C1622" s="1699" t="s">
        <v>2145</v>
      </c>
      <c r="D1622" s="1699" t="s">
        <v>2122</v>
      </c>
      <c r="E1622" s="1699">
        <v>0</v>
      </c>
      <c r="F1622" s="1699">
        <v>1</v>
      </c>
      <c r="G1622" s="1700" t="s">
        <v>4138</v>
      </c>
      <c r="H1622" s="1700" t="s">
        <v>2660</v>
      </c>
      <c r="I1622" s="1700" t="s">
        <v>8088</v>
      </c>
    </row>
    <row r="1623" spans="2:9">
      <c r="B1623" s="1699" t="s">
        <v>2522</v>
      </c>
      <c r="C1623" s="1699" t="s">
        <v>2145</v>
      </c>
      <c r="D1623" s="1699" t="s">
        <v>2124</v>
      </c>
      <c r="E1623" s="1699">
        <v>0</v>
      </c>
      <c r="F1623" s="1699">
        <v>1</v>
      </c>
      <c r="G1623" s="1700" t="s">
        <v>4138</v>
      </c>
      <c r="H1623" s="1700" t="s">
        <v>4140</v>
      </c>
      <c r="I1623" s="1700" t="s">
        <v>8088</v>
      </c>
    </row>
    <row r="1624" spans="2:9">
      <c r="B1624" s="1699" t="s">
        <v>2522</v>
      </c>
      <c r="C1624" s="1699" t="s">
        <v>2145</v>
      </c>
      <c r="D1624" s="1699" t="s">
        <v>2126</v>
      </c>
      <c r="E1624" s="1699">
        <v>0</v>
      </c>
      <c r="F1624" s="1699">
        <v>1</v>
      </c>
      <c r="G1624" s="1700" t="s">
        <v>4138</v>
      </c>
      <c r="H1624" s="1700" t="s">
        <v>4141</v>
      </c>
      <c r="I1624" s="1700" t="s">
        <v>8088</v>
      </c>
    </row>
    <row r="1625" spans="2:9">
      <c r="B1625" s="1699" t="s">
        <v>2522</v>
      </c>
      <c r="C1625" s="1699" t="s">
        <v>2145</v>
      </c>
      <c r="D1625" s="1699" t="s">
        <v>2128</v>
      </c>
      <c r="E1625" s="1699">
        <v>0</v>
      </c>
      <c r="F1625" s="1699">
        <v>1</v>
      </c>
      <c r="G1625" s="1700" t="s">
        <v>4138</v>
      </c>
      <c r="H1625" s="1700" t="s">
        <v>4142</v>
      </c>
      <c r="I1625" s="1700" t="s">
        <v>8088</v>
      </c>
    </row>
    <row r="1626" spans="2:9">
      <c r="B1626" s="1699" t="s">
        <v>2522</v>
      </c>
      <c r="C1626" s="1699" t="s">
        <v>2145</v>
      </c>
      <c r="D1626" s="1699" t="s">
        <v>2130</v>
      </c>
      <c r="E1626" s="1699">
        <v>0</v>
      </c>
      <c r="F1626" s="1699">
        <v>1</v>
      </c>
      <c r="G1626" s="1700" t="s">
        <v>4138</v>
      </c>
      <c r="H1626" s="1700" t="s">
        <v>4143</v>
      </c>
      <c r="I1626" s="1700" t="s">
        <v>8088</v>
      </c>
    </row>
    <row r="1627" spans="2:9">
      <c r="B1627" s="1699" t="s">
        <v>2522</v>
      </c>
      <c r="C1627" s="1699" t="s">
        <v>2150</v>
      </c>
      <c r="D1627" s="1699" t="s">
        <v>2108</v>
      </c>
      <c r="E1627" s="1699">
        <v>1</v>
      </c>
      <c r="F1627" s="1699">
        <v>0</v>
      </c>
      <c r="G1627" s="1700" t="s">
        <v>4144</v>
      </c>
      <c r="H1627" s="1700"/>
      <c r="I1627" s="1700" t="s">
        <v>8088</v>
      </c>
    </row>
    <row r="1628" spans="2:9">
      <c r="B1628" s="1699" t="s">
        <v>2522</v>
      </c>
      <c r="C1628" s="1699" t="s">
        <v>2150</v>
      </c>
      <c r="D1628" s="1699" t="s">
        <v>2110</v>
      </c>
      <c r="E1628" s="1699">
        <v>0</v>
      </c>
      <c r="F1628" s="1699">
        <v>1</v>
      </c>
      <c r="G1628" s="1700" t="s">
        <v>4144</v>
      </c>
      <c r="H1628" s="1700" t="s">
        <v>4145</v>
      </c>
      <c r="I1628" s="1700" t="s">
        <v>8088</v>
      </c>
    </row>
    <row r="1629" spans="2:9">
      <c r="B1629" s="1699" t="s">
        <v>2522</v>
      </c>
      <c r="C1629" s="1699" t="s">
        <v>2150</v>
      </c>
      <c r="D1629" s="1699" t="s">
        <v>2112</v>
      </c>
      <c r="E1629" s="1699">
        <v>0</v>
      </c>
      <c r="F1629" s="1699">
        <v>1</v>
      </c>
      <c r="G1629" s="1700" t="s">
        <v>4144</v>
      </c>
      <c r="H1629" s="1700" t="s">
        <v>4146</v>
      </c>
      <c r="I1629" s="1700" t="s">
        <v>8089</v>
      </c>
    </row>
    <row r="1630" spans="2:9">
      <c r="B1630" s="1699" t="s">
        <v>2522</v>
      </c>
      <c r="C1630" s="1699" t="s">
        <v>2152</v>
      </c>
      <c r="D1630" s="1699" t="s">
        <v>2108</v>
      </c>
      <c r="E1630" s="1699">
        <v>1</v>
      </c>
      <c r="F1630" s="1699">
        <v>0</v>
      </c>
      <c r="G1630" s="1700" t="s">
        <v>4147</v>
      </c>
      <c r="H1630" s="1700"/>
      <c r="I1630" s="1700" t="s">
        <v>8088</v>
      </c>
    </row>
    <row r="1631" spans="2:9">
      <c r="B1631" s="1699" t="s">
        <v>2522</v>
      </c>
      <c r="C1631" s="1699" t="s">
        <v>2152</v>
      </c>
      <c r="D1631" s="1699" t="s">
        <v>2107</v>
      </c>
      <c r="E1631" s="1699">
        <v>0</v>
      </c>
      <c r="F1631" s="1699">
        <v>1</v>
      </c>
      <c r="G1631" s="1700" t="s">
        <v>4147</v>
      </c>
      <c r="H1631" s="1700" t="s">
        <v>4148</v>
      </c>
      <c r="I1631" s="1700" t="s">
        <v>8088</v>
      </c>
    </row>
    <row r="1632" spans="2:9">
      <c r="B1632" s="1699" t="s">
        <v>2522</v>
      </c>
      <c r="C1632" s="1699" t="s">
        <v>2152</v>
      </c>
      <c r="D1632" s="1699" t="s">
        <v>2110</v>
      </c>
      <c r="E1632" s="1699">
        <v>0</v>
      </c>
      <c r="F1632" s="1699">
        <v>1</v>
      </c>
      <c r="G1632" s="1700" t="s">
        <v>4147</v>
      </c>
      <c r="H1632" s="1700" t="s">
        <v>3773</v>
      </c>
      <c r="I1632" s="1700" t="s">
        <v>8088</v>
      </c>
    </row>
    <row r="1633" spans="2:9">
      <c r="B1633" s="1699" t="s">
        <v>2522</v>
      </c>
      <c r="C1633" s="1699" t="s">
        <v>2152</v>
      </c>
      <c r="D1633" s="1699" t="s">
        <v>2112</v>
      </c>
      <c r="E1633" s="1699">
        <v>0</v>
      </c>
      <c r="F1633" s="1699">
        <v>1</v>
      </c>
      <c r="G1633" s="1700" t="s">
        <v>4147</v>
      </c>
      <c r="H1633" s="1700" t="s">
        <v>4149</v>
      </c>
      <c r="I1633" s="1700" t="s">
        <v>8088</v>
      </c>
    </row>
    <row r="1634" spans="2:9">
      <c r="B1634" s="1699" t="s">
        <v>2522</v>
      </c>
      <c r="C1634" s="1699" t="s">
        <v>2152</v>
      </c>
      <c r="D1634" s="1699" t="s">
        <v>2122</v>
      </c>
      <c r="E1634" s="1699">
        <v>0</v>
      </c>
      <c r="F1634" s="1699">
        <v>1</v>
      </c>
      <c r="G1634" s="1700" t="s">
        <v>4147</v>
      </c>
      <c r="H1634" s="1700" t="s">
        <v>4150</v>
      </c>
      <c r="I1634" s="1700" t="s">
        <v>8088</v>
      </c>
    </row>
    <row r="1635" spans="2:9">
      <c r="B1635" s="1699" t="s">
        <v>2522</v>
      </c>
      <c r="C1635" s="1699" t="s">
        <v>2152</v>
      </c>
      <c r="D1635" s="1699" t="s">
        <v>2124</v>
      </c>
      <c r="E1635" s="1699">
        <v>0</v>
      </c>
      <c r="F1635" s="1699">
        <v>1</v>
      </c>
      <c r="G1635" s="1700" t="s">
        <v>4147</v>
      </c>
      <c r="H1635" s="1700" t="s">
        <v>2892</v>
      </c>
      <c r="I1635" s="1700" t="s">
        <v>8088</v>
      </c>
    </row>
    <row r="1636" spans="2:9">
      <c r="B1636" s="1699" t="s">
        <v>2522</v>
      </c>
      <c r="C1636" s="1699" t="s">
        <v>2152</v>
      </c>
      <c r="D1636" s="1699" t="s">
        <v>2126</v>
      </c>
      <c r="E1636" s="1699">
        <v>0</v>
      </c>
      <c r="F1636" s="1699">
        <v>1</v>
      </c>
      <c r="G1636" s="1700" t="s">
        <v>4147</v>
      </c>
      <c r="H1636" s="1700" t="s">
        <v>4145</v>
      </c>
      <c r="I1636" s="1700" t="s">
        <v>8088</v>
      </c>
    </row>
    <row r="1637" spans="2:9">
      <c r="B1637" s="1699" t="s">
        <v>2522</v>
      </c>
      <c r="C1637" s="1699" t="s">
        <v>2152</v>
      </c>
      <c r="D1637" s="1699" t="s">
        <v>2128</v>
      </c>
      <c r="E1637" s="1699">
        <v>0</v>
      </c>
      <c r="F1637" s="1699">
        <v>1</v>
      </c>
      <c r="G1637" s="1700" t="s">
        <v>4147</v>
      </c>
      <c r="H1637" s="1700" t="s">
        <v>4151</v>
      </c>
      <c r="I1637" s="1700" t="s">
        <v>8088</v>
      </c>
    </row>
    <row r="1638" spans="2:9">
      <c r="B1638" s="1699" t="s">
        <v>2522</v>
      </c>
      <c r="C1638" s="1699" t="s">
        <v>2152</v>
      </c>
      <c r="D1638" s="1699" t="s">
        <v>2130</v>
      </c>
      <c r="E1638" s="1699">
        <v>0</v>
      </c>
      <c r="F1638" s="1699">
        <v>1</v>
      </c>
      <c r="G1638" s="1700" t="s">
        <v>4147</v>
      </c>
      <c r="H1638" s="1700" t="s">
        <v>4152</v>
      </c>
      <c r="I1638" s="1700" t="s">
        <v>8088</v>
      </c>
    </row>
    <row r="1639" spans="2:9">
      <c r="B1639" s="1699" t="s">
        <v>2522</v>
      </c>
      <c r="C1639" s="1699" t="s">
        <v>2152</v>
      </c>
      <c r="D1639" s="1699" t="s">
        <v>2516</v>
      </c>
      <c r="E1639" s="1699">
        <v>0</v>
      </c>
      <c r="F1639" s="1699">
        <v>1</v>
      </c>
      <c r="G1639" s="1700" t="s">
        <v>4147</v>
      </c>
      <c r="H1639" s="1700" t="s">
        <v>4153</v>
      </c>
      <c r="I1639" s="1700" t="s">
        <v>8088</v>
      </c>
    </row>
    <row r="1640" spans="2:9">
      <c r="B1640" s="1699" t="s">
        <v>2522</v>
      </c>
      <c r="C1640" s="1699" t="s">
        <v>2152</v>
      </c>
      <c r="D1640" s="1699" t="s">
        <v>2518</v>
      </c>
      <c r="E1640" s="1699">
        <v>0</v>
      </c>
      <c r="F1640" s="1699">
        <v>1</v>
      </c>
      <c r="G1640" s="1700" t="s">
        <v>4147</v>
      </c>
      <c r="H1640" s="1700" t="s">
        <v>3081</v>
      </c>
      <c r="I1640" s="1700" t="s">
        <v>8088</v>
      </c>
    </row>
    <row r="1641" spans="2:9">
      <c r="B1641" s="1699" t="s">
        <v>2522</v>
      </c>
      <c r="C1641" s="1699" t="s">
        <v>2152</v>
      </c>
      <c r="D1641" s="1699" t="s">
        <v>2520</v>
      </c>
      <c r="E1641" s="1699">
        <v>0</v>
      </c>
      <c r="F1641" s="1699">
        <v>1</v>
      </c>
      <c r="G1641" s="1700" t="s">
        <v>4147</v>
      </c>
      <c r="H1641" s="1700" t="s">
        <v>4154</v>
      </c>
      <c r="I1641" s="1700" t="s">
        <v>8089</v>
      </c>
    </row>
    <row r="1642" spans="2:9">
      <c r="B1642" s="1699" t="s">
        <v>2522</v>
      </c>
      <c r="C1642" s="1699" t="s">
        <v>2152</v>
      </c>
      <c r="D1642" s="1699" t="s">
        <v>2522</v>
      </c>
      <c r="E1642" s="1699">
        <v>0</v>
      </c>
      <c r="F1642" s="1699">
        <v>1</v>
      </c>
      <c r="G1642" s="1700" t="s">
        <v>4147</v>
      </c>
      <c r="H1642" s="1700" t="s">
        <v>4155</v>
      </c>
      <c r="I1642" s="1700" t="s">
        <v>8088</v>
      </c>
    </row>
    <row r="1643" spans="2:9">
      <c r="B1643" s="1699" t="s">
        <v>2522</v>
      </c>
      <c r="C1643" s="1699" t="s">
        <v>2152</v>
      </c>
      <c r="D1643" s="1699" t="s">
        <v>2524</v>
      </c>
      <c r="E1643" s="1699">
        <v>0</v>
      </c>
      <c r="F1643" s="1699">
        <v>1</v>
      </c>
      <c r="G1643" s="1700" t="s">
        <v>4147</v>
      </c>
      <c r="H1643" s="1700" t="s">
        <v>4156</v>
      </c>
      <c r="I1643" s="1700" t="s">
        <v>8088</v>
      </c>
    </row>
    <row r="1644" spans="2:9">
      <c r="B1644" s="1699" t="s">
        <v>2522</v>
      </c>
      <c r="C1644" s="1699" t="s">
        <v>2152</v>
      </c>
      <c r="D1644" s="1699" t="s">
        <v>2525</v>
      </c>
      <c r="E1644" s="1699">
        <v>0</v>
      </c>
      <c r="F1644" s="1699">
        <v>1</v>
      </c>
      <c r="G1644" s="1700" t="s">
        <v>4147</v>
      </c>
      <c r="H1644" s="1700" t="s">
        <v>4157</v>
      </c>
      <c r="I1644" s="1700" t="s">
        <v>8088</v>
      </c>
    </row>
    <row r="1645" spans="2:9">
      <c r="B1645" s="1699" t="s">
        <v>2522</v>
      </c>
      <c r="C1645" s="1699" t="s">
        <v>2152</v>
      </c>
      <c r="D1645" s="1699" t="s">
        <v>2527</v>
      </c>
      <c r="E1645" s="1699">
        <v>0</v>
      </c>
      <c r="F1645" s="1699">
        <v>1</v>
      </c>
      <c r="G1645" s="1700" t="s">
        <v>4147</v>
      </c>
      <c r="H1645" s="1700" t="s">
        <v>4158</v>
      </c>
      <c r="I1645" s="1700" t="s">
        <v>8088</v>
      </c>
    </row>
    <row r="1646" spans="2:9">
      <c r="B1646" s="1699" t="s">
        <v>2522</v>
      </c>
      <c r="C1646" s="1699" t="s">
        <v>2152</v>
      </c>
      <c r="D1646" s="1699" t="s">
        <v>2529</v>
      </c>
      <c r="E1646" s="1699">
        <v>0</v>
      </c>
      <c r="F1646" s="1699">
        <v>1</v>
      </c>
      <c r="G1646" s="1700" t="s">
        <v>4147</v>
      </c>
      <c r="H1646" s="1700" t="s">
        <v>4159</v>
      </c>
      <c r="I1646" s="1700" t="s">
        <v>8088</v>
      </c>
    </row>
    <row r="1647" spans="2:9">
      <c r="B1647" s="1699" t="s">
        <v>2522</v>
      </c>
      <c r="C1647" s="1699" t="s">
        <v>2152</v>
      </c>
      <c r="D1647" s="1699" t="s">
        <v>2531</v>
      </c>
      <c r="E1647" s="1699">
        <v>0</v>
      </c>
      <c r="F1647" s="1699">
        <v>1</v>
      </c>
      <c r="G1647" s="1700" t="s">
        <v>4147</v>
      </c>
      <c r="H1647" s="1700" t="s">
        <v>4160</v>
      </c>
      <c r="I1647" s="1700" t="s">
        <v>8088</v>
      </c>
    </row>
    <row r="1648" spans="2:9">
      <c r="B1648" s="1699" t="s">
        <v>2522</v>
      </c>
      <c r="C1648" s="1699" t="s">
        <v>2152</v>
      </c>
      <c r="D1648" s="1699" t="s">
        <v>2685</v>
      </c>
      <c r="E1648" s="1699">
        <v>0</v>
      </c>
      <c r="F1648" s="1699">
        <v>1</v>
      </c>
      <c r="G1648" s="1700" t="s">
        <v>4147</v>
      </c>
      <c r="H1648" s="1700" t="s">
        <v>4161</v>
      </c>
      <c r="I1648" s="1700" t="s">
        <v>8088</v>
      </c>
    </row>
    <row r="1649" spans="2:9">
      <c r="B1649" s="1699" t="s">
        <v>2522</v>
      </c>
      <c r="C1649" s="1699" t="s">
        <v>2152</v>
      </c>
      <c r="D1649" s="1699" t="s">
        <v>2725</v>
      </c>
      <c r="E1649" s="1699">
        <v>0</v>
      </c>
      <c r="F1649" s="1699">
        <v>1</v>
      </c>
      <c r="G1649" s="1700" t="s">
        <v>4147</v>
      </c>
      <c r="H1649" s="1700" t="s">
        <v>4162</v>
      </c>
      <c r="I1649" s="1700" t="s">
        <v>8088</v>
      </c>
    </row>
    <row r="1650" spans="2:9">
      <c r="B1650" s="1699" t="s">
        <v>2522</v>
      </c>
      <c r="C1650" s="1699" t="s">
        <v>2154</v>
      </c>
      <c r="D1650" s="1699" t="s">
        <v>2110</v>
      </c>
      <c r="E1650" s="1699">
        <v>0</v>
      </c>
      <c r="F1650" s="1699">
        <v>1</v>
      </c>
      <c r="G1650" s="1700" t="s">
        <v>4163</v>
      </c>
      <c r="H1650" s="1700" t="s">
        <v>4164</v>
      </c>
      <c r="I1650" s="1700" t="s">
        <v>8088</v>
      </c>
    </row>
    <row r="1651" spans="2:9">
      <c r="B1651" s="1699" t="s">
        <v>2522</v>
      </c>
      <c r="C1651" s="1699" t="s">
        <v>2155</v>
      </c>
      <c r="D1651" s="1699" t="s">
        <v>2108</v>
      </c>
      <c r="E1651" s="1699">
        <v>1</v>
      </c>
      <c r="F1651" s="1699">
        <v>0</v>
      </c>
      <c r="G1651" s="1700" t="s">
        <v>4166</v>
      </c>
      <c r="H1651" s="1700"/>
      <c r="I1651" s="1700" t="s">
        <v>8088</v>
      </c>
    </row>
    <row r="1652" spans="2:9">
      <c r="B1652" s="1699" t="s">
        <v>2522</v>
      </c>
      <c r="C1652" s="1699" t="s">
        <v>2155</v>
      </c>
      <c r="D1652" s="1699" t="s">
        <v>2110</v>
      </c>
      <c r="E1652" s="1699">
        <v>0</v>
      </c>
      <c r="F1652" s="1699">
        <v>1</v>
      </c>
      <c r="G1652" s="1700" t="s">
        <v>4166</v>
      </c>
      <c r="H1652" s="1700" t="s">
        <v>4167</v>
      </c>
      <c r="I1652" s="1700" t="s">
        <v>8088</v>
      </c>
    </row>
    <row r="1653" spans="2:9">
      <c r="B1653" s="1699" t="s">
        <v>2522</v>
      </c>
      <c r="C1653" s="1699" t="s">
        <v>2155</v>
      </c>
      <c r="D1653" s="1699" t="s">
        <v>2122</v>
      </c>
      <c r="E1653" s="1699">
        <v>0</v>
      </c>
      <c r="F1653" s="1699">
        <v>1</v>
      </c>
      <c r="G1653" s="1700" t="s">
        <v>4166</v>
      </c>
      <c r="H1653" s="1700" t="s">
        <v>4168</v>
      </c>
      <c r="I1653" s="1700" t="s">
        <v>8089</v>
      </c>
    </row>
    <row r="1654" spans="2:9">
      <c r="B1654" s="1699" t="s">
        <v>2522</v>
      </c>
      <c r="C1654" s="1699" t="s">
        <v>2155</v>
      </c>
      <c r="D1654" s="1699" t="s">
        <v>2124</v>
      </c>
      <c r="E1654" s="1699">
        <v>0</v>
      </c>
      <c r="F1654" s="1699">
        <v>1</v>
      </c>
      <c r="G1654" s="1700" t="s">
        <v>4166</v>
      </c>
      <c r="H1654" s="1700" t="s">
        <v>4169</v>
      </c>
      <c r="I1654" s="1700" t="s">
        <v>8089</v>
      </c>
    </row>
    <row r="1655" spans="2:9">
      <c r="B1655" s="1699" t="s">
        <v>2522</v>
      </c>
      <c r="C1655" s="1699" t="s">
        <v>2155</v>
      </c>
      <c r="D1655" s="1699" t="s">
        <v>2512</v>
      </c>
      <c r="E1655" s="1699">
        <v>0</v>
      </c>
      <c r="F1655" s="1699">
        <v>1</v>
      </c>
      <c r="G1655" s="1700" t="s">
        <v>4166</v>
      </c>
      <c r="H1655" s="1700" t="s">
        <v>4170</v>
      </c>
      <c r="I1655" s="1700" t="s">
        <v>8088</v>
      </c>
    </row>
    <row r="1656" spans="2:9">
      <c r="B1656" s="1699" t="s">
        <v>2522</v>
      </c>
      <c r="C1656" s="1699" t="s">
        <v>2155</v>
      </c>
      <c r="D1656" s="1699" t="s">
        <v>2515</v>
      </c>
      <c r="E1656" s="1699">
        <v>0</v>
      </c>
      <c r="F1656" s="1699">
        <v>1</v>
      </c>
      <c r="G1656" s="1700" t="s">
        <v>4166</v>
      </c>
      <c r="H1656" s="1700" t="s">
        <v>4172</v>
      </c>
      <c r="I1656" s="1700" t="s">
        <v>8088</v>
      </c>
    </row>
    <row r="1657" spans="2:9">
      <c r="B1657" s="1699" t="s">
        <v>2522</v>
      </c>
      <c r="C1657" s="1699" t="s">
        <v>2155</v>
      </c>
      <c r="D1657" s="1699" t="s">
        <v>2516</v>
      </c>
      <c r="E1657" s="1699">
        <v>0</v>
      </c>
      <c r="F1657" s="1699">
        <v>1</v>
      </c>
      <c r="G1657" s="1700" t="s">
        <v>4166</v>
      </c>
      <c r="H1657" s="1700" t="s">
        <v>3948</v>
      </c>
      <c r="I1657" s="1700" t="s">
        <v>8089</v>
      </c>
    </row>
    <row r="1658" spans="2:9">
      <c r="B1658" s="1699" t="s">
        <v>2522</v>
      </c>
      <c r="C1658" s="1699" t="s">
        <v>2155</v>
      </c>
      <c r="D1658" s="1699" t="s">
        <v>2518</v>
      </c>
      <c r="E1658" s="1699">
        <v>0</v>
      </c>
      <c r="F1658" s="1699">
        <v>1</v>
      </c>
      <c r="G1658" s="1700" t="s">
        <v>4166</v>
      </c>
      <c r="H1658" s="1700" t="s">
        <v>2720</v>
      </c>
      <c r="I1658" s="1700" t="s">
        <v>8088</v>
      </c>
    </row>
    <row r="1659" spans="2:9">
      <c r="B1659" s="1699" t="s">
        <v>2522</v>
      </c>
      <c r="C1659" s="1699" t="s">
        <v>2155</v>
      </c>
      <c r="D1659" s="1699" t="s">
        <v>2520</v>
      </c>
      <c r="E1659" s="1699">
        <v>0</v>
      </c>
      <c r="F1659" s="1699">
        <v>1</v>
      </c>
      <c r="G1659" s="1700" t="s">
        <v>4166</v>
      </c>
      <c r="H1659" s="1700" t="s">
        <v>4173</v>
      </c>
      <c r="I1659" s="1700" t="s">
        <v>8089</v>
      </c>
    </row>
    <row r="1660" spans="2:9">
      <c r="B1660" s="1699" t="s">
        <v>2522</v>
      </c>
      <c r="C1660" s="1699" t="s">
        <v>2155</v>
      </c>
      <c r="D1660" s="1699" t="s">
        <v>2522</v>
      </c>
      <c r="E1660" s="1699">
        <v>0</v>
      </c>
      <c r="F1660" s="1699">
        <v>1</v>
      </c>
      <c r="G1660" s="1700" t="s">
        <v>4166</v>
      </c>
      <c r="H1660" s="1700" t="s">
        <v>4174</v>
      </c>
      <c r="I1660" s="1700" t="s">
        <v>8088</v>
      </c>
    </row>
    <row r="1661" spans="2:9">
      <c r="B1661" s="1699" t="s">
        <v>2522</v>
      </c>
      <c r="C1661" s="1699" t="s">
        <v>2155</v>
      </c>
      <c r="D1661" s="1699" t="s">
        <v>2524</v>
      </c>
      <c r="E1661" s="1699">
        <v>0</v>
      </c>
      <c r="F1661" s="1699">
        <v>1</v>
      </c>
      <c r="G1661" s="1700" t="s">
        <v>4166</v>
      </c>
      <c r="H1661" s="1700" t="s">
        <v>4175</v>
      </c>
      <c r="I1661" s="1700" t="s">
        <v>8089</v>
      </c>
    </row>
    <row r="1662" spans="2:9">
      <c r="B1662" s="1699" t="s">
        <v>2522</v>
      </c>
      <c r="C1662" s="1699" t="s">
        <v>2155</v>
      </c>
      <c r="D1662" s="1699" t="s">
        <v>2525</v>
      </c>
      <c r="E1662" s="1699">
        <v>0</v>
      </c>
      <c r="F1662" s="1699">
        <v>1</v>
      </c>
      <c r="G1662" s="1700" t="s">
        <v>4166</v>
      </c>
      <c r="H1662" s="1700" t="s">
        <v>4176</v>
      </c>
      <c r="I1662" s="1700" t="s">
        <v>8089</v>
      </c>
    </row>
    <row r="1663" spans="2:9">
      <c r="B1663" s="1699" t="s">
        <v>2522</v>
      </c>
      <c r="C1663" s="1699" t="s">
        <v>2155</v>
      </c>
      <c r="D1663" s="1699" t="s">
        <v>2527</v>
      </c>
      <c r="E1663" s="1699">
        <v>0</v>
      </c>
      <c r="F1663" s="1699">
        <v>1</v>
      </c>
      <c r="G1663" s="1700" t="s">
        <v>4166</v>
      </c>
      <c r="H1663" s="1700" t="s">
        <v>4177</v>
      </c>
      <c r="I1663" s="1700" t="s">
        <v>8089</v>
      </c>
    </row>
    <row r="1664" spans="2:9">
      <c r="B1664" s="1699" t="s">
        <v>2522</v>
      </c>
      <c r="C1664" s="1699" t="s">
        <v>2155</v>
      </c>
      <c r="D1664" s="1699" t="s">
        <v>2529</v>
      </c>
      <c r="E1664" s="1699">
        <v>0</v>
      </c>
      <c r="F1664" s="1699">
        <v>1</v>
      </c>
      <c r="G1664" s="1700" t="s">
        <v>4166</v>
      </c>
      <c r="H1664" s="1700" t="s">
        <v>4178</v>
      </c>
      <c r="I1664" s="1700" t="s">
        <v>8089</v>
      </c>
    </row>
    <row r="1665" spans="2:9">
      <c r="B1665" s="1699" t="s">
        <v>2522</v>
      </c>
      <c r="C1665" s="1699" t="s">
        <v>2155</v>
      </c>
      <c r="D1665" s="1699" t="s">
        <v>2531</v>
      </c>
      <c r="E1665" s="1699">
        <v>0</v>
      </c>
      <c r="F1665" s="1699">
        <v>1</v>
      </c>
      <c r="G1665" s="1700" t="s">
        <v>4166</v>
      </c>
      <c r="H1665" s="1700" t="s">
        <v>2681</v>
      </c>
      <c r="I1665" s="1700" t="s">
        <v>8089</v>
      </c>
    </row>
    <row r="1666" spans="2:9">
      <c r="B1666" s="1699" t="s">
        <v>2522</v>
      </c>
      <c r="C1666" s="1699" t="s">
        <v>2155</v>
      </c>
      <c r="D1666" s="1699" t="s">
        <v>2685</v>
      </c>
      <c r="E1666" s="1699">
        <v>0</v>
      </c>
      <c r="F1666" s="1699">
        <v>1</v>
      </c>
      <c r="G1666" s="1700" t="s">
        <v>4166</v>
      </c>
      <c r="H1666" s="1700" t="s">
        <v>4179</v>
      </c>
      <c r="I1666" s="1700" t="s">
        <v>8089</v>
      </c>
    </row>
    <row r="1667" spans="2:9">
      <c r="B1667" s="1699" t="s">
        <v>2522</v>
      </c>
      <c r="C1667" s="1699" t="s">
        <v>2162</v>
      </c>
      <c r="D1667" s="1699" t="s">
        <v>2108</v>
      </c>
      <c r="E1667" s="1699">
        <v>1</v>
      </c>
      <c r="F1667" s="1699">
        <v>0</v>
      </c>
      <c r="G1667" s="1700" t="s">
        <v>4181</v>
      </c>
      <c r="H1667" s="1700"/>
      <c r="I1667" s="1700" t="s">
        <v>8089</v>
      </c>
    </row>
    <row r="1668" spans="2:9">
      <c r="B1668" s="1699" t="s">
        <v>2522</v>
      </c>
      <c r="C1668" s="1699" t="s">
        <v>2162</v>
      </c>
      <c r="D1668" s="1699" t="s">
        <v>2110</v>
      </c>
      <c r="E1668" s="1699">
        <v>0</v>
      </c>
      <c r="F1668" s="1699">
        <v>1</v>
      </c>
      <c r="G1668" s="1700" t="s">
        <v>4181</v>
      </c>
      <c r="H1668" s="1700" t="s">
        <v>4182</v>
      </c>
      <c r="I1668" s="1700" t="s">
        <v>8089</v>
      </c>
    </row>
    <row r="1669" spans="2:9">
      <c r="B1669" s="1699" t="s">
        <v>2522</v>
      </c>
      <c r="C1669" s="1699" t="s">
        <v>2162</v>
      </c>
      <c r="D1669" s="1699" t="s">
        <v>2112</v>
      </c>
      <c r="E1669" s="1699">
        <v>0</v>
      </c>
      <c r="F1669" s="1699">
        <v>1</v>
      </c>
      <c r="G1669" s="1700" t="s">
        <v>4181</v>
      </c>
      <c r="H1669" s="1700" t="s">
        <v>4183</v>
      </c>
      <c r="I1669" s="1700" t="s">
        <v>8088</v>
      </c>
    </row>
    <row r="1670" spans="2:9">
      <c r="B1670" s="1699" t="s">
        <v>2522</v>
      </c>
      <c r="C1670" s="1699" t="s">
        <v>2162</v>
      </c>
      <c r="D1670" s="1699" t="s">
        <v>2122</v>
      </c>
      <c r="E1670" s="1699">
        <v>0</v>
      </c>
      <c r="F1670" s="1699">
        <v>1</v>
      </c>
      <c r="G1670" s="1700" t="s">
        <v>4181</v>
      </c>
      <c r="H1670" s="1700" t="s">
        <v>4184</v>
      </c>
      <c r="I1670" s="1700" t="s">
        <v>8088</v>
      </c>
    </row>
    <row r="1671" spans="2:9">
      <c r="B1671" s="1699" t="s">
        <v>2522</v>
      </c>
      <c r="C1671" s="1699" t="s">
        <v>2162</v>
      </c>
      <c r="D1671" s="1699" t="s">
        <v>2124</v>
      </c>
      <c r="E1671" s="1699">
        <v>0</v>
      </c>
      <c r="F1671" s="1699">
        <v>1</v>
      </c>
      <c r="G1671" s="1700" t="s">
        <v>4181</v>
      </c>
      <c r="H1671" s="1700" t="s">
        <v>4185</v>
      </c>
      <c r="I1671" s="1700" t="s">
        <v>8088</v>
      </c>
    </row>
    <row r="1672" spans="2:9">
      <c r="B1672" s="1699" t="s">
        <v>2522</v>
      </c>
      <c r="C1672" s="1699" t="s">
        <v>2162</v>
      </c>
      <c r="D1672" s="1699" t="s">
        <v>2126</v>
      </c>
      <c r="E1672" s="1699">
        <v>0</v>
      </c>
      <c r="F1672" s="1699">
        <v>1</v>
      </c>
      <c r="G1672" s="1700" t="s">
        <v>4181</v>
      </c>
      <c r="H1672" s="1700" t="s">
        <v>4186</v>
      </c>
      <c r="I1672" s="1700" t="s">
        <v>8088</v>
      </c>
    </row>
    <row r="1673" spans="2:9">
      <c r="B1673" s="1699" t="s">
        <v>2522</v>
      </c>
      <c r="C1673" s="1699" t="s">
        <v>2162</v>
      </c>
      <c r="D1673" s="1699" t="s">
        <v>2128</v>
      </c>
      <c r="E1673" s="1699">
        <v>0</v>
      </c>
      <c r="F1673" s="1699">
        <v>1</v>
      </c>
      <c r="G1673" s="1700" t="s">
        <v>4181</v>
      </c>
      <c r="H1673" s="1700" t="s">
        <v>2508</v>
      </c>
      <c r="I1673" s="1700" t="s">
        <v>8088</v>
      </c>
    </row>
    <row r="1674" spans="2:9">
      <c r="B1674" s="1699" t="s">
        <v>2522</v>
      </c>
      <c r="C1674" s="1699" t="s">
        <v>2162</v>
      </c>
      <c r="D1674" s="1699" t="s">
        <v>2130</v>
      </c>
      <c r="E1674" s="1699">
        <v>0</v>
      </c>
      <c r="F1674" s="1699">
        <v>1</v>
      </c>
      <c r="G1674" s="1700" t="s">
        <v>4181</v>
      </c>
      <c r="H1674" s="1700" t="s">
        <v>4187</v>
      </c>
      <c r="I1674" s="1700" t="s">
        <v>8089</v>
      </c>
    </row>
    <row r="1675" spans="2:9">
      <c r="B1675" s="1699" t="s">
        <v>2522</v>
      </c>
      <c r="C1675" s="1699" t="s">
        <v>2162</v>
      </c>
      <c r="D1675" s="1699" t="s">
        <v>2512</v>
      </c>
      <c r="E1675" s="1699">
        <v>0</v>
      </c>
      <c r="F1675" s="1699">
        <v>1</v>
      </c>
      <c r="G1675" s="1700" t="s">
        <v>4181</v>
      </c>
      <c r="H1675" s="1700" t="s">
        <v>4188</v>
      </c>
      <c r="I1675" s="1700" t="s">
        <v>8089</v>
      </c>
    </row>
    <row r="1676" spans="2:9">
      <c r="B1676" s="1699" t="s">
        <v>2522</v>
      </c>
      <c r="C1676" s="1699" t="s">
        <v>2162</v>
      </c>
      <c r="D1676" s="1699" t="s">
        <v>2514</v>
      </c>
      <c r="E1676" s="1699">
        <v>0</v>
      </c>
      <c r="F1676" s="1699">
        <v>1</v>
      </c>
      <c r="G1676" s="1700" t="s">
        <v>4181</v>
      </c>
      <c r="H1676" s="1700" t="s">
        <v>4189</v>
      </c>
      <c r="I1676" s="1700" t="s">
        <v>8088</v>
      </c>
    </row>
    <row r="1677" spans="2:9">
      <c r="B1677" s="1699" t="s">
        <v>2522</v>
      </c>
      <c r="C1677" s="1699" t="s">
        <v>2162</v>
      </c>
      <c r="D1677" s="1699" t="s">
        <v>2515</v>
      </c>
      <c r="E1677" s="1699">
        <v>0</v>
      </c>
      <c r="F1677" s="1699">
        <v>1</v>
      </c>
      <c r="G1677" s="1700" t="s">
        <v>4181</v>
      </c>
      <c r="H1677" s="1700" t="s">
        <v>4190</v>
      </c>
      <c r="I1677" s="1700" t="s">
        <v>8088</v>
      </c>
    </row>
    <row r="1678" spans="2:9">
      <c r="B1678" s="1699" t="s">
        <v>2522</v>
      </c>
      <c r="C1678" s="1699" t="s">
        <v>2162</v>
      </c>
      <c r="D1678" s="1699" t="s">
        <v>2516</v>
      </c>
      <c r="E1678" s="1699">
        <v>0</v>
      </c>
      <c r="F1678" s="1699">
        <v>1</v>
      </c>
      <c r="G1678" s="1700" t="s">
        <v>4181</v>
      </c>
      <c r="H1678" s="1700" t="s">
        <v>4191</v>
      </c>
      <c r="I1678" s="1700" t="s">
        <v>8089</v>
      </c>
    </row>
    <row r="1679" spans="2:9">
      <c r="B1679" s="1699" t="s">
        <v>2522</v>
      </c>
      <c r="C1679" s="1699" t="s">
        <v>2162</v>
      </c>
      <c r="D1679" s="1699" t="s">
        <v>2520</v>
      </c>
      <c r="E1679" s="1699">
        <v>0</v>
      </c>
      <c r="F1679" s="1699">
        <v>1</v>
      </c>
      <c r="G1679" s="1700" t="s">
        <v>4181</v>
      </c>
      <c r="H1679" s="1700" t="s">
        <v>3335</v>
      </c>
      <c r="I1679" s="1700" t="s">
        <v>8088</v>
      </c>
    </row>
    <row r="1680" spans="2:9">
      <c r="B1680" s="1699" t="s">
        <v>2522</v>
      </c>
      <c r="C1680" s="1699" t="s">
        <v>2162</v>
      </c>
      <c r="D1680" s="1699" t="s">
        <v>2522</v>
      </c>
      <c r="E1680" s="1699">
        <v>0</v>
      </c>
      <c r="F1680" s="1699">
        <v>1</v>
      </c>
      <c r="G1680" s="1700" t="s">
        <v>4181</v>
      </c>
      <c r="H1680" s="1700" t="s">
        <v>4192</v>
      </c>
      <c r="I1680" s="1700" t="s">
        <v>8089</v>
      </c>
    </row>
    <row r="1681" spans="2:9">
      <c r="B1681" s="1699" t="s">
        <v>2522</v>
      </c>
      <c r="C1681" s="1699" t="s">
        <v>2162</v>
      </c>
      <c r="D1681" s="1699" t="s">
        <v>2525</v>
      </c>
      <c r="E1681" s="1699">
        <v>0</v>
      </c>
      <c r="F1681" s="1699">
        <v>1</v>
      </c>
      <c r="G1681" s="1700" t="s">
        <v>4181</v>
      </c>
      <c r="H1681" s="1700" t="s">
        <v>4193</v>
      </c>
      <c r="I1681" s="1700" t="s">
        <v>8089</v>
      </c>
    </row>
    <row r="1682" spans="2:9">
      <c r="B1682" s="1699" t="s">
        <v>2522</v>
      </c>
      <c r="C1682" s="1699" t="s">
        <v>2162</v>
      </c>
      <c r="D1682" s="1699" t="s">
        <v>2527</v>
      </c>
      <c r="E1682" s="1699">
        <v>0</v>
      </c>
      <c r="F1682" s="1699">
        <v>1</v>
      </c>
      <c r="G1682" s="1700" t="s">
        <v>4181</v>
      </c>
      <c r="H1682" s="1700" t="s">
        <v>4194</v>
      </c>
      <c r="I1682" s="1700" t="s">
        <v>8089</v>
      </c>
    </row>
    <row r="1683" spans="2:9">
      <c r="B1683" s="1699" t="s">
        <v>2522</v>
      </c>
      <c r="C1683" s="1699" t="s">
        <v>2162</v>
      </c>
      <c r="D1683" s="1699" t="s">
        <v>2529</v>
      </c>
      <c r="E1683" s="1699">
        <v>0</v>
      </c>
      <c r="F1683" s="1699">
        <v>1</v>
      </c>
      <c r="G1683" s="1700" t="s">
        <v>4181</v>
      </c>
      <c r="H1683" s="1700" t="s">
        <v>4195</v>
      </c>
      <c r="I1683" s="1700" t="s">
        <v>8089</v>
      </c>
    </row>
    <row r="1684" spans="2:9">
      <c r="B1684" s="1699" t="s">
        <v>2522</v>
      </c>
      <c r="C1684" s="1699" t="s">
        <v>2164</v>
      </c>
      <c r="D1684" s="1699" t="s">
        <v>2108</v>
      </c>
      <c r="E1684" s="1699">
        <v>1</v>
      </c>
      <c r="F1684" s="1699">
        <v>0</v>
      </c>
      <c r="G1684" s="1700" t="s">
        <v>4196</v>
      </c>
      <c r="H1684" s="1700"/>
      <c r="I1684" s="1700" t="s">
        <v>8088</v>
      </c>
    </row>
    <row r="1685" spans="2:9">
      <c r="B1685" s="1699" t="s">
        <v>2522</v>
      </c>
      <c r="C1685" s="1699" t="s">
        <v>2164</v>
      </c>
      <c r="D1685" s="1699" t="s">
        <v>2110</v>
      </c>
      <c r="E1685" s="1699">
        <v>0</v>
      </c>
      <c r="F1685" s="1699">
        <v>1</v>
      </c>
      <c r="G1685" s="1700" t="s">
        <v>4196</v>
      </c>
      <c r="H1685" s="1700" t="s">
        <v>4197</v>
      </c>
      <c r="I1685" s="1700" t="s">
        <v>8088</v>
      </c>
    </row>
    <row r="1686" spans="2:9">
      <c r="B1686" s="1699" t="s">
        <v>2522</v>
      </c>
      <c r="C1686" s="1699" t="s">
        <v>2164</v>
      </c>
      <c r="D1686" s="1699" t="s">
        <v>2122</v>
      </c>
      <c r="E1686" s="1699">
        <v>0</v>
      </c>
      <c r="F1686" s="1699">
        <v>1</v>
      </c>
      <c r="G1686" s="1700" t="s">
        <v>4196</v>
      </c>
      <c r="H1686" s="1700" t="s">
        <v>4199</v>
      </c>
      <c r="I1686" s="1700" t="s">
        <v>8088</v>
      </c>
    </row>
    <row r="1687" spans="2:9">
      <c r="B1687" s="1699" t="s">
        <v>2522</v>
      </c>
      <c r="C1687" s="1699" t="s">
        <v>2164</v>
      </c>
      <c r="D1687" s="1699" t="s">
        <v>2124</v>
      </c>
      <c r="E1687" s="1699">
        <v>0</v>
      </c>
      <c r="F1687" s="1699">
        <v>1</v>
      </c>
      <c r="G1687" s="1700" t="s">
        <v>4196</v>
      </c>
      <c r="H1687" s="1700" t="s">
        <v>3138</v>
      </c>
      <c r="I1687" s="1700" t="s">
        <v>8088</v>
      </c>
    </row>
    <row r="1688" spans="2:9">
      <c r="B1688" s="1699" t="s">
        <v>2522</v>
      </c>
      <c r="C1688" s="1699" t="s">
        <v>2164</v>
      </c>
      <c r="D1688" s="1699" t="s">
        <v>2126</v>
      </c>
      <c r="E1688" s="1699">
        <v>0</v>
      </c>
      <c r="F1688" s="1699">
        <v>1</v>
      </c>
      <c r="G1688" s="1700" t="s">
        <v>4196</v>
      </c>
      <c r="H1688" s="1700" t="s">
        <v>3263</v>
      </c>
      <c r="I1688" s="1700" t="s">
        <v>8088</v>
      </c>
    </row>
    <row r="1689" spans="2:9">
      <c r="B1689" s="1699" t="s">
        <v>2522</v>
      </c>
      <c r="C1689" s="1699" t="s">
        <v>2164</v>
      </c>
      <c r="D1689" s="1699" t="s">
        <v>2128</v>
      </c>
      <c r="E1689" s="1699">
        <v>0</v>
      </c>
      <c r="F1689" s="1699">
        <v>1</v>
      </c>
      <c r="G1689" s="1700" t="s">
        <v>4196</v>
      </c>
      <c r="H1689" s="1700" t="s">
        <v>4200</v>
      </c>
      <c r="I1689" s="1700" t="s">
        <v>8088</v>
      </c>
    </row>
    <row r="1690" spans="2:9">
      <c r="B1690" s="1699" t="s">
        <v>2522</v>
      </c>
      <c r="C1690" s="1699" t="s">
        <v>2164</v>
      </c>
      <c r="D1690" s="1699" t="s">
        <v>2130</v>
      </c>
      <c r="E1690" s="1699">
        <v>0</v>
      </c>
      <c r="F1690" s="1699">
        <v>1</v>
      </c>
      <c r="G1690" s="1700" t="s">
        <v>4196</v>
      </c>
      <c r="H1690" s="1700" t="s">
        <v>2631</v>
      </c>
      <c r="I1690" s="1700" t="s">
        <v>8088</v>
      </c>
    </row>
    <row r="1691" spans="2:9">
      <c r="B1691" s="1699" t="s">
        <v>2522</v>
      </c>
      <c r="C1691" s="1699" t="s">
        <v>2164</v>
      </c>
      <c r="D1691" s="1699" t="s">
        <v>2514</v>
      </c>
      <c r="E1691" s="1699">
        <v>0</v>
      </c>
      <c r="F1691" s="1699">
        <v>1</v>
      </c>
      <c r="G1691" s="1700" t="s">
        <v>4196</v>
      </c>
      <c r="H1691" s="1700" t="s">
        <v>4201</v>
      </c>
      <c r="I1691" s="1700" t="s">
        <v>8088</v>
      </c>
    </row>
    <row r="1692" spans="2:9">
      <c r="B1692" s="1699" t="s">
        <v>2522</v>
      </c>
      <c r="C1692" s="1699" t="s">
        <v>2164</v>
      </c>
      <c r="D1692" s="1699" t="s">
        <v>2515</v>
      </c>
      <c r="E1692" s="1699">
        <v>0</v>
      </c>
      <c r="F1692" s="1699">
        <v>1</v>
      </c>
      <c r="G1692" s="1700" t="s">
        <v>4196</v>
      </c>
      <c r="H1692" s="1700" t="s">
        <v>4202</v>
      </c>
      <c r="I1692" s="1700" t="s">
        <v>8088</v>
      </c>
    </row>
    <row r="1693" spans="2:9">
      <c r="B1693" s="1699" t="s">
        <v>2522</v>
      </c>
      <c r="C1693" s="1699" t="s">
        <v>2164</v>
      </c>
      <c r="D1693" s="1699" t="s">
        <v>2516</v>
      </c>
      <c r="E1693" s="1699">
        <v>0</v>
      </c>
      <c r="F1693" s="1699">
        <v>1</v>
      </c>
      <c r="G1693" s="1700" t="s">
        <v>4196</v>
      </c>
      <c r="H1693" s="1700" t="s">
        <v>4203</v>
      </c>
      <c r="I1693" s="1700" t="s">
        <v>8088</v>
      </c>
    </row>
    <row r="1694" spans="2:9">
      <c r="B1694" s="1699" t="s">
        <v>2522</v>
      </c>
      <c r="C1694" s="1699" t="s">
        <v>2164</v>
      </c>
      <c r="D1694" s="1699" t="s">
        <v>2518</v>
      </c>
      <c r="E1694" s="1699">
        <v>0</v>
      </c>
      <c r="F1694" s="1699">
        <v>1</v>
      </c>
      <c r="G1694" s="1700" t="s">
        <v>4196</v>
      </c>
      <c r="H1694" s="1700" t="s">
        <v>4204</v>
      </c>
      <c r="I1694" s="1700" t="s">
        <v>8089</v>
      </c>
    </row>
    <row r="1695" spans="2:9">
      <c r="B1695" s="1699" t="s">
        <v>2522</v>
      </c>
      <c r="C1695" s="1699" t="s">
        <v>2164</v>
      </c>
      <c r="D1695" s="1699" t="s">
        <v>2520</v>
      </c>
      <c r="E1695" s="1699">
        <v>0</v>
      </c>
      <c r="F1695" s="1699">
        <v>1</v>
      </c>
      <c r="G1695" s="1700" t="s">
        <v>4196</v>
      </c>
      <c r="H1695" s="1700" t="s">
        <v>4205</v>
      </c>
      <c r="I1695" s="1700" t="s">
        <v>8089</v>
      </c>
    </row>
    <row r="1696" spans="2:9">
      <c r="B1696" s="1699" t="s">
        <v>2522</v>
      </c>
      <c r="C1696" s="1699" t="s">
        <v>2164</v>
      </c>
      <c r="D1696" s="1699" t="s">
        <v>2524</v>
      </c>
      <c r="E1696" s="1699">
        <v>0</v>
      </c>
      <c r="F1696" s="1699">
        <v>1</v>
      </c>
      <c r="G1696" s="1700" t="s">
        <v>4196</v>
      </c>
      <c r="H1696" s="1700" t="s">
        <v>4206</v>
      </c>
      <c r="I1696" s="1700" t="s">
        <v>8089</v>
      </c>
    </row>
    <row r="1697" spans="2:9">
      <c r="B1697" s="1699" t="s">
        <v>2522</v>
      </c>
      <c r="C1697" s="1699" t="s">
        <v>2164</v>
      </c>
      <c r="D1697" s="1699" t="s">
        <v>2525</v>
      </c>
      <c r="E1697" s="1699">
        <v>0</v>
      </c>
      <c r="F1697" s="1699">
        <v>1</v>
      </c>
      <c r="G1697" s="1700" t="s">
        <v>4196</v>
      </c>
      <c r="H1697" s="1700" t="s">
        <v>4207</v>
      </c>
      <c r="I1697" s="1700" t="s">
        <v>8089</v>
      </c>
    </row>
    <row r="1698" spans="2:9">
      <c r="B1698" s="1699" t="s">
        <v>2522</v>
      </c>
      <c r="C1698" s="1699" t="s">
        <v>2165</v>
      </c>
      <c r="D1698" s="1699" t="s">
        <v>2108</v>
      </c>
      <c r="E1698" s="1699">
        <v>1</v>
      </c>
      <c r="F1698" s="1699">
        <v>0</v>
      </c>
      <c r="G1698" s="1700" t="s">
        <v>4208</v>
      </c>
      <c r="H1698" s="1700"/>
      <c r="I1698" s="1700" t="s">
        <v>8088</v>
      </c>
    </row>
    <row r="1699" spans="2:9">
      <c r="B1699" s="1699" t="s">
        <v>2522</v>
      </c>
      <c r="C1699" s="1699" t="s">
        <v>2165</v>
      </c>
      <c r="D1699" s="1699" t="s">
        <v>2122</v>
      </c>
      <c r="E1699" s="1699">
        <v>0</v>
      </c>
      <c r="F1699" s="1699">
        <v>1</v>
      </c>
      <c r="G1699" s="1700" t="s">
        <v>4208</v>
      </c>
      <c r="H1699" s="1700" t="s">
        <v>4209</v>
      </c>
      <c r="I1699" s="1700" t="s">
        <v>8088</v>
      </c>
    </row>
    <row r="1700" spans="2:9">
      <c r="B1700" s="1699" t="s">
        <v>2522</v>
      </c>
      <c r="C1700" s="1699" t="s">
        <v>2165</v>
      </c>
      <c r="D1700" s="1699" t="s">
        <v>2130</v>
      </c>
      <c r="E1700" s="1699">
        <v>0</v>
      </c>
      <c r="F1700" s="1699">
        <v>1</v>
      </c>
      <c r="G1700" s="1700" t="s">
        <v>4208</v>
      </c>
      <c r="H1700" s="1700" t="s">
        <v>4210</v>
      </c>
      <c r="I1700" s="1700" t="s">
        <v>8089</v>
      </c>
    </row>
    <row r="1701" spans="2:9">
      <c r="B1701" s="1699" t="s">
        <v>2522</v>
      </c>
      <c r="C1701" s="1699" t="s">
        <v>2165</v>
      </c>
      <c r="D1701" s="1699" t="s">
        <v>2516</v>
      </c>
      <c r="E1701" s="1699">
        <v>0</v>
      </c>
      <c r="F1701" s="1699">
        <v>1</v>
      </c>
      <c r="G1701" s="1700" t="s">
        <v>4208</v>
      </c>
      <c r="H1701" s="1700" t="s">
        <v>4211</v>
      </c>
      <c r="I1701" s="1700" t="s">
        <v>8088</v>
      </c>
    </row>
    <row r="1702" spans="2:9">
      <c r="B1702" s="1699" t="s">
        <v>2522</v>
      </c>
      <c r="C1702" s="1699" t="s">
        <v>2165</v>
      </c>
      <c r="D1702" s="1699" t="s">
        <v>2518</v>
      </c>
      <c r="E1702" s="1699">
        <v>0</v>
      </c>
      <c r="F1702" s="1699">
        <v>1</v>
      </c>
      <c r="G1702" s="1700" t="s">
        <v>4208</v>
      </c>
      <c r="H1702" s="1700" t="s">
        <v>2627</v>
      </c>
      <c r="I1702" s="1700" t="s">
        <v>8088</v>
      </c>
    </row>
    <row r="1703" spans="2:9">
      <c r="B1703" s="1699" t="s">
        <v>2522</v>
      </c>
      <c r="C1703" s="1699" t="s">
        <v>2181</v>
      </c>
      <c r="D1703" s="1699" t="s">
        <v>2130</v>
      </c>
      <c r="E1703" s="1699">
        <v>0</v>
      </c>
      <c r="F1703" s="1699">
        <v>1</v>
      </c>
      <c r="G1703" s="1700" t="s">
        <v>1363</v>
      </c>
      <c r="H1703" s="1700" t="s">
        <v>3912</v>
      </c>
      <c r="I1703" s="1700" t="s">
        <v>8089</v>
      </c>
    </row>
    <row r="1704" spans="2:9">
      <c r="B1704" s="1699" t="s">
        <v>2522</v>
      </c>
      <c r="C1704" s="1699" t="s">
        <v>2181</v>
      </c>
      <c r="D1704" s="1699" t="s">
        <v>2525</v>
      </c>
      <c r="E1704" s="1699">
        <v>0</v>
      </c>
      <c r="F1704" s="1699">
        <v>1</v>
      </c>
      <c r="G1704" s="1700" t="s">
        <v>1363</v>
      </c>
      <c r="H1704" s="1700" t="s">
        <v>4217</v>
      </c>
      <c r="I1704" s="1700" t="s">
        <v>8089</v>
      </c>
    </row>
    <row r="1705" spans="2:9">
      <c r="B1705" s="1699" t="s">
        <v>2522</v>
      </c>
      <c r="C1705" s="1699" t="s">
        <v>2181</v>
      </c>
      <c r="D1705" s="1699" t="s">
        <v>2527</v>
      </c>
      <c r="E1705" s="1699">
        <v>0</v>
      </c>
      <c r="F1705" s="1699">
        <v>1</v>
      </c>
      <c r="G1705" s="1700" t="s">
        <v>1363</v>
      </c>
      <c r="H1705" s="1700" t="s">
        <v>4218</v>
      </c>
      <c r="I1705" s="1700" t="s">
        <v>8088</v>
      </c>
    </row>
    <row r="1706" spans="2:9">
      <c r="B1706" s="1699" t="s">
        <v>2522</v>
      </c>
      <c r="C1706" s="1699" t="s">
        <v>2181</v>
      </c>
      <c r="D1706" s="1699" t="s">
        <v>2529</v>
      </c>
      <c r="E1706" s="1699">
        <v>0</v>
      </c>
      <c r="F1706" s="1699">
        <v>1</v>
      </c>
      <c r="G1706" s="1700" t="s">
        <v>1363</v>
      </c>
      <c r="H1706" s="1700" t="s">
        <v>4219</v>
      </c>
      <c r="I1706" s="1700" t="s">
        <v>8088</v>
      </c>
    </row>
    <row r="1707" spans="2:9">
      <c r="B1707" s="1699" t="s">
        <v>2522</v>
      </c>
      <c r="C1707" s="1699" t="s">
        <v>2181</v>
      </c>
      <c r="D1707" s="1699" t="s">
        <v>2531</v>
      </c>
      <c r="E1707" s="1699">
        <v>0</v>
      </c>
      <c r="F1707" s="1699">
        <v>1</v>
      </c>
      <c r="G1707" s="1700" t="s">
        <v>1363</v>
      </c>
      <c r="H1707" s="1700" t="s">
        <v>4220</v>
      </c>
      <c r="I1707" s="1700" t="s">
        <v>8088</v>
      </c>
    </row>
    <row r="1708" spans="2:9">
      <c r="B1708" s="1699" t="s">
        <v>2522</v>
      </c>
      <c r="C1708" s="1699" t="s">
        <v>2181</v>
      </c>
      <c r="D1708" s="1699" t="s">
        <v>2685</v>
      </c>
      <c r="E1708" s="1699">
        <v>0</v>
      </c>
      <c r="F1708" s="1699">
        <v>1</v>
      </c>
      <c r="G1708" s="1700" t="s">
        <v>1363</v>
      </c>
      <c r="H1708" s="1700" t="s">
        <v>4221</v>
      </c>
      <c r="I1708" s="1700" t="s">
        <v>8088</v>
      </c>
    </row>
    <row r="1709" spans="2:9">
      <c r="B1709" s="1699" t="s">
        <v>2522</v>
      </c>
      <c r="C1709" s="1699" t="s">
        <v>2181</v>
      </c>
      <c r="D1709" s="1699" t="s">
        <v>2725</v>
      </c>
      <c r="E1709" s="1699">
        <v>0</v>
      </c>
      <c r="F1709" s="1699">
        <v>1</v>
      </c>
      <c r="G1709" s="1700" t="s">
        <v>1363</v>
      </c>
      <c r="H1709" s="1700" t="s">
        <v>4222</v>
      </c>
      <c r="I1709" s="1700" t="s">
        <v>8088</v>
      </c>
    </row>
    <row r="1710" spans="2:9">
      <c r="B1710" s="1699" t="s">
        <v>2522</v>
      </c>
      <c r="C1710" s="1699" t="s">
        <v>2181</v>
      </c>
      <c r="D1710" s="1699" t="s">
        <v>2727</v>
      </c>
      <c r="E1710" s="1699">
        <v>0</v>
      </c>
      <c r="F1710" s="1699">
        <v>1</v>
      </c>
      <c r="G1710" s="1700" t="s">
        <v>1363</v>
      </c>
      <c r="H1710" s="1700" t="s">
        <v>4223</v>
      </c>
      <c r="I1710" s="1700" t="s">
        <v>8088</v>
      </c>
    </row>
    <row r="1711" spans="2:9">
      <c r="B1711" s="1699" t="s">
        <v>2522</v>
      </c>
      <c r="C1711" s="1699" t="s">
        <v>2181</v>
      </c>
      <c r="D1711" s="1699" t="s">
        <v>2729</v>
      </c>
      <c r="E1711" s="1699">
        <v>0</v>
      </c>
      <c r="F1711" s="1699">
        <v>1</v>
      </c>
      <c r="G1711" s="1700" t="s">
        <v>1363</v>
      </c>
      <c r="H1711" s="1700" t="s">
        <v>4224</v>
      </c>
      <c r="I1711" s="1700" t="s">
        <v>8088</v>
      </c>
    </row>
    <row r="1712" spans="2:9">
      <c r="B1712" s="1699" t="s">
        <v>2522</v>
      </c>
      <c r="C1712" s="1699" t="s">
        <v>2181</v>
      </c>
      <c r="D1712" s="1699" t="s">
        <v>2731</v>
      </c>
      <c r="E1712" s="1699">
        <v>0</v>
      </c>
      <c r="F1712" s="1699">
        <v>1</v>
      </c>
      <c r="G1712" s="1700" t="s">
        <v>1363</v>
      </c>
      <c r="H1712" s="1700" t="s">
        <v>2219</v>
      </c>
      <c r="I1712" s="1700" t="s">
        <v>8088</v>
      </c>
    </row>
    <row r="1713" spans="2:9">
      <c r="B1713" s="1699" t="s">
        <v>2522</v>
      </c>
      <c r="C1713" s="1699" t="s">
        <v>2181</v>
      </c>
      <c r="D1713" s="1699" t="s">
        <v>2733</v>
      </c>
      <c r="E1713" s="1699">
        <v>0</v>
      </c>
      <c r="F1713" s="1699">
        <v>1</v>
      </c>
      <c r="G1713" s="1700" t="s">
        <v>1363</v>
      </c>
      <c r="H1713" s="1700" t="s">
        <v>4216</v>
      </c>
      <c r="I1713" s="1700" t="s">
        <v>8088</v>
      </c>
    </row>
    <row r="1714" spans="2:9">
      <c r="B1714" s="1699" t="s">
        <v>2522</v>
      </c>
      <c r="C1714" s="1699" t="s">
        <v>2181</v>
      </c>
      <c r="D1714" s="1699" t="s">
        <v>2735</v>
      </c>
      <c r="E1714" s="1699">
        <v>0</v>
      </c>
      <c r="F1714" s="1699">
        <v>1</v>
      </c>
      <c r="G1714" s="1700" t="s">
        <v>1363</v>
      </c>
      <c r="H1714" s="1700" t="s">
        <v>2988</v>
      </c>
      <c r="I1714" s="1700" t="s">
        <v>8088</v>
      </c>
    </row>
    <row r="1715" spans="2:9">
      <c r="B1715" s="1699" t="s">
        <v>2522</v>
      </c>
      <c r="C1715" s="1699" t="s">
        <v>2181</v>
      </c>
      <c r="D1715" s="1699" t="s">
        <v>2737</v>
      </c>
      <c r="E1715" s="1699">
        <v>0</v>
      </c>
      <c r="F1715" s="1699">
        <v>1</v>
      </c>
      <c r="G1715" s="1700" t="s">
        <v>1363</v>
      </c>
      <c r="H1715" s="1700" t="s">
        <v>4225</v>
      </c>
      <c r="I1715" s="1700" t="s">
        <v>8088</v>
      </c>
    </row>
    <row r="1716" spans="2:9">
      <c r="B1716" s="1699" t="s">
        <v>2522</v>
      </c>
      <c r="C1716" s="1699" t="s">
        <v>2181</v>
      </c>
      <c r="D1716" s="1699" t="s">
        <v>2739</v>
      </c>
      <c r="E1716" s="1699">
        <v>0</v>
      </c>
      <c r="F1716" s="1699">
        <v>1</v>
      </c>
      <c r="G1716" s="1700" t="s">
        <v>1363</v>
      </c>
      <c r="H1716" s="1700" t="s">
        <v>4226</v>
      </c>
      <c r="I1716" s="1700" t="s">
        <v>8088</v>
      </c>
    </row>
    <row r="1717" spans="2:9">
      <c r="B1717" s="1699" t="s">
        <v>2522</v>
      </c>
      <c r="C1717" s="1699" t="s">
        <v>2181</v>
      </c>
      <c r="D1717" s="1699" t="s">
        <v>2741</v>
      </c>
      <c r="E1717" s="1699">
        <v>0</v>
      </c>
      <c r="F1717" s="1699">
        <v>1</v>
      </c>
      <c r="G1717" s="1700" t="s">
        <v>1363</v>
      </c>
      <c r="H1717" s="1700" t="s">
        <v>4227</v>
      </c>
      <c r="I1717" s="1700" t="s">
        <v>8088</v>
      </c>
    </row>
    <row r="1718" spans="2:9">
      <c r="B1718" s="1699" t="s">
        <v>2522</v>
      </c>
      <c r="C1718" s="1699" t="s">
        <v>2181</v>
      </c>
      <c r="D1718" s="1699" t="s">
        <v>2745</v>
      </c>
      <c r="E1718" s="1699">
        <v>0</v>
      </c>
      <c r="F1718" s="1699">
        <v>1</v>
      </c>
      <c r="G1718" s="1700" t="s">
        <v>1363</v>
      </c>
      <c r="H1718" s="1700" t="s">
        <v>2987</v>
      </c>
      <c r="I1718" s="1700" t="s">
        <v>8088</v>
      </c>
    </row>
    <row r="1719" spans="2:9">
      <c r="B1719" s="1699" t="s">
        <v>2522</v>
      </c>
      <c r="C1719" s="1699" t="s">
        <v>2181</v>
      </c>
      <c r="D1719" s="1699" t="s">
        <v>2747</v>
      </c>
      <c r="E1719" s="1699">
        <v>0</v>
      </c>
      <c r="F1719" s="1699">
        <v>1</v>
      </c>
      <c r="G1719" s="1700" t="s">
        <v>1363</v>
      </c>
      <c r="H1719" s="1700" t="s">
        <v>3721</v>
      </c>
      <c r="I1719" s="1700" t="s">
        <v>8088</v>
      </c>
    </row>
    <row r="1720" spans="2:9">
      <c r="B1720" s="1699" t="s">
        <v>2522</v>
      </c>
      <c r="C1720" s="1699" t="s">
        <v>2181</v>
      </c>
      <c r="D1720" s="1699" t="s">
        <v>3300</v>
      </c>
      <c r="E1720" s="1699">
        <v>0</v>
      </c>
      <c r="F1720" s="1699">
        <v>1</v>
      </c>
      <c r="G1720" s="1700" t="s">
        <v>1363</v>
      </c>
      <c r="H1720" s="1700" t="s">
        <v>4228</v>
      </c>
      <c r="I1720" s="1700" t="s">
        <v>8088</v>
      </c>
    </row>
    <row r="1721" spans="2:9">
      <c r="B1721" s="1699" t="s">
        <v>2522</v>
      </c>
      <c r="C1721" s="1699" t="s">
        <v>2181</v>
      </c>
      <c r="D1721" s="1699" t="s">
        <v>4074</v>
      </c>
      <c r="E1721" s="1699">
        <v>0</v>
      </c>
      <c r="F1721" s="1699">
        <v>1</v>
      </c>
      <c r="G1721" s="1700" t="s">
        <v>1363</v>
      </c>
      <c r="H1721" s="1700" t="s">
        <v>4229</v>
      </c>
      <c r="I1721" s="1700" t="s">
        <v>8088</v>
      </c>
    </row>
    <row r="1722" spans="2:9">
      <c r="B1722" s="1699" t="s">
        <v>2522</v>
      </c>
      <c r="C1722" s="1699" t="s">
        <v>2181</v>
      </c>
      <c r="D1722" s="1699" t="s">
        <v>4076</v>
      </c>
      <c r="E1722" s="1699">
        <v>0</v>
      </c>
      <c r="F1722" s="1699">
        <v>1</v>
      </c>
      <c r="G1722" s="1700" t="s">
        <v>1363</v>
      </c>
      <c r="H1722" s="1700" t="s">
        <v>4230</v>
      </c>
      <c r="I1722" s="1700" t="s">
        <v>8088</v>
      </c>
    </row>
    <row r="1723" spans="2:9">
      <c r="B1723" s="1699" t="s">
        <v>2522</v>
      </c>
      <c r="C1723" s="1699" t="s">
        <v>2181</v>
      </c>
      <c r="D1723" s="1699" t="s">
        <v>4079</v>
      </c>
      <c r="E1723" s="1699">
        <v>0</v>
      </c>
      <c r="F1723" s="1699">
        <v>1</v>
      </c>
      <c r="G1723" s="1700" t="s">
        <v>1363</v>
      </c>
      <c r="H1723" s="1700" t="s">
        <v>2545</v>
      </c>
      <c r="I1723" s="1700" t="s">
        <v>8088</v>
      </c>
    </row>
    <row r="1724" spans="2:9">
      <c r="B1724" s="1699" t="s">
        <v>2522</v>
      </c>
      <c r="C1724" s="1699" t="s">
        <v>2181</v>
      </c>
      <c r="D1724" s="1699" t="s">
        <v>4081</v>
      </c>
      <c r="E1724" s="1699">
        <v>0</v>
      </c>
      <c r="F1724" s="1699">
        <v>1</v>
      </c>
      <c r="G1724" s="1700" t="s">
        <v>1363</v>
      </c>
      <c r="H1724" s="1700" t="s">
        <v>4231</v>
      </c>
      <c r="I1724" s="1700" t="s">
        <v>8088</v>
      </c>
    </row>
    <row r="1725" spans="2:9">
      <c r="B1725" s="1699" t="s">
        <v>2522</v>
      </c>
      <c r="C1725" s="1699" t="s">
        <v>2181</v>
      </c>
      <c r="D1725" s="1699" t="s">
        <v>4082</v>
      </c>
      <c r="E1725" s="1699">
        <v>0</v>
      </c>
      <c r="F1725" s="1699">
        <v>1</v>
      </c>
      <c r="G1725" s="1700" t="s">
        <v>1363</v>
      </c>
      <c r="H1725" s="1700" t="s">
        <v>4232</v>
      </c>
      <c r="I1725" s="1700" t="s">
        <v>8088</v>
      </c>
    </row>
    <row r="1726" spans="2:9">
      <c r="B1726" s="1699" t="s">
        <v>2522</v>
      </c>
      <c r="C1726" s="1699" t="s">
        <v>2181</v>
      </c>
      <c r="D1726" s="1699" t="s">
        <v>4083</v>
      </c>
      <c r="E1726" s="1699">
        <v>0</v>
      </c>
      <c r="F1726" s="1699">
        <v>1</v>
      </c>
      <c r="G1726" s="1700" t="s">
        <v>1363</v>
      </c>
      <c r="H1726" s="1700" t="s">
        <v>4233</v>
      </c>
      <c r="I1726" s="1700" t="s">
        <v>8088</v>
      </c>
    </row>
    <row r="1727" spans="2:9">
      <c r="B1727" s="1699" t="s">
        <v>2522</v>
      </c>
      <c r="C1727" s="1699" t="s">
        <v>2181</v>
      </c>
      <c r="D1727" s="1699" t="s">
        <v>4086</v>
      </c>
      <c r="E1727" s="1699">
        <v>0</v>
      </c>
      <c r="F1727" s="1699">
        <v>1</v>
      </c>
      <c r="G1727" s="1700" t="s">
        <v>1363</v>
      </c>
      <c r="H1727" s="1700" t="s">
        <v>4234</v>
      </c>
      <c r="I1727" s="1700" t="s">
        <v>8088</v>
      </c>
    </row>
    <row r="1728" spans="2:9">
      <c r="B1728" s="1699" t="s">
        <v>2522</v>
      </c>
      <c r="C1728" s="1699" t="s">
        <v>2181</v>
      </c>
      <c r="D1728" s="1699" t="s">
        <v>4094</v>
      </c>
      <c r="E1728" s="1699">
        <v>0</v>
      </c>
      <c r="F1728" s="1699">
        <v>1</v>
      </c>
      <c r="G1728" s="1700" t="s">
        <v>1363</v>
      </c>
      <c r="H1728" s="1700" t="s">
        <v>4235</v>
      </c>
      <c r="I1728" s="1700" t="s">
        <v>8088</v>
      </c>
    </row>
    <row r="1729" spans="2:9">
      <c r="B1729" s="1699" t="s">
        <v>2522</v>
      </c>
      <c r="C1729" s="1699" t="s">
        <v>2181</v>
      </c>
      <c r="D1729" s="1699" t="s">
        <v>4096</v>
      </c>
      <c r="E1729" s="1699">
        <v>0</v>
      </c>
      <c r="F1729" s="1699">
        <v>1</v>
      </c>
      <c r="G1729" s="1700" t="s">
        <v>1363</v>
      </c>
      <c r="H1729" s="1700" t="s">
        <v>4236</v>
      </c>
      <c r="I1729" s="1700" t="s">
        <v>8089</v>
      </c>
    </row>
    <row r="1730" spans="2:9">
      <c r="B1730" s="1699" t="s">
        <v>2522</v>
      </c>
      <c r="C1730" s="1699" t="s">
        <v>2183</v>
      </c>
      <c r="D1730" s="1699" t="s">
        <v>2126</v>
      </c>
      <c r="E1730" s="1699">
        <v>0</v>
      </c>
      <c r="F1730" s="1699">
        <v>1</v>
      </c>
      <c r="G1730" s="1700" t="s">
        <v>4237</v>
      </c>
      <c r="H1730" s="1700" t="s">
        <v>4238</v>
      </c>
      <c r="I1730" s="1700" t="s">
        <v>8088</v>
      </c>
    </row>
    <row r="1731" spans="2:9">
      <c r="B1731" s="1699" t="s">
        <v>2522</v>
      </c>
      <c r="C1731" s="1699" t="s">
        <v>2183</v>
      </c>
      <c r="D1731" s="1699" t="s">
        <v>2130</v>
      </c>
      <c r="E1731" s="1699">
        <v>0</v>
      </c>
      <c r="F1731" s="1699">
        <v>1</v>
      </c>
      <c r="G1731" s="1700" t="s">
        <v>4237</v>
      </c>
      <c r="H1731" s="1700" t="s">
        <v>4239</v>
      </c>
      <c r="I1731" s="1700" t="s">
        <v>8088</v>
      </c>
    </row>
    <row r="1732" spans="2:9">
      <c r="B1732" s="1699" t="s">
        <v>2522</v>
      </c>
      <c r="C1732" s="1699" t="s">
        <v>2185</v>
      </c>
      <c r="D1732" s="1699" t="s">
        <v>2108</v>
      </c>
      <c r="E1732" s="1699">
        <v>1</v>
      </c>
      <c r="F1732" s="1699">
        <v>0</v>
      </c>
      <c r="G1732" s="1700" t="s">
        <v>4240</v>
      </c>
      <c r="H1732" s="1700"/>
      <c r="I1732" s="1700" t="s">
        <v>8088</v>
      </c>
    </row>
    <row r="1733" spans="2:9">
      <c r="B1733" s="1699" t="s">
        <v>2522</v>
      </c>
      <c r="C1733" s="1699" t="s">
        <v>2185</v>
      </c>
      <c r="D1733" s="1699" t="s">
        <v>2110</v>
      </c>
      <c r="E1733" s="1699">
        <v>0</v>
      </c>
      <c r="F1733" s="1699">
        <v>1</v>
      </c>
      <c r="G1733" s="1700" t="s">
        <v>4240</v>
      </c>
      <c r="H1733" s="1700" t="s">
        <v>4241</v>
      </c>
      <c r="I1733" s="1700" t="s">
        <v>8089</v>
      </c>
    </row>
    <row r="1734" spans="2:9">
      <c r="B1734" s="1699" t="s">
        <v>2522</v>
      </c>
      <c r="C1734" s="1699" t="s">
        <v>2185</v>
      </c>
      <c r="D1734" s="1699" t="s">
        <v>2112</v>
      </c>
      <c r="E1734" s="1699">
        <v>0</v>
      </c>
      <c r="F1734" s="1699">
        <v>1</v>
      </c>
      <c r="G1734" s="1700" t="s">
        <v>4240</v>
      </c>
      <c r="H1734" s="1700" t="s">
        <v>4242</v>
      </c>
      <c r="I1734" s="1700" t="s">
        <v>8088</v>
      </c>
    </row>
    <row r="1735" spans="2:9">
      <c r="B1735" s="1699" t="s">
        <v>2522</v>
      </c>
      <c r="C1735" s="1699" t="s">
        <v>2185</v>
      </c>
      <c r="D1735" s="1699" t="s">
        <v>2122</v>
      </c>
      <c r="E1735" s="1699">
        <v>0</v>
      </c>
      <c r="F1735" s="1699">
        <v>1</v>
      </c>
      <c r="G1735" s="1700" t="s">
        <v>4240</v>
      </c>
      <c r="H1735" s="1700" t="s">
        <v>4243</v>
      </c>
      <c r="I1735" s="1700" t="s">
        <v>8089</v>
      </c>
    </row>
    <row r="1736" spans="2:9">
      <c r="B1736" s="1699" t="s">
        <v>2522</v>
      </c>
      <c r="C1736" s="1699" t="s">
        <v>2185</v>
      </c>
      <c r="D1736" s="1699" t="s">
        <v>2124</v>
      </c>
      <c r="E1736" s="1699">
        <v>0</v>
      </c>
      <c r="F1736" s="1699">
        <v>1</v>
      </c>
      <c r="G1736" s="1700" t="s">
        <v>4240</v>
      </c>
      <c r="H1736" s="1700" t="s">
        <v>4244</v>
      </c>
      <c r="I1736" s="1700" t="s">
        <v>8088</v>
      </c>
    </row>
    <row r="1737" spans="2:9">
      <c r="B1737" s="1699" t="s">
        <v>2522</v>
      </c>
      <c r="C1737" s="1699" t="s">
        <v>2185</v>
      </c>
      <c r="D1737" s="1699" t="s">
        <v>2126</v>
      </c>
      <c r="E1737" s="1699">
        <v>0</v>
      </c>
      <c r="F1737" s="1699">
        <v>1</v>
      </c>
      <c r="G1737" s="1700" t="s">
        <v>4240</v>
      </c>
      <c r="H1737" s="1700" t="s">
        <v>4245</v>
      </c>
      <c r="I1737" s="1700" t="s">
        <v>8089</v>
      </c>
    </row>
    <row r="1738" spans="2:9">
      <c r="B1738" s="1699" t="s">
        <v>2522</v>
      </c>
      <c r="C1738" s="1699" t="s">
        <v>2185</v>
      </c>
      <c r="D1738" s="1699" t="s">
        <v>2128</v>
      </c>
      <c r="E1738" s="1699">
        <v>0</v>
      </c>
      <c r="F1738" s="1699">
        <v>1</v>
      </c>
      <c r="G1738" s="1700" t="s">
        <v>4240</v>
      </c>
      <c r="H1738" s="1700" t="s">
        <v>4246</v>
      </c>
      <c r="I1738" s="1700" t="s">
        <v>8089</v>
      </c>
    </row>
    <row r="1739" spans="2:9">
      <c r="B1739" s="1699" t="s">
        <v>2522</v>
      </c>
      <c r="C1739" s="1699" t="s">
        <v>2185</v>
      </c>
      <c r="D1739" s="1699" t="s">
        <v>2512</v>
      </c>
      <c r="E1739" s="1699">
        <v>0</v>
      </c>
      <c r="F1739" s="1699">
        <v>1</v>
      </c>
      <c r="G1739" s="1700" t="s">
        <v>4240</v>
      </c>
      <c r="H1739" s="1700" t="s">
        <v>4247</v>
      </c>
      <c r="I1739" s="1700" t="s">
        <v>8088</v>
      </c>
    </row>
    <row r="1740" spans="2:9">
      <c r="B1740" s="1699" t="s">
        <v>2522</v>
      </c>
      <c r="C1740" s="1699" t="s">
        <v>2185</v>
      </c>
      <c r="D1740" s="1699" t="s">
        <v>2515</v>
      </c>
      <c r="E1740" s="1699">
        <v>0</v>
      </c>
      <c r="F1740" s="1699">
        <v>1</v>
      </c>
      <c r="G1740" s="1700" t="s">
        <v>4240</v>
      </c>
      <c r="H1740" s="1700" t="s">
        <v>4249</v>
      </c>
      <c r="I1740" s="1700" t="s">
        <v>8089</v>
      </c>
    </row>
    <row r="1741" spans="2:9">
      <c r="B1741" s="1699" t="s">
        <v>2522</v>
      </c>
      <c r="C1741" s="1699" t="s">
        <v>2185</v>
      </c>
      <c r="D1741" s="1699" t="s">
        <v>2516</v>
      </c>
      <c r="E1741" s="1699">
        <v>0</v>
      </c>
      <c r="F1741" s="1699">
        <v>1</v>
      </c>
      <c r="G1741" s="1700" t="s">
        <v>4240</v>
      </c>
      <c r="H1741" s="1700" t="s">
        <v>4250</v>
      </c>
      <c r="I1741" s="1700" t="s">
        <v>8089</v>
      </c>
    </row>
    <row r="1742" spans="2:9">
      <c r="B1742" s="1699" t="s">
        <v>2522</v>
      </c>
      <c r="C1742" s="1699" t="s">
        <v>2185</v>
      </c>
      <c r="D1742" s="1699" t="s">
        <v>2518</v>
      </c>
      <c r="E1742" s="1699">
        <v>0</v>
      </c>
      <c r="F1742" s="1699">
        <v>1</v>
      </c>
      <c r="G1742" s="1700" t="s">
        <v>4240</v>
      </c>
      <c r="H1742" s="1700" t="s">
        <v>4251</v>
      </c>
      <c r="I1742" s="1700" t="s">
        <v>8089</v>
      </c>
    </row>
    <row r="1743" spans="2:9">
      <c r="B1743" s="1699" t="s">
        <v>2522</v>
      </c>
      <c r="C1743" s="1699" t="s">
        <v>2185</v>
      </c>
      <c r="D1743" s="1699" t="s">
        <v>2520</v>
      </c>
      <c r="E1743" s="1699">
        <v>0</v>
      </c>
      <c r="F1743" s="1699">
        <v>1</v>
      </c>
      <c r="G1743" s="1700" t="s">
        <v>4240</v>
      </c>
      <c r="H1743" s="1700" t="s">
        <v>4252</v>
      </c>
      <c r="I1743" s="1700" t="s">
        <v>8088</v>
      </c>
    </row>
    <row r="1744" spans="2:9">
      <c r="B1744" s="1699" t="s">
        <v>2522</v>
      </c>
      <c r="C1744" s="1699" t="s">
        <v>2185</v>
      </c>
      <c r="D1744" s="1699" t="s">
        <v>2525</v>
      </c>
      <c r="E1744" s="1699">
        <v>0</v>
      </c>
      <c r="F1744" s="1699">
        <v>1</v>
      </c>
      <c r="G1744" s="1700" t="s">
        <v>4240</v>
      </c>
      <c r="H1744" s="1700" t="s">
        <v>4253</v>
      </c>
      <c r="I1744" s="1700" t="s">
        <v>8088</v>
      </c>
    </row>
    <row r="1745" spans="2:9">
      <c r="B1745" s="1699" t="s">
        <v>2522</v>
      </c>
      <c r="C1745" s="1699" t="s">
        <v>2185</v>
      </c>
      <c r="D1745" s="1699" t="s">
        <v>2527</v>
      </c>
      <c r="E1745" s="1699">
        <v>0</v>
      </c>
      <c r="F1745" s="1699">
        <v>1</v>
      </c>
      <c r="G1745" s="1700" t="s">
        <v>4240</v>
      </c>
      <c r="H1745" s="1700" t="s">
        <v>2716</v>
      </c>
      <c r="I1745" s="1700" t="s">
        <v>8088</v>
      </c>
    </row>
    <row r="1746" spans="2:9">
      <c r="B1746" s="1699" t="s">
        <v>2522</v>
      </c>
      <c r="C1746" s="1699" t="s">
        <v>2185</v>
      </c>
      <c r="D1746" s="1699" t="s">
        <v>2531</v>
      </c>
      <c r="E1746" s="1699">
        <v>0</v>
      </c>
      <c r="F1746" s="1699">
        <v>1</v>
      </c>
      <c r="G1746" s="1700" t="s">
        <v>4240</v>
      </c>
      <c r="H1746" s="1700" t="s">
        <v>4254</v>
      </c>
      <c r="I1746" s="1700" t="s">
        <v>8088</v>
      </c>
    </row>
    <row r="1747" spans="2:9">
      <c r="B1747" s="1699" t="s">
        <v>2522</v>
      </c>
      <c r="C1747" s="1699" t="s">
        <v>2185</v>
      </c>
      <c r="D1747" s="1699" t="s">
        <v>2685</v>
      </c>
      <c r="E1747" s="1699">
        <v>0</v>
      </c>
      <c r="F1747" s="1699">
        <v>1</v>
      </c>
      <c r="G1747" s="1700" t="s">
        <v>4240</v>
      </c>
      <c r="H1747" s="1700" t="s">
        <v>4255</v>
      </c>
      <c r="I1747" s="1700" t="s">
        <v>8088</v>
      </c>
    </row>
    <row r="1748" spans="2:9">
      <c r="B1748" s="1699" t="s">
        <v>2522</v>
      </c>
      <c r="C1748" s="1699" t="s">
        <v>2185</v>
      </c>
      <c r="D1748" s="1699" t="s">
        <v>2725</v>
      </c>
      <c r="E1748" s="1699">
        <v>0</v>
      </c>
      <c r="F1748" s="1699">
        <v>1</v>
      </c>
      <c r="G1748" s="1700" t="s">
        <v>4240</v>
      </c>
      <c r="H1748" s="1700" t="s">
        <v>4256</v>
      </c>
      <c r="I1748" s="1700" t="s">
        <v>8088</v>
      </c>
    </row>
    <row r="1749" spans="2:9">
      <c r="B1749" s="1699" t="s">
        <v>2522</v>
      </c>
      <c r="C1749" s="1699" t="s">
        <v>2185</v>
      </c>
      <c r="D1749" s="1699" t="s">
        <v>2727</v>
      </c>
      <c r="E1749" s="1699">
        <v>0</v>
      </c>
      <c r="F1749" s="1699">
        <v>1</v>
      </c>
      <c r="G1749" s="1700" t="s">
        <v>4240</v>
      </c>
      <c r="H1749" s="1700" t="s">
        <v>3360</v>
      </c>
      <c r="I1749" s="1700" t="s">
        <v>8088</v>
      </c>
    </row>
    <row r="1750" spans="2:9">
      <c r="B1750" s="1699" t="s">
        <v>2522</v>
      </c>
      <c r="C1750" s="1699" t="s">
        <v>2185</v>
      </c>
      <c r="D1750" s="1699" t="s">
        <v>2729</v>
      </c>
      <c r="E1750" s="1699">
        <v>0</v>
      </c>
      <c r="F1750" s="1699">
        <v>1</v>
      </c>
      <c r="G1750" s="1700" t="s">
        <v>4240</v>
      </c>
      <c r="H1750" s="1700" t="s">
        <v>4257</v>
      </c>
      <c r="I1750" s="1700" t="s">
        <v>8088</v>
      </c>
    </row>
    <row r="1751" spans="2:9">
      <c r="B1751" s="1699" t="s">
        <v>2522</v>
      </c>
      <c r="C1751" s="1699" t="s">
        <v>2185</v>
      </c>
      <c r="D1751" s="1699" t="s">
        <v>2733</v>
      </c>
      <c r="E1751" s="1699">
        <v>0</v>
      </c>
      <c r="F1751" s="1699">
        <v>1</v>
      </c>
      <c r="G1751" s="1700" t="s">
        <v>4240</v>
      </c>
      <c r="H1751" s="1700" t="s">
        <v>4258</v>
      </c>
      <c r="I1751" s="1700" t="s">
        <v>8088</v>
      </c>
    </row>
    <row r="1752" spans="2:9">
      <c r="B1752" s="1699" t="s">
        <v>2522</v>
      </c>
      <c r="C1752" s="1699" t="s">
        <v>2185</v>
      </c>
      <c r="D1752" s="1699" t="s">
        <v>2735</v>
      </c>
      <c r="E1752" s="1699">
        <v>0</v>
      </c>
      <c r="F1752" s="1699">
        <v>1</v>
      </c>
      <c r="G1752" s="1700" t="s">
        <v>4240</v>
      </c>
      <c r="H1752" s="1700" t="s">
        <v>4259</v>
      </c>
      <c r="I1752" s="1700" t="s">
        <v>8088</v>
      </c>
    </row>
    <row r="1753" spans="2:9">
      <c r="B1753" s="1699" t="s">
        <v>2522</v>
      </c>
      <c r="C1753" s="1699" t="s">
        <v>2185</v>
      </c>
      <c r="D1753" s="1699" t="s">
        <v>2739</v>
      </c>
      <c r="E1753" s="1699">
        <v>0</v>
      </c>
      <c r="F1753" s="1699">
        <v>1</v>
      </c>
      <c r="G1753" s="1700" t="s">
        <v>4240</v>
      </c>
      <c r="H1753" s="1700" t="s">
        <v>4260</v>
      </c>
      <c r="I1753" s="1700" t="s">
        <v>8089</v>
      </c>
    </row>
    <row r="1754" spans="2:9">
      <c r="B1754" s="1699" t="s">
        <v>2522</v>
      </c>
      <c r="C1754" s="1699" t="s">
        <v>2186</v>
      </c>
      <c r="D1754" s="1699" t="s">
        <v>2108</v>
      </c>
      <c r="E1754" s="1699">
        <v>1</v>
      </c>
      <c r="F1754" s="1699">
        <v>0</v>
      </c>
      <c r="G1754" s="1700" t="s">
        <v>4261</v>
      </c>
      <c r="H1754" s="1700"/>
      <c r="I1754" s="1700" t="s">
        <v>8089</v>
      </c>
    </row>
    <row r="1755" spans="2:9">
      <c r="B1755" s="1699" t="s">
        <v>2522</v>
      </c>
      <c r="C1755" s="1699" t="s">
        <v>2186</v>
      </c>
      <c r="D1755" s="1699" t="s">
        <v>2107</v>
      </c>
      <c r="E1755" s="1699">
        <v>0</v>
      </c>
      <c r="F1755" s="1699">
        <v>1</v>
      </c>
      <c r="G1755" s="1700" t="s">
        <v>4261</v>
      </c>
      <c r="H1755" s="1700" t="s">
        <v>4262</v>
      </c>
      <c r="I1755" s="1700" t="s">
        <v>8088</v>
      </c>
    </row>
    <row r="1756" spans="2:9">
      <c r="B1756" s="1699" t="s">
        <v>2522</v>
      </c>
      <c r="C1756" s="1699" t="s">
        <v>2186</v>
      </c>
      <c r="D1756" s="1699" t="s">
        <v>2122</v>
      </c>
      <c r="E1756" s="1699">
        <v>0</v>
      </c>
      <c r="F1756" s="1699">
        <v>1</v>
      </c>
      <c r="G1756" s="1700" t="s">
        <v>4261</v>
      </c>
      <c r="H1756" s="1700" t="s">
        <v>4263</v>
      </c>
      <c r="I1756" s="1700" t="s">
        <v>8088</v>
      </c>
    </row>
    <row r="1757" spans="2:9">
      <c r="B1757" s="1699" t="s">
        <v>2522</v>
      </c>
      <c r="C1757" s="1699" t="s">
        <v>2186</v>
      </c>
      <c r="D1757" s="1699" t="s">
        <v>2124</v>
      </c>
      <c r="E1757" s="1699">
        <v>0</v>
      </c>
      <c r="F1757" s="1699">
        <v>1</v>
      </c>
      <c r="G1757" s="1700" t="s">
        <v>4261</v>
      </c>
      <c r="H1757" s="1700" t="s">
        <v>4264</v>
      </c>
      <c r="I1757" s="1700" t="s">
        <v>8089</v>
      </c>
    </row>
    <row r="1758" spans="2:9">
      <c r="B1758" s="1699" t="s">
        <v>2522</v>
      </c>
      <c r="C1758" s="1699" t="s">
        <v>2186</v>
      </c>
      <c r="D1758" s="1699" t="s">
        <v>2128</v>
      </c>
      <c r="E1758" s="1699">
        <v>0</v>
      </c>
      <c r="F1758" s="1699">
        <v>1</v>
      </c>
      <c r="G1758" s="1700" t="s">
        <v>4261</v>
      </c>
      <c r="H1758" s="1700" t="s">
        <v>2780</v>
      </c>
      <c r="I1758" s="1700" t="s">
        <v>8088</v>
      </c>
    </row>
    <row r="1759" spans="2:9">
      <c r="B1759" s="1699" t="s">
        <v>2522</v>
      </c>
      <c r="C1759" s="1699" t="s">
        <v>2186</v>
      </c>
      <c r="D1759" s="1699" t="s">
        <v>2130</v>
      </c>
      <c r="E1759" s="1699">
        <v>0</v>
      </c>
      <c r="F1759" s="1699">
        <v>1</v>
      </c>
      <c r="G1759" s="1700" t="s">
        <v>4261</v>
      </c>
      <c r="H1759" s="1700" t="s">
        <v>4265</v>
      </c>
      <c r="I1759" s="1700" t="s">
        <v>8089</v>
      </c>
    </row>
    <row r="1760" spans="2:9">
      <c r="B1760" s="1699" t="s">
        <v>2522</v>
      </c>
      <c r="C1760" s="1699" t="s">
        <v>2186</v>
      </c>
      <c r="D1760" s="1699" t="s">
        <v>2512</v>
      </c>
      <c r="E1760" s="1699">
        <v>0</v>
      </c>
      <c r="F1760" s="1699">
        <v>1</v>
      </c>
      <c r="G1760" s="1700" t="s">
        <v>4261</v>
      </c>
      <c r="H1760" s="1700" t="s">
        <v>4266</v>
      </c>
      <c r="I1760" s="1700" t="s">
        <v>8089</v>
      </c>
    </row>
    <row r="1761" spans="2:9">
      <c r="B1761" s="1699" t="s">
        <v>2522</v>
      </c>
      <c r="C1761" s="1699" t="s">
        <v>2186</v>
      </c>
      <c r="D1761" s="1699" t="s">
        <v>2514</v>
      </c>
      <c r="E1761" s="1699">
        <v>0</v>
      </c>
      <c r="F1761" s="1699">
        <v>1</v>
      </c>
      <c r="G1761" s="1700" t="s">
        <v>4261</v>
      </c>
      <c r="H1761" s="1700" t="s">
        <v>4267</v>
      </c>
      <c r="I1761" s="1700" t="s">
        <v>8089</v>
      </c>
    </row>
    <row r="1762" spans="2:9">
      <c r="B1762" s="1699" t="s">
        <v>2522</v>
      </c>
      <c r="C1762" s="1699" t="s">
        <v>2186</v>
      </c>
      <c r="D1762" s="1699" t="s">
        <v>2515</v>
      </c>
      <c r="E1762" s="1699">
        <v>0</v>
      </c>
      <c r="F1762" s="1699">
        <v>1</v>
      </c>
      <c r="G1762" s="1700" t="s">
        <v>4261</v>
      </c>
      <c r="H1762" s="1700" t="s">
        <v>4122</v>
      </c>
      <c r="I1762" s="1700" t="s">
        <v>8089</v>
      </c>
    </row>
    <row r="1763" spans="2:9">
      <c r="B1763" s="1699" t="s">
        <v>2522</v>
      </c>
      <c r="C1763" s="1699" t="s">
        <v>2186</v>
      </c>
      <c r="D1763" s="1699" t="s">
        <v>2516</v>
      </c>
      <c r="E1763" s="1699">
        <v>0</v>
      </c>
      <c r="F1763" s="1699">
        <v>1</v>
      </c>
      <c r="G1763" s="1700" t="s">
        <v>4261</v>
      </c>
      <c r="H1763" s="1700" t="s">
        <v>4268</v>
      </c>
      <c r="I1763" s="1700" t="s">
        <v>8089</v>
      </c>
    </row>
    <row r="1764" spans="2:9">
      <c r="B1764" s="1699" t="s">
        <v>2522</v>
      </c>
      <c r="C1764" s="1699" t="s">
        <v>2187</v>
      </c>
      <c r="D1764" s="1699" t="s">
        <v>2108</v>
      </c>
      <c r="E1764" s="1699">
        <v>1</v>
      </c>
      <c r="F1764" s="1699">
        <v>0</v>
      </c>
      <c r="G1764" s="1700" t="s">
        <v>4269</v>
      </c>
      <c r="H1764" s="1700"/>
      <c r="I1764" s="1700" t="s">
        <v>8088</v>
      </c>
    </row>
    <row r="1765" spans="2:9">
      <c r="B1765" s="1699" t="s">
        <v>2522</v>
      </c>
      <c r="C1765" s="1699" t="s">
        <v>2187</v>
      </c>
      <c r="D1765" s="1699" t="s">
        <v>2107</v>
      </c>
      <c r="E1765" s="1699">
        <v>0</v>
      </c>
      <c r="F1765" s="1699">
        <v>1</v>
      </c>
      <c r="G1765" s="1700" t="s">
        <v>4269</v>
      </c>
      <c r="H1765" s="1700" t="s">
        <v>4270</v>
      </c>
      <c r="I1765" s="1700" t="s">
        <v>8088</v>
      </c>
    </row>
    <row r="1766" spans="2:9">
      <c r="B1766" s="1699" t="s">
        <v>2522</v>
      </c>
      <c r="C1766" s="1699" t="s">
        <v>2187</v>
      </c>
      <c r="D1766" s="1699" t="s">
        <v>2110</v>
      </c>
      <c r="E1766" s="1699">
        <v>0</v>
      </c>
      <c r="F1766" s="1699">
        <v>1</v>
      </c>
      <c r="G1766" s="1700" t="s">
        <v>4269</v>
      </c>
      <c r="H1766" s="1700" t="s">
        <v>3368</v>
      </c>
      <c r="I1766" s="1700" t="s">
        <v>8088</v>
      </c>
    </row>
    <row r="1767" spans="2:9">
      <c r="B1767" s="1699" t="s">
        <v>2522</v>
      </c>
      <c r="C1767" s="1699" t="s">
        <v>2187</v>
      </c>
      <c r="D1767" s="1699" t="s">
        <v>2112</v>
      </c>
      <c r="E1767" s="1699">
        <v>0</v>
      </c>
      <c r="F1767" s="1699">
        <v>1</v>
      </c>
      <c r="G1767" s="1700" t="s">
        <v>4269</v>
      </c>
      <c r="H1767" s="1700" t="s">
        <v>4271</v>
      </c>
      <c r="I1767" s="1700" t="s">
        <v>8088</v>
      </c>
    </row>
    <row r="1768" spans="2:9">
      <c r="B1768" s="1699" t="s">
        <v>2522</v>
      </c>
      <c r="C1768" s="1699" t="s">
        <v>2187</v>
      </c>
      <c r="D1768" s="1699" t="s">
        <v>2122</v>
      </c>
      <c r="E1768" s="1699">
        <v>0</v>
      </c>
      <c r="F1768" s="1699">
        <v>1</v>
      </c>
      <c r="G1768" s="1700" t="s">
        <v>4269</v>
      </c>
      <c r="H1768" s="1700" t="s">
        <v>4272</v>
      </c>
      <c r="I1768" s="1700" t="s">
        <v>8088</v>
      </c>
    </row>
    <row r="1769" spans="2:9">
      <c r="B1769" s="1699" t="s">
        <v>2522</v>
      </c>
      <c r="C1769" s="1699" t="s">
        <v>2187</v>
      </c>
      <c r="D1769" s="1699" t="s">
        <v>2124</v>
      </c>
      <c r="E1769" s="1699">
        <v>0</v>
      </c>
      <c r="F1769" s="1699">
        <v>1</v>
      </c>
      <c r="G1769" s="1700" t="s">
        <v>4269</v>
      </c>
      <c r="H1769" s="1700" t="s">
        <v>4273</v>
      </c>
      <c r="I1769" s="1700" t="s">
        <v>8088</v>
      </c>
    </row>
    <row r="1770" spans="2:9">
      <c r="B1770" s="1699" t="s">
        <v>2522</v>
      </c>
      <c r="C1770" s="1699" t="s">
        <v>2187</v>
      </c>
      <c r="D1770" s="1699" t="s">
        <v>2126</v>
      </c>
      <c r="E1770" s="1699">
        <v>0</v>
      </c>
      <c r="F1770" s="1699">
        <v>1</v>
      </c>
      <c r="G1770" s="1700" t="s">
        <v>4269</v>
      </c>
      <c r="H1770" s="1700" t="s">
        <v>3142</v>
      </c>
      <c r="I1770" s="1700" t="s">
        <v>8088</v>
      </c>
    </row>
    <row r="1771" spans="2:9">
      <c r="B1771" s="1699" t="s">
        <v>2522</v>
      </c>
      <c r="C1771" s="1699" t="s">
        <v>2187</v>
      </c>
      <c r="D1771" s="1699" t="s">
        <v>2130</v>
      </c>
      <c r="E1771" s="1699">
        <v>0</v>
      </c>
      <c r="F1771" s="1699">
        <v>1</v>
      </c>
      <c r="G1771" s="1700" t="s">
        <v>4269</v>
      </c>
      <c r="H1771" s="1700" t="s">
        <v>4266</v>
      </c>
      <c r="I1771" s="1700" t="s">
        <v>8088</v>
      </c>
    </row>
    <row r="1772" spans="2:9">
      <c r="B1772" s="1699" t="s">
        <v>2522</v>
      </c>
      <c r="C1772" s="1699" t="s">
        <v>2187</v>
      </c>
      <c r="D1772" s="1699" t="s">
        <v>2515</v>
      </c>
      <c r="E1772" s="1699">
        <v>0</v>
      </c>
      <c r="F1772" s="1699">
        <v>1</v>
      </c>
      <c r="G1772" s="1700" t="s">
        <v>4269</v>
      </c>
      <c r="H1772" s="1700" t="s">
        <v>4274</v>
      </c>
      <c r="I1772" s="1700" t="s">
        <v>8088</v>
      </c>
    </row>
    <row r="1773" spans="2:9">
      <c r="B1773" s="1699" t="s">
        <v>2522</v>
      </c>
      <c r="C1773" s="1699" t="s">
        <v>2187</v>
      </c>
      <c r="D1773" s="1699" t="s">
        <v>2516</v>
      </c>
      <c r="E1773" s="1699">
        <v>0</v>
      </c>
      <c r="F1773" s="1699">
        <v>1</v>
      </c>
      <c r="G1773" s="1700" t="s">
        <v>4269</v>
      </c>
      <c r="H1773" s="1700" t="s">
        <v>3148</v>
      </c>
      <c r="I1773" s="1700" t="s">
        <v>8089</v>
      </c>
    </row>
    <row r="1774" spans="2:9">
      <c r="B1774" s="1699" t="s">
        <v>2522</v>
      </c>
      <c r="C1774" s="1699" t="s">
        <v>2189</v>
      </c>
      <c r="D1774" s="1699" t="s">
        <v>2108</v>
      </c>
      <c r="E1774" s="1699">
        <v>1</v>
      </c>
      <c r="F1774" s="1699">
        <v>0</v>
      </c>
      <c r="G1774" s="1700" t="s">
        <v>4275</v>
      </c>
      <c r="H1774" s="1700"/>
      <c r="I1774" s="1700" t="s">
        <v>8088</v>
      </c>
    </row>
    <row r="1775" spans="2:9">
      <c r="B1775" s="1699" t="s">
        <v>2522</v>
      </c>
      <c r="C1775" s="1699" t="s">
        <v>2189</v>
      </c>
      <c r="D1775" s="1699" t="s">
        <v>2124</v>
      </c>
      <c r="E1775" s="1699">
        <v>0</v>
      </c>
      <c r="F1775" s="1699">
        <v>1</v>
      </c>
      <c r="G1775" s="1700" t="s">
        <v>4275</v>
      </c>
      <c r="H1775" s="1700" t="s">
        <v>4276</v>
      </c>
      <c r="I1775" s="1700" t="s">
        <v>8088</v>
      </c>
    </row>
    <row r="1776" spans="2:9">
      <c r="B1776" s="1699" t="s">
        <v>2522</v>
      </c>
      <c r="C1776" s="1699" t="s">
        <v>2189</v>
      </c>
      <c r="D1776" s="1699" t="s">
        <v>2126</v>
      </c>
      <c r="E1776" s="1699">
        <v>0</v>
      </c>
      <c r="F1776" s="1699">
        <v>1</v>
      </c>
      <c r="G1776" s="1700" t="s">
        <v>4275</v>
      </c>
      <c r="H1776" s="1700" t="s">
        <v>2987</v>
      </c>
      <c r="I1776" s="1700" t="s">
        <v>8088</v>
      </c>
    </row>
    <row r="1777" spans="2:9">
      <c r="B1777" s="1699" t="s">
        <v>2522</v>
      </c>
      <c r="C1777" s="1699" t="s">
        <v>2581</v>
      </c>
      <c r="D1777" s="1699" t="s">
        <v>2110</v>
      </c>
      <c r="E1777" s="1699">
        <v>0</v>
      </c>
      <c r="F1777" s="1699">
        <v>1</v>
      </c>
      <c r="G1777" s="1700" t="s">
        <v>4277</v>
      </c>
      <c r="H1777" s="1700" t="s">
        <v>4278</v>
      </c>
      <c r="I1777" s="1700" t="s">
        <v>8088</v>
      </c>
    </row>
    <row r="1778" spans="2:9">
      <c r="B1778" s="1699" t="s">
        <v>2522</v>
      </c>
      <c r="C1778" s="1699" t="s">
        <v>3852</v>
      </c>
      <c r="D1778" s="1699" t="s">
        <v>2108</v>
      </c>
      <c r="E1778" s="1699">
        <v>1</v>
      </c>
      <c r="F1778" s="1699">
        <v>0</v>
      </c>
      <c r="G1778" s="1700" t="s">
        <v>4279</v>
      </c>
      <c r="H1778" s="1700"/>
      <c r="I1778" s="1700" t="s">
        <v>8089</v>
      </c>
    </row>
    <row r="1779" spans="2:9">
      <c r="B1779" s="1699" t="s">
        <v>2522</v>
      </c>
      <c r="C1779" s="1699" t="s">
        <v>3852</v>
      </c>
      <c r="D1779" s="1699" t="s">
        <v>2107</v>
      </c>
      <c r="E1779" s="1699">
        <v>0</v>
      </c>
      <c r="F1779" s="1699">
        <v>1</v>
      </c>
      <c r="G1779" s="1700" t="s">
        <v>4279</v>
      </c>
      <c r="H1779" s="1700" t="s">
        <v>4280</v>
      </c>
      <c r="I1779" s="1700" t="s">
        <v>8088</v>
      </c>
    </row>
    <row r="1780" spans="2:9">
      <c r="B1780" s="1699" t="s">
        <v>2522</v>
      </c>
      <c r="C1780" s="1699" t="s">
        <v>3852</v>
      </c>
      <c r="D1780" s="1699" t="s">
        <v>2110</v>
      </c>
      <c r="E1780" s="1699">
        <v>0</v>
      </c>
      <c r="F1780" s="1699">
        <v>1</v>
      </c>
      <c r="G1780" s="1700" t="s">
        <v>4279</v>
      </c>
      <c r="H1780" s="1700" t="s">
        <v>2820</v>
      </c>
      <c r="I1780" s="1700" t="s">
        <v>8089</v>
      </c>
    </row>
    <row r="1781" spans="2:9">
      <c r="B1781" s="1699" t="s">
        <v>2522</v>
      </c>
      <c r="C1781" s="1699" t="s">
        <v>3852</v>
      </c>
      <c r="D1781" s="1699" t="s">
        <v>2112</v>
      </c>
      <c r="E1781" s="1699">
        <v>0</v>
      </c>
      <c r="F1781" s="1699">
        <v>1</v>
      </c>
      <c r="G1781" s="1700" t="s">
        <v>4279</v>
      </c>
      <c r="H1781" s="1700" t="s">
        <v>4281</v>
      </c>
      <c r="I1781" s="1700" t="s">
        <v>8089</v>
      </c>
    </row>
    <row r="1782" spans="2:9">
      <c r="B1782" s="1699" t="s">
        <v>2522</v>
      </c>
      <c r="C1782" s="1699" t="s">
        <v>3852</v>
      </c>
      <c r="D1782" s="1699" t="s">
        <v>2122</v>
      </c>
      <c r="E1782" s="1699">
        <v>0</v>
      </c>
      <c r="F1782" s="1699">
        <v>1</v>
      </c>
      <c r="G1782" s="1700" t="s">
        <v>4279</v>
      </c>
      <c r="H1782" s="1700" t="s">
        <v>4282</v>
      </c>
      <c r="I1782" s="1700" t="s">
        <v>8089</v>
      </c>
    </row>
    <row r="1783" spans="2:9">
      <c r="B1783" s="1699" t="s">
        <v>2522</v>
      </c>
      <c r="C1783" s="1699" t="s">
        <v>3852</v>
      </c>
      <c r="D1783" s="1699" t="s">
        <v>2124</v>
      </c>
      <c r="E1783" s="1699">
        <v>0</v>
      </c>
      <c r="F1783" s="1699">
        <v>1</v>
      </c>
      <c r="G1783" s="1700" t="s">
        <v>4279</v>
      </c>
      <c r="H1783" s="1700" t="s">
        <v>4283</v>
      </c>
      <c r="I1783" s="1700" t="s">
        <v>8089</v>
      </c>
    </row>
    <row r="1784" spans="2:9">
      <c r="B1784" s="1699" t="s">
        <v>2522</v>
      </c>
      <c r="C1784" s="1699" t="s">
        <v>3852</v>
      </c>
      <c r="D1784" s="1699" t="s">
        <v>2126</v>
      </c>
      <c r="E1784" s="1699">
        <v>0</v>
      </c>
      <c r="F1784" s="1699">
        <v>1</v>
      </c>
      <c r="G1784" s="1700" t="s">
        <v>4279</v>
      </c>
      <c r="H1784" s="1700" t="s">
        <v>4284</v>
      </c>
      <c r="I1784" s="1700" t="s">
        <v>8088</v>
      </c>
    </row>
    <row r="1785" spans="2:9">
      <c r="B1785" s="1699" t="s">
        <v>2522</v>
      </c>
      <c r="C1785" s="1699" t="s">
        <v>3852</v>
      </c>
      <c r="D1785" s="1699" t="s">
        <v>2128</v>
      </c>
      <c r="E1785" s="1699">
        <v>0</v>
      </c>
      <c r="F1785" s="1699">
        <v>1</v>
      </c>
      <c r="G1785" s="1700" t="s">
        <v>4279</v>
      </c>
      <c r="H1785" s="1700" t="s">
        <v>4285</v>
      </c>
      <c r="I1785" s="1700" t="s">
        <v>8088</v>
      </c>
    </row>
    <row r="1786" spans="2:9">
      <c r="B1786" s="1699" t="s">
        <v>2522</v>
      </c>
      <c r="C1786" s="1699" t="s">
        <v>3852</v>
      </c>
      <c r="D1786" s="1699" t="s">
        <v>2130</v>
      </c>
      <c r="E1786" s="1699">
        <v>0</v>
      </c>
      <c r="F1786" s="1699">
        <v>1</v>
      </c>
      <c r="G1786" s="1700" t="s">
        <v>4279</v>
      </c>
      <c r="H1786" s="1700" t="s">
        <v>4286</v>
      </c>
      <c r="I1786" s="1700" t="s">
        <v>8088</v>
      </c>
    </row>
    <row r="1787" spans="2:9">
      <c r="B1787" s="1699" t="s">
        <v>2522</v>
      </c>
      <c r="C1787" s="1699" t="s">
        <v>3852</v>
      </c>
      <c r="D1787" s="1699" t="s">
        <v>2512</v>
      </c>
      <c r="E1787" s="1699">
        <v>0</v>
      </c>
      <c r="F1787" s="1699">
        <v>1</v>
      </c>
      <c r="G1787" s="1700" t="s">
        <v>4279</v>
      </c>
      <c r="H1787" s="1700" t="s">
        <v>4287</v>
      </c>
      <c r="I1787" s="1700" t="s">
        <v>8088</v>
      </c>
    </row>
    <row r="1788" spans="2:9">
      <c r="B1788" s="1699" t="s">
        <v>2522</v>
      </c>
      <c r="C1788" s="1699" t="s">
        <v>3852</v>
      </c>
      <c r="D1788" s="1699" t="s">
        <v>2514</v>
      </c>
      <c r="E1788" s="1699">
        <v>0</v>
      </c>
      <c r="F1788" s="1699">
        <v>1</v>
      </c>
      <c r="G1788" s="1700" t="s">
        <v>4279</v>
      </c>
      <c r="H1788" s="1700" t="s">
        <v>4288</v>
      </c>
      <c r="I1788" s="1700" t="s">
        <v>8089</v>
      </c>
    </row>
    <row r="1789" spans="2:9">
      <c r="B1789" s="1699" t="s">
        <v>2522</v>
      </c>
      <c r="C1789" s="1699" t="s">
        <v>3852</v>
      </c>
      <c r="D1789" s="1699" t="s">
        <v>2515</v>
      </c>
      <c r="E1789" s="1699">
        <v>0</v>
      </c>
      <c r="F1789" s="1699">
        <v>1</v>
      </c>
      <c r="G1789" s="1700" t="s">
        <v>4279</v>
      </c>
      <c r="H1789" s="1700" t="s">
        <v>4289</v>
      </c>
      <c r="I1789" s="1700" t="s">
        <v>8089</v>
      </c>
    </row>
    <row r="1790" spans="2:9">
      <c r="B1790" s="1699" t="s">
        <v>2522</v>
      </c>
      <c r="C1790" s="1699" t="s">
        <v>3852</v>
      </c>
      <c r="D1790" s="1699" t="s">
        <v>2516</v>
      </c>
      <c r="E1790" s="1699">
        <v>0</v>
      </c>
      <c r="F1790" s="1699">
        <v>1</v>
      </c>
      <c r="G1790" s="1700" t="s">
        <v>4279</v>
      </c>
      <c r="H1790" s="1700" t="s">
        <v>4290</v>
      </c>
      <c r="I1790" s="1700" t="s">
        <v>8089</v>
      </c>
    </row>
    <row r="1791" spans="2:9">
      <c r="B1791" s="1699" t="s">
        <v>2522</v>
      </c>
      <c r="C1791" s="1699" t="s">
        <v>3852</v>
      </c>
      <c r="D1791" s="1699" t="s">
        <v>2518</v>
      </c>
      <c r="E1791" s="1699">
        <v>0</v>
      </c>
      <c r="F1791" s="1699">
        <v>1</v>
      </c>
      <c r="G1791" s="1700" t="s">
        <v>4279</v>
      </c>
      <c r="H1791" s="1700" t="s">
        <v>4291</v>
      </c>
      <c r="I1791" s="1700" t="s">
        <v>8089</v>
      </c>
    </row>
    <row r="1792" spans="2:9">
      <c r="B1792" s="1699" t="s">
        <v>2522</v>
      </c>
      <c r="C1792" s="1699" t="s">
        <v>2300</v>
      </c>
      <c r="D1792" s="1699" t="s">
        <v>2108</v>
      </c>
      <c r="E1792" s="1699">
        <v>1</v>
      </c>
      <c r="F1792" s="1699">
        <v>0</v>
      </c>
      <c r="G1792" s="1700" t="s">
        <v>4292</v>
      </c>
      <c r="H1792" s="1700"/>
      <c r="I1792" s="1700" t="s">
        <v>8088</v>
      </c>
    </row>
    <row r="1793" spans="2:9">
      <c r="B1793" s="1699" t="s">
        <v>2522</v>
      </c>
      <c r="C1793" s="1699" t="s">
        <v>2300</v>
      </c>
      <c r="D1793" s="1699" t="s">
        <v>2107</v>
      </c>
      <c r="E1793" s="1699">
        <v>0</v>
      </c>
      <c r="F1793" s="1699">
        <v>1</v>
      </c>
      <c r="G1793" s="1700" t="s">
        <v>4292</v>
      </c>
      <c r="H1793" s="1700" t="s">
        <v>4292</v>
      </c>
      <c r="I1793" s="1700" t="s">
        <v>8088</v>
      </c>
    </row>
    <row r="1794" spans="2:9">
      <c r="B1794" s="1699" t="s">
        <v>2522</v>
      </c>
      <c r="C1794" s="1699" t="s">
        <v>2300</v>
      </c>
      <c r="D1794" s="1699" t="s">
        <v>2110</v>
      </c>
      <c r="E1794" s="1699">
        <v>0</v>
      </c>
      <c r="F1794" s="1699">
        <v>1</v>
      </c>
      <c r="G1794" s="1700" t="s">
        <v>4292</v>
      </c>
      <c r="H1794" s="1700" t="s">
        <v>4293</v>
      </c>
      <c r="I1794" s="1700" t="s">
        <v>8088</v>
      </c>
    </row>
    <row r="1795" spans="2:9">
      <c r="B1795" s="1699" t="s">
        <v>2522</v>
      </c>
      <c r="C1795" s="1699" t="s">
        <v>2343</v>
      </c>
      <c r="D1795" s="1699" t="s">
        <v>2108</v>
      </c>
      <c r="E1795" s="1699">
        <v>1</v>
      </c>
      <c r="F1795" s="1699">
        <v>0</v>
      </c>
      <c r="G1795" s="1700" t="s">
        <v>3016</v>
      </c>
      <c r="H1795" s="1700"/>
      <c r="I1795" s="1700" t="s">
        <v>8089</v>
      </c>
    </row>
    <row r="1796" spans="2:9">
      <c r="B1796" s="1699" t="s">
        <v>2522</v>
      </c>
      <c r="C1796" s="1699" t="s">
        <v>2343</v>
      </c>
      <c r="D1796" s="1699" t="s">
        <v>2107</v>
      </c>
      <c r="E1796" s="1699">
        <v>0</v>
      </c>
      <c r="F1796" s="1699">
        <v>1</v>
      </c>
      <c r="G1796" s="1700" t="s">
        <v>3016</v>
      </c>
      <c r="H1796" s="1700" t="s">
        <v>4294</v>
      </c>
      <c r="I1796" s="1700" t="s">
        <v>8088</v>
      </c>
    </row>
    <row r="1797" spans="2:9">
      <c r="B1797" s="1699" t="s">
        <v>2522</v>
      </c>
      <c r="C1797" s="1699" t="s">
        <v>2343</v>
      </c>
      <c r="D1797" s="1699" t="s">
        <v>2110</v>
      </c>
      <c r="E1797" s="1699">
        <v>0</v>
      </c>
      <c r="F1797" s="1699">
        <v>1</v>
      </c>
      <c r="G1797" s="1700" t="s">
        <v>3016</v>
      </c>
      <c r="H1797" s="1700" t="s">
        <v>4295</v>
      </c>
      <c r="I1797" s="1700" t="s">
        <v>8089</v>
      </c>
    </row>
    <row r="1798" spans="2:9">
      <c r="B1798" s="1699" t="s">
        <v>2522</v>
      </c>
      <c r="C1798" s="1699" t="s">
        <v>2343</v>
      </c>
      <c r="D1798" s="1699" t="s">
        <v>2112</v>
      </c>
      <c r="E1798" s="1699">
        <v>0</v>
      </c>
      <c r="F1798" s="1699">
        <v>1</v>
      </c>
      <c r="G1798" s="1700" t="s">
        <v>3016</v>
      </c>
      <c r="H1798" s="1700" t="s">
        <v>4296</v>
      </c>
      <c r="I1798" s="1700" t="s">
        <v>8089</v>
      </c>
    </row>
    <row r="1799" spans="2:9">
      <c r="B1799" s="1699" t="s">
        <v>2522</v>
      </c>
      <c r="C1799" s="1699" t="s">
        <v>2343</v>
      </c>
      <c r="D1799" s="1699" t="s">
        <v>2122</v>
      </c>
      <c r="E1799" s="1699">
        <v>0</v>
      </c>
      <c r="F1799" s="1699">
        <v>1</v>
      </c>
      <c r="G1799" s="1700" t="s">
        <v>3016</v>
      </c>
      <c r="H1799" s="1700" t="s">
        <v>3790</v>
      </c>
      <c r="I1799" s="1700" t="s">
        <v>8089</v>
      </c>
    </row>
    <row r="1800" spans="2:9">
      <c r="B1800" s="1699" t="s">
        <v>2522</v>
      </c>
      <c r="C1800" s="1699" t="s">
        <v>2343</v>
      </c>
      <c r="D1800" s="1699" t="s">
        <v>2124</v>
      </c>
      <c r="E1800" s="1699">
        <v>0</v>
      </c>
      <c r="F1800" s="1699">
        <v>1</v>
      </c>
      <c r="G1800" s="1700" t="s">
        <v>3016</v>
      </c>
      <c r="H1800" s="1700" t="s">
        <v>4297</v>
      </c>
      <c r="I1800" s="1700" t="s">
        <v>8089</v>
      </c>
    </row>
    <row r="1801" spans="2:9">
      <c r="B1801" s="1699" t="s">
        <v>2522</v>
      </c>
      <c r="C1801" s="1699" t="s">
        <v>2363</v>
      </c>
      <c r="D1801" s="1699" t="s">
        <v>2108</v>
      </c>
      <c r="E1801" s="1699">
        <v>1</v>
      </c>
      <c r="F1801" s="1699">
        <v>0</v>
      </c>
      <c r="G1801" s="1700" t="s">
        <v>4298</v>
      </c>
      <c r="H1801" s="1700"/>
      <c r="I1801" s="1700" t="s">
        <v>8088</v>
      </c>
    </row>
    <row r="1802" spans="2:9">
      <c r="B1802" s="1699" t="s">
        <v>2522</v>
      </c>
      <c r="C1802" s="1699" t="s">
        <v>2363</v>
      </c>
      <c r="D1802" s="1699" t="s">
        <v>2110</v>
      </c>
      <c r="E1802" s="1699">
        <v>0</v>
      </c>
      <c r="F1802" s="1699">
        <v>1</v>
      </c>
      <c r="G1802" s="1700" t="s">
        <v>4298</v>
      </c>
      <c r="H1802" s="1700" t="s">
        <v>4299</v>
      </c>
      <c r="I1802" s="1700" t="s">
        <v>8088</v>
      </c>
    </row>
    <row r="1803" spans="2:9">
      <c r="B1803" s="1699" t="s">
        <v>2522</v>
      </c>
      <c r="C1803" s="1699" t="s">
        <v>2363</v>
      </c>
      <c r="D1803" s="1699" t="s">
        <v>2112</v>
      </c>
      <c r="E1803" s="1699">
        <v>0</v>
      </c>
      <c r="F1803" s="1699">
        <v>1</v>
      </c>
      <c r="G1803" s="1700" t="s">
        <v>4298</v>
      </c>
      <c r="H1803" s="1700" t="s">
        <v>2631</v>
      </c>
      <c r="I1803" s="1700" t="s">
        <v>8088</v>
      </c>
    </row>
    <row r="1804" spans="2:9">
      <c r="B1804" s="1699" t="s">
        <v>2522</v>
      </c>
      <c r="C1804" s="1699" t="s">
        <v>2363</v>
      </c>
      <c r="D1804" s="1699" t="s">
        <v>2124</v>
      </c>
      <c r="E1804" s="1699">
        <v>0</v>
      </c>
      <c r="F1804" s="1699">
        <v>1</v>
      </c>
      <c r="G1804" s="1700" t="s">
        <v>4298</v>
      </c>
      <c r="H1804" s="1700" t="s">
        <v>4300</v>
      </c>
      <c r="I1804" s="1700" t="s">
        <v>8088</v>
      </c>
    </row>
    <row r="1805" spans="2:9">
      <c r="B1805" s="1699" t="s">
        <v>2522</v>
      </c>
      <c r="C1805" s="1699" t="s">
        <v>2363</v>
      </c>
      <c r="D1805" s="1699" t="s">
        <v>2126</v>
      </c>
      <c r="E1805" s="1699">
        <v>0</v>
      </c>
      <c r="F1805" s="1699">
        <v>1</v>
      </c>
      <c r="G1805" s="1700" t="s">
        <v>4298</v>
      </c>
      <c r="H1805" s="1700" t="s">
        <v>4301</v>
      </c>
      <c r="I1805" s="1700" t="s">
        <v>8088</v>
      </c>
    </row>
    <row r="1806" spans="2:9">
      <c r="B1806" s="1699" t="s">
        <v>2522</v>
      </c>
      <c r="C1806" s="1699" t="s">
        <v>3466</v>
      </c>
      <c r="D1806" s="1699" t="s">
        <v>2110</v>
      </c>
      <c r="E1806" s="1699">
        <v>0</v>
      </c>
      <c r="F1806" s="1699">
        <v>1</v>
      </c>
      <c r="G1806" s="1700" t="s">
        <v>4302</v>
      </c>
      <c r="H1806" s="1700" t="s">
        <v>4303</v>
      </c>
      <c r="I1806" s="1700" t="s">
        <v>8088</v>
      </c>
    </row>
    <row r="1807" spans="2:9">
      <c r="B1807" s="1699" t="s">
        <v>2522</v>
      </c>
      <c r="C1807" s="1699" t="s">
        <v>2433</v>
      </c>
      <c r="D1807" s="1699" t="s">
        <v>2108</v>
      </c>
      <c r="E1807" s="1699">
        <v>1</v>
      </c>
      <c r="F1807" s="1699">
        <v>0</v>
      </c>
      <c r="G1807" s="1700" t="s">
        <v>3510</v>
      </c>
      <c r="H1807" s="1700"/>
      <c r="I1807" s="1700" t="s">
        <v>8088</v>
      </c>
    </row>
    <row r="1808" spans="2:9">
      <c r="B1808" s="1699" t="s">
        <v>2522</v>
      </c>
      <c r="C1808" s="1699" t="s">
        <v>2433</v>
      </c>
      <c r="D1808" s="1699" t="s">
        <v>2107</v>
      </c>
      <c r="E1808" s="1699">
        <v>0</v>
      </c>
      <c r="F1808" s="1699">
        <v>1</v>
      </c>
      <c r="G1808" s="1700" t="s">
        <v>3510</v>
      </c>
      <c r="H1808" s="1700" t="s">
        <v>4304</v>
      </c>
      <c r="I1808" s="1700" t="s">
        <v>8088</v>
      </c>
    </row>
    <row r="1809" spans="2:9">
      <c r="B1809" s="1699" t="s">
        <v>2522</v>
      </c>
      <c r="C1809" s="1699" t="s">
        <v>2433</v>
      </c>
      <c r="D1809" s="1699" t="s">
        <v>2110</v>
      </c>
      <c r="E1809" s="1699">
        <v>0</v>
      </c>
      <c r="F1809" s="1699">
        <v>1</v>
      </c>
      <c r="G1809" s="1700" t="s">
        <v>3510</v>
      </c>
      <c r="H1809" s="1700" t="s">
        <v>4305</v>
      </c>
      <c r="I1809" s="1700" t="s">
        <v>8088</v>
      </c>
    </row>
    <row r="1810" spans="2:9">
      <c r="B1810" s="1699" t="s">
        <v>2522</v>
      </c>
      <c r="C1810" s="1699" t="s">
        <v>2440</v>
      </c>
      <c r="D1810" s="1699" t="s">
        <v>2108</v>
      </c>
      <c r="E1810" s="1699">
        <v>1</v>
      </c>
      <c r="F1810" s="1699">
        <v>1</v>
      </c>
      <c r="G1810" s="1700" t="s">
        <v>4306</v>
      </c>
      <c r="H1810" s="1700"/>
      <c r="I1810" s="1700" t="s">
        <v>8089</v>
      </c>
    </row>
    <row r="1811" spans="2:9">
      <c r="B1811" s="1699" t="s">
        <v>2524</v>
      </c>
      <c r="C1811" s="1699" t="s">
        <v>2507</v>
      </c>
      <c r="D1811" s="1699" t="s">
        <v>2745</v>
      </c>
      <c r="E1811" s="1699">
        <v>0</v>
      </c>
      <c r="F1811" s="1699">
        <v>1</v>
      </c>
      <c r="G1811" s="1700" t="s">
        <v>1317</v>
      </c>
      <c r="H1811" s="1700" t="s">
        <v>4309</v>
      </c>
      <c r="I1811" s="1700" t="s">
        <v>8088</v>
      </c>
    </row>
    <row r="1812" spans="2:9">
      <c r="B1812" s="1699" t="s">
        <v>2524</v>
      </c>
      <c r="C1812" s="1699" t="s">
        <v>2507</v>
      </c>
      <c r="D1812" s="1699" t="s">
        <v>2747</v>
      </c>
      <c r="E1812" s="1699">
        <v>0</v>
      </c>
      <c r="F1812" s="1699">
        <v>1</v>
      </c>
      <c r="G1812" s="1700" t="s">
        <v>1317</v>
      </c>
      <c r="H1812" s="1700" t="s">
        <v>4310</v>
      </c>
      <c r="I1812" s="1700" t="s">
        <v>8089</v>
      </c>
    </row>
    <row r="1813" spans="2:9">
      <c r="B1813" s="1699" t="s">
        <v>2524</v>
      </c>
      <c r="C1813" s="1699" t="s">
        <v>2507</v>
      </c>
      <c r="D1813" s="1699" t="s">
        <v>3305</v>
      </c>
      <c r="E1813" s="1699">
        <v>0</v>
      </c>
      <c r="F1813" s="1699">
        <v>1</v>
      </c>
      <c r="G1813" s="1700" t="s">
        <v>1317</v>
      </c>
      <c r="H1813" s="1700" t="s">
        <v>3391</v>
      </c>
      <c r="I1813" s="1700" t="s">
        <v>8088</v>
      </c>
    </row>
    <row r="1814" spans="2:9">
      <c r="B1814" s="1699" t="s">
        <v>2524</v>
      </c>
      <c r="C1814" s="1699" t="s">
        <v>2507</v>
      </c>
      <c r="D1814" s="1699" t="s">
        <v>4072</v>
      </c>
      <c r="E1814" s="1699">
        <v>0</v>
      </c>
      <c r="F1814" s="1699">
        <v>1</v>
      </c>
      <c r="G1814" s="1700" t="s">
        <v>1317</v>
      </c>
      <c r="H1814" s="1700" t="s">
        <v>4040</v>
      </c>
      <c r="I1814" s="1700" t="s">
        <v>8089</v>
      </c>
    </row>
    <row r="1815" spans="2:9">
      <c r="B1815" s="1699" t="s">
        <v>2524</v>
      </c>
      <c r="C1815" s="1699" t="s">
        <v>2507</v>
      </c>
      <c r="D1815" s="1699" t="s">
        <v>4082</v>
      </c>
      <c r="E1815" s="1699">
        <v>0</v>
      </c>
      <c r="F1815" s="1699">
        <v>1</v>
      </c>
      <c r="G1815" s="1700" t="s">
        <v>1317</v>
      </c>
      <c r="H1815" s="1700" t="s">
        <v>4311</v>
      </c>
      <c r="I1815" s="1700" t="s">
        <v>8089</v>
      </c>
    </row>
    <row r="1816" spans="2:9">
      <c r="B1816" s="1699" t="s">
        <v>2524</v>
      </c>
      <c r="C1816" s="1699" t="s">
        <v>2507</v>
      </c>
      <c r="D1816" s="1699" t="s">
        <v>4083</v>
      </c>
      <c r="E1816" s="1699">
        <v>0</v>
      </c>
      <c r="F1816" s="1699">
        <v>1</v>
      </c>
      <c r="G1816" s="1700" t="s">
        <v>1317</v>
      </c>
      <c r="H1816" s="1700" t="s">
        <v>4312</v>
      </c>
      <c r="I1816" s="1700" t="s">
        <v>8089</v>
      </c>
    </row>
    <row r="1817" spans="2:9">
      <c r="B1817" s="1699" t="s">
        <v>2524</v>
      </c>
      <c r="C1817" s="1699" t="s">
        <v>2507</v>
      </c>
      <c r="D1817" s="1699" t="s">
        <v>4084</v>
      </c>
      <c r="E1817" s="1699">
        <v>0</v>
      </c>
      <c r="F1817" s="1699">
        <v>1</v>
      </c>
      <c r="G1817" s="1700" t="s">
        <v>1317</v>
      </c>
      <c r="H1817" s="1700" t="s">
        <v>4313</v>
      </c>
      <c r="I1817" s="1700" t="s">
        <v>8088</v>
      </c>
    </row>
    <row r="1818" spans="2:9">
      <c r="B1818" s="1699" t="s">
        <v>2524</v>
      </c>
      <c r="C1818" s="1699" t="s">
        <v>2507</v>
      </c>
      <c r="D1818" s="1699" t="s">
        <v>4086</v>
      </c>
      <c r="E1818" s="1699">
        <v>0</v>
      </c>
      <c r="F1818" s="1699">
        <v>1</v>
      </c>
      <c r="G1818" s="1700" t="s">
        <v>1317</v>
      </c>
      <c r="H1818" s="1700" t="s">
        <v>4314</v>
      </c>
      <c r="I1818" s="1700" t="s">
        <v>8089</v>
      </c>
    </row>
    <row r="1819" spans="2:9">
      <c r="B1819" s="1699" t="s">
        <v>2524</v>
      </c>
      <c r="C1819" s="1699" t="s">
        <v>2507</v>
      </c>
      <c r="D1819" s="1699" t="s">
        <v>4088</v>
      </c>
      <c r="E1819" s="1699">
        <v>0</v>
      </c>
      <c r="F1819" s="1699">
        <v>1</v>
      </c>
      <c r="G1819" s="1700" t="s">
        <v>1317</v>
      </c>
      <c r="H1819" s="1700" t="s">
        <v>4315</v>
      </c>
      <c r="I1819" s="1700" t="s">
        <v>8088</v>
      </c>
    </row>
    <row r="1820" spans="2:9">
      <c r="B1820" s="1699" t="s">
        <v>2524</v>
      </c>
      <c r="C1820" s="1699" t="s">
        <v>2507</v>
      </c>
      <c r="D1820" s="1699" t="s">
        <v>4090</v>
      </c>
      <c r="E1820" s="1699">
        <v>0</v>
      </c>
      <c r="F1820" s="1699">
        <v>1</v>
      </c>
      <c r="G1820" s="1700" t="s">
        <v>1317</v>
      </c>
      <c r="H1820" s="1700" t="s">
        <v>4316</v>
      </c>
      <c r="I1820" s="1700" t="s">
        <v>8089</v>
      </c>
    </row>
    <row r="1821" spans="2:9">
      <c r="B1821" s="1699" t="s">
        <v>2524</v>
      </c>
      <c r="C1821" s="1699" t="s">
        <v>2507</v>
      </c>
      <c r="D1821" s="1699" t="s">
        <v>4102</v>
      </c>
      <c r="E1821" s="1699">
        <v>0</v>
      </c>
      <c r="F1821" s="1699">
        <v>1</v>
      </c>
      <c r="G1821" s="1700" t="s">
        <v>1317</v>
      </c>
      <c r="H1821" s="1700" t="s">
        <v>4317</v>
      </c>
      <c r="I1821" s="1700" t="s">
        <v>8088</v>
      </c>
    </row>
    <row r="1822" spans="2:9">
      <c r="B1822" s="1699" t="s">
        <v>2524</v>
      </c>
      <c r="C1822" s="1699" t="s">
        <v>2507</v>
      </c>
      <c r="D1822" s="1699" t="s">
        <v>4104</v>
      </c>
      <c r="E1822" s="1699">
        <v>0</v>
      </c>
      <c r="F1822" s="1699">
        <v>1</v>
      </c>
      <c r="G1822" s="1700" t="s">
        <v>1317</v>
      </c>
      <c r="H1822" s="1700" t="s">
        <v>3017</v>
      </c>
      <c r="I1822" s="1700" t="s">
        <v>8088</v>
      </c>
    </row>
    <row r="1823" spans="2:9">
      <c r="B1823" s="1699" t="s">
        <v>2524</v>
      </c>
      <c r="C1823" s="1699" t="s">
        <v>2507</v>
      </c>
      <c r="D1823" s="1699" t="s">
        <v>4105</v>
      </c>
      <c r="E1823" s="1699">
        <v>0</v>
      </c>
      <c r="F1823" s="1699">
        <v>1</v>
      </c>
      <c r="G1823" s="1700" t="s">
        <v>1317</v>
      </c>
      <c r="H1823" s="1700" t="s">
        <v>4318</v>
      </c>
      <c r="I1823" s="1700" t="s">
        <v>8089</v>
      </c>
    </row>
    <row r="1824" spans="2:9">
      <c r="B1824" s="1699" t="s">
        <v>2524</v>
      </c>
      <c r="C1824" s="1699" t="s">
        <v>2120</v>
      </c>
      <c r="D1824" s="1699" t="s">
        <v>2122</v>
      </c>
      <c r="E1824" s="1699">
        <v>0</v>
      </c>
      <c r="F1824" s="1699">
        <v>1</v>
      </c>
      <c r="G1824" s="1700" t="s">
        <v>4319</v>
      </c>
      <c r="H1824" s="1700" t="s">
        <v>4320</v>
      </c>
      <c r="I1824" s="1700" t="s">
        <v>8088</v>
      </c>
    </row>
    <row r="1825" spans="2:9">
      <c r="B1825" s="1699" t="s">
        <v>2524</v>
      </c>
      <c r="C1825" s="1699" t="s">
        <v>2120</v>
      </c>
      <c r="D1825" s="1699" t="s">
        <v>2128</v>
      </c>
      <c r="E1825" s="1699">
        <v>0</v>
      </c>
      <c r="F1825" s="1699">
        <v>1</v>
      </c>
      <c r="G1825" s="1700" t="s">
        <v>4319</v>
      </c>
      <c r="H1825" s="1700" t="s">
        <v>4321</v>
      </c>
      <c r="I1825" s="1700" t="s">
        <v>8088</v>
      </c>
    </row>
    <row r="1826" spans="2:9">
      <c r="B1826" s="1699" t="s">
        <v>2524</v>
      </c>
      <c r="C1826" s="1699" t="s">
        <v>2120</v>
      </c>
      <c r="D1826" s="1699" t="s">
        <v>2520</v>
      </c>
      <c r="E1826" s="1699">
        <v>0</v>
      </c>
      <c r="F1826" s="1699">
        <v>1</v>
      </c>
      <c r="G1826" s="1700" t="s">
        <v>4319</v>
      </c>
      <c r="H1826" s="1700" t="s">
        <v>2644</v>
      </c>
      <c r="I1826" s="1700" t="s">
        <v>8088</v>
      </c>
    </row>
    <row r="1827" spans="2:9">
      <c r="B1827" s="1699" t="s">
        <v>2524</v>
      </c>
      <c r="C1827" s="1699" t="s">
        <v>2120</v>
      </c>
      <c r="D1827" s="1699" t="s">
        <v>2524</v>
      </c>
      <c r="E1827" s="1699">
        <v>0</v>
      </c>
      <c r="F1827" s="1699">
        <v>1</v>
      </c>
      <c r="G1827" s="1700" t="s">
        <v>4319</v>
      </c>
      <c r="H1827" s="1700" t="s">
        <v>4323</v>
      </c>
      <c r="I1827" s="1700" t="s">
        <v>8088</v>
      </c>
    </row>
    <row r="1828" spans="2:9">
      <c r="B1828" s="1699" t="s">
        <v>2524</v>
      </c>
      <c r="C1828" s="1699" t="s">
        <v>2120</v>
      </c>
      <c r="D1828" s="1699" t="s">
        <v>2735</v>
      </c>
      <c r="E1828" s="1699">
        <v>0</v>
      </c>
      <c r="F1828" s="1699">
        <v>1</v>
      </c>
      <c r="G1828" s="1700" t="s">
        <v>4319</v>
      </c>
      <c r="H1828" s="1700" t="s">
        <v>4324</v>
      </c>
      <c r="I1828" s="1700" t="s">
        <v>8089</v>
      </c>
    </row>
    <row r="1829" spans="2:9">
      <c r="B1829" s="1699" t="s">
        <v>2524</v>
      </c>
      <c r="C1829" s="1699" t="s">
        <v>2120</v>
      </c>
      <c r="D1829" s="1699" t="s">
        <v>2739</v>
      </c>
      <c r="E1829" s="1699">
        <v>0</v>
      </c>
      <c r="F1829" s="1699">
        <v>1</v>
      </c>
      <c r="G1829" s="1700" t="s">
        <v>4319</v>
      </c>
      <c r="H1829" s="1700" t="s">
        <v>4325</v>
      </c>
      <c r="I1829" s="1700" t="s">
        <v>8088</v>
      </c>
    </row>
    <row r="1830" spans="2:9">
      <c r="B1830" s="1699" t="s">
        <v>2524</v>
      </c>
      <c r="C1830" s="1699" t="s">
        <v>2135</v>
      </c>
      <c r="D1830" s="1699" t="s">
        <v>2108</v>
      </c>
      <c r="E1830" s="1699">
        <v>1</v>
      </c>
      <c r="F1830" s="1699">
        <v>0</v>
      </c>
      <c r="G1830" s="1700" t="s">
        <v>4326</v>
      </c>
      <c r="H1830" s="1700"/>
      <c r="I1830" s="1700" t="s">
        <v>8088</v>
      </c>
    </row>
    <row r="1831" spans="2:9">
      <c r="B1831" s="1699" t="s">
        <v>2524</v>
      </c>
      <c r="C1831" s="1699" t="s">
        <v>2135</v>
      </c>
      <c r="D1831" s="1699" t="s">
        <v>2122</v>
      </c>
      <c r="E1831" s="1699">
        <v>0</v>
      </c>
      <c r="F1831" s="1699">
        <v>1</v>
      </c>
      <c r="G1831" s="1700" t="s">
        <v>4326</v>
      </c>
      <c r="H1831" s="1700" t="s">
        <v>4327</v>
      </c>
      <c r="I1831" s="1700" t="s">
        <v>8089</v>
      </c>
    </row>
    <row r="1832" spans="2:9">
      <c r="B1832" s="1699" t="s">
        <v>2524</v>
      </c>
      <c r="C1832" s="1699" t="s">
        <v>2135</v>
      </c>
      <c r="D1832" s="1699" t="s">
        <v>2128</v>
      </c>
      <c r="E1832" s="1699">
        <v>0</v>
      </c>
      <c r="F1832" s="1699">
        <v>1</v>
      </c>
      <c r="G1832" s="1700" t="s">
        <v>4326</v>
      </c>
      <c r="H1832" s="1700" t="s">
        <v>4328</v>
      </c>
      <c r="I1832" s="1700" t="s">
        <v>8088</v>
      </c>
    </row>
    <row r="1833" spans="2:9">
      <c r="B1833" s="1699" t="s">
        <v>2524</v>
      </c>
      <c r="C1833" s="1699" t="s">
        <v>2135</v>
      </c>
      <c r="D1833" s="1699" t="s">
        <v>2515</v>
      </c>
      <c r="E1833" s="1699">
        <v>0</v>
      </c>
      <c r="F1833" s="1699">
        <v>1</v>
      </c>
      <c r="G1833" s="1700" t="s">
        <v>4326</v>
      </c>
      <c r="H1833" s="1700" t="s">
        <v>4330</v>
      </c>
      <c r="I1833" s="1700" t="s">
        <v>8088</v>
      </c>
    </row>
    <row r="1834" spans="2:9">
      <c r="B1834" s="1699" t="s">
        <v>2524</v>
      </c>
      <c r="C1834" s="1699" t="s">
        <v>2137</v>
      </c>
      <c r="D1834" s="1699" t="s">
        <v>2108</v>
      </c>
      <c r="E1834" s="1699">
        <v>1</v>
      </c>
      <c r="F1834" s="1699">
        <v>0</v>
      </c>
      <c r="G1834" s="1700" t="s">
        <v>4331</v>
      </c>
      <c r="H1834" s="1700"/>
      <c r="I1834" s="1700" t="s">
        <v>8088</v>
      </c>
    </row>
    <row r="1835" spans="2:9">
      <c r="B1835" s="1699" t="s">
        <v>2524</v>
      </c>
      <c r="C1835" s="1699" t="s">
        <v>2137</v>
      </c>
      <c r="D1835" s="1699" t="s">
        <v>2110</v>
      </c>
      <c r="E1835" s="1699">
        <v>0</v>
      </c>
      <c r="F1835" s="1699">
        <v>1</v>
      </c>
      <c r="G1835" s="1700" t="s">
        <v>4331</v>
      </c>
      <c r="H1835" s="1700" t="s">
        <v>4332</v>
      </c>
      <c r="I1835" s="1700" t="s">
        <v>8088</v>
      </c>
    </row>
    <row r="1836" spans="2:9">
      <c r="B1836" s="1699" t="s">
        <v>2524</v>
      </c>
      <c r="C1836" s="1699" t="s">
        <v>2137</v>
      </c>
      <c r="D1836" s="1699" t="s">
        <v>2112</v>
      </c>
      <c r="E1836" s="1699">
        <v>0</v>
      </c>
      <c r="F1836" s="1699">
        <v>1</v>
      </c>
      <c r="G1836" s="1700" t="s">
        <v>4331</v>
      </c>
      <c r="H1836" s="1700" t="s">
        <v>4333</v>
      </c>
      <c r="I1836" s="1700" t="s">
        <v>8088</v>
      </c>
    </row>
    <row r="1837" spans="2:9">
      <c r="B1837" s="1699" t="s">
        <v>2524</v>
      </c>
      <c r="C1837" s="1699" t="s">
        <v>2137</v>
      </c>
      <c r="D1837" s="1699" t="s">
        <v>2122</v>
      </c>
      <c r="E1837" s="1699">
        <v>0</v>
      </c>
      <c r="F1837" s="1699">
        <v>1</v>
      </c>
      <c r="G1837" s="1700" t="s">
        <v>4331</v>
      </c>
      <c r="H1837" s="1700" t="s">
        <v>3554</v>
      </c>
      <c r="I1837" s="1700" t="s">
        <v>8088</v>
      </c>
    </row>
    <row r="1838" spans="2:9">
      <c r="B1838" s="1699" t="s">
        <v>2524</v>
      </c>
      <c r="C1838" s="1699" t="s">
        <v>2137</v>
      </c>
      <c r="D1838" s="1699" t="s">
        <v>2130</v>
      </c>
      <c r="E1838" s="1699">
        <v>0</v>
      </c>
      <c r="F1838" s="1699">
        <v>1</v>
      </c>
      <c r="G1838" s="1700" t="s">
        <v>4331</v>
      </c>
      <c r="H1838" s="1700" t="s">
        <v>4336</v>
      </c>
      <c r="I1838" s="1700" t="s">
        <v>8088</v>
      </c>
    </row>
    <row r="1839" spans="2:9">
      <c r="B1839" s="1699" t="s">
        <v>2524</v>
      </c>
      <c r="C1839" s="1699" t="s">
        <v>2137</v>
      </c>
      <c r="D1839" s="1699" t="s">
        <v>2514</v>
      </c>
      <c r="E1839" s="1699">
        <v>0</v>
      </c>
      <c r="F1839" s="1699">
        <v>1</v>
      </c>
      <c r="G1839" s="1700" t="s">
        <v>4331</v>
      </c>
      <c r="H1839" s="1700" t="s">
        <v>4337</v>
      </c>
      <c r="I1839" s="1700" t="s">
        <v>8089</v>
      </c>
    </row>
    <row r="1840" spans="2:9">
      <c r="B1840" s="1699" t="s">
        <v>2524</v>
      </c>
      <c r="C1840" s="1699" t="s">
        <v>2137</v>
      </c>
      <c r="D1840" s="1699" t="s">
        <v>2518</v>
      </c>
      <c r="E1840" s="1699">
        <v>0</v>
      </c>
      <c r="F1840" s="1699">
        <v>1</v>
      </c>
      <c r="G1840" s="1700" t="s">
        <v>4331</v>
      </c>
      <c r="H1840" s="1700" t="s">
        <v>4339</v>
      </c>
      <c r="I1840" s="1700" t="s">
        <v>8088</v>
      </c>
    </row>
    <row r="1841" spans="2:9">
      <c r="B1841" s="1699" t="s">
        <v>2524</v>
      </c>
      <c r="C1841" s="1699" t="s">
        <v>2137</v>
      </c>
      <c r="D1841" s="1699" t="s">
        <v>2520</v>
      </c>
      <c r="E1841" s="1699">
        <v>0</v>
      </c>
      <c r="F1841" s="1699">
        <v>1</v>
      </c>
      <c r="G1841" s="1700" t="s">
        <v>4331</v>
      </c>
      <c r="H1841" s="1700" t="s">
        <v>4340</v>
      </c>
      <c r="I1841" s="1700" t="s">
        <v>8088</v>
      </c>
    </row>
    <row r="1842" spans="2:9">
      <c r="B1842" s="1699" t="s">
        <v>2524</v>
      </c>
      <c r="C1842" s="1699" t="s">
        <v>2137</v>
      </c>
      <c r="D1842" s="1699" t="s">
        <v>2522</v>
      </c>
      <c r="E1842" s="1699">
        <v>0</v>
      </c>
      <c r="F1842" s="1699">
        <v>1</v>
      </c>
      <c r="G1842" s="1700" t="s">
        <v>4331</v>
      </c>
      <c r="H1842" s="1700" t="s">
        <v>4341</v>
      </c>
      <c r="I1842" s="1700" t="s">
        <v>8088</v>
      </c>
    </row>
    <row r="1843" spans="2:9">
      <c r="B1843" s="1699" t="s">
        <v>2524</v>
      </c>
      <c r="C1843" s="1699" t="s">
        <v>2137</v>
      </c>
      <c r="D1843" s="1699" t="s">
        <v>2524</v>
      </c>
      <c r="E1843" s="1699">
        <v>0</v>
      </c>
      <c r="F1843" s="1699">
        <v>1</v>
      </c>
      <c r="G1843" s="1700" t="s">
        <v>4331</v>
      </c>
      <c r="H1843" s="1700" t="s">
        <v>4342</v>
      </c>
      <c r="I1843" s="1700" t="s">
        <v>8088</v>
      </c>
    </row>
    <row r="1844" spans="2:9">
      <c r="B1844" s="1699" t="s">
        <v>2524</v>
      </c>
      <c r="C1844" s="1699" t="s">
        <v>2137</v>
      </c>
      <c r="D1844" s="1699" t="s">
        <v>2525</v>
      </c>
      <c r="E1844" s="1699">
        <v>0</v>
      </c>
      <c r="F1844" s="1699">
        <v>1</v>
      </c>
      <c r="G1844" s="1700" t="s">
        <v>4331</v>
      </c>
      <c r="H1844" s="1700" t="s">
        <v>4343</v>
      </c>
      <c r="I1844" s="1700" t="s">
        <v>8088</v>
      </c>
    </row>
    <row r="1845" spans="2:9">
      <c r="B1845" s="1699" t="s">
        <v>2524</v>
      </c>
      <c r="C1845" s="1699" t="s">
        <v>2137</v>
      </c>
      <c r="D1845" s="1699" t="s">
        <v>2527</v>
      </c>
      <c r="E1845" s="1699">
        <v>0</v>
      </c>
      <c r="F1845" s="1699">
        <v>1</v>
      </c>
      <c r="G1845" s="1700" t="s">
        <v>4331</v>
      </c>
      <c r="H1845" s="1700" t="s">
        <v>4344</v>
      </c>
      <c r="I1845" s="1700" t="s">
        <v>8088</v>
      </c>
    </row>
    <row r="1846" spans="2:9">
      <c r="B1846" s="1699" t="s">
        <v>2524</v>
      </c>
      <c r="C1846" s="1699" t="s">
        <v>2138</v>
      </c>
      <c r="D1846" s="1699" t="s">
        <v>2130</v>
      </c>
      <c r="E1846" s="1699">
        <v>0</v>
      </c>
      <c r="F1846" s="1699">
        <v>1</v>
      </c>
      <c r="G1846" s="1700" t="s">
        <v>4345</v>
      </c>
      <c r="H1846" s="1700" t="s">
        <v>4346</v>
      </c>
      <c r="I1846" s="1700" t="s">
        <v>8088</v>
      </c>
    </row>
    <row r="1847" spans="2:9">
      <c r="B1847" s="1699" t="s">
        <v>2524</v>
      </c>
      <c r="C1847" s="1699" t="s">
        <v>2142</v>
      </c>
      <c r="D1847" s="1699" t="s">
        <v>2108</v>
      </c>
      <c r="E1847" s="1699">
        <v>1</v>
      </c>
      <c r="F1847" s="1699">
        <v>0</v>
      </c>
      <c r="G1847" s="1700" t="s">
        <v>4347</v>
      </c>
      <c r="H1847" s="1700"/>
      <c r="I1847" s="1700" t="s">
        <v>8088</v>
      </c>
    </row>
    <row r="1848" spans="2:9">
      <c r="B1848" s="1699" t="s">
        <v>2524</v>
      </c>
      <c r="C1848" s="1699" t="s">
        <v>2142</v>
      </c>
      <c r="D1848" s="1699" t="s">
        <v>2514</v>
      </c>
      <c r="E1848" s="1699">
        <v>0</v>
      </c>
      <c r="F1848" s="1699">
        <v>1</v>
      </c>
      <c r="G1848" s="1700" t="s">
        <v>4347</v>
      </c>
      <c r="H1848" s="1700" t="s">
        <v>4348</v>
      </c>
      <c r="I1848" s="1700" t="s">
        <v>8089</v>
      </c>
    </row>
    <row r="1849" spans="2:9">
      <c r="B1849" s="1699" t="s">
        <v>2524</v>
      </c>
      <c r="C1849" s="1699" t="s">
        <v>2142</v>
      </c>
      <c r="D1849" s="1699" t="s">
        <v>2516</v>
      </c>
      <c r="E1849" s="1699">
        <v>0</v>
      </c>
      <c r="F1849" s="1699">
        <v>1</v>
      </c>
      <c r="G1849" s="1700" t="s">
        <v>4347</v>
      </c>
      <c r="H1849" s="1700" t="s">
        <v>4349</v>
      </c>
      <c r="I1849" s="1700" t="s">
        <v>8088</v>
      </c>
    </row>
    <row r="1850" spans="2:9">
      <c r="B1850" s="1699" t="s">
        <v>2524</v>
      </c>
      <c r="C1850" s="1699" t="s">
        <v>2142</v>
      </c>
      <c r="D1850" s="1699" t="s">
        <v>2518</v>
      </c>
      <c r="E1850" s="1699">
        <v>0</v>
      </c>
      <c r="F1850" s="1699">
        <v>1</v>
      </c>
      <c r="G1850" s="1700" t="s">
        <v>4347</v>
      </c>
      <c r="H1850" s="1700" t="s">
        <v>4350</v>
      </c>
      <c r="I1850" s="1700" t="s">
        <v>8088</v>
      </c>
    </row>
    <row r="1851" spans="2:9">
      <c r="B1851" s="1699" t="s">
        <v>2524</v>
      </c>
      <c r="C1851" s="1699" t="s">
        <v>2142</v>
      </c>
      <c r="D1851" s="1699" t="s">
        <v>2520</v>
      </c>
      <c r="E1851" s="1699">
        <v>0</v>
      </c>
      <c r="F1851" s="1699">
        <v>1</v>
      </c>
      <c r="G1851" s="1700" t="s">
        <v>4347</v>
      </c>
      <c r="H1851" s="1700" t="s">
        <v>4351</v>
      </c>
      <c r="I1851" s="1700" t="s">
        <v>8088</v>
      </c>
    </row>
    <row r="1852" spans="2:9">
      <c r="B1852" s="1699" t="s">
        <v>2524</v>
      </c>
      <c r="C1852" s="1699" t="s">
        <v>2145</v>
      </c>
      <c r="D1852" s="1699" t="s">
        <v>2516</v>
      </c>
      <c r="E1852" s="1699">
        <v>0</v>
      </c>
      <c r="F1852" s="1699">
        <v>1</v>
      </c>
      <c r="G1852" s="1700" t="s">
        <v>4352</v>
      </c>
      <c r="H1852" s="1700" t="s">
        <v>4354</v>
      </c>
      <c r="I1852" s="1700" t="s">
        <v>8088</v>
      </c>
    </row>
    <row r="1853" spans="2:9">
      <c r="B1853" s="1699" t="s">
        <v>2524</v>
      </c>
      <c r="C1853" s="1699" t="s">
        <v>2145</v>
      </c>
      <c r="D1853" s="1699" t="s">
        <v>2518</v>
      </c>
      <c r="E1853" s="1699">
        <v>0</v>
      </c>
      <c r="F1853" s="1699">
        <v>1</v>
      </c>
      <c r="G1853" s="1700" t="s">
        <v>4352</v>
      </c>
      <c r="H1853" s="1700" t="s">
        <v>4355</v>
      </c>
      <c r="I1853" s="1700" t="s">
        <v>8088</v>
      </c>
    </row>
    <row r="1854" spans="2:9">
      <c r="B1854" s="1699" t="s">
        <v>2524</v>
      </c>
      <c r="C1854" s="1699" t="s">
        <v>2145</v>
      </c>
      <c r="D1854" s="1699" t="s">
        <v>2529</v>
      </c>
      <c r="E1854" s="1699">
        <v>0</v>
      </c>
      <c r="F1854" s="1699">
        <v>1</v>
      </c>
      <c r="G1854" s="1700" t="s">
        <v>4352</v>
      </c>
      <c r="H1854" s="1700" t="s">
        <v>4357</v>
      </c>
      <c r="I1854" s="1700" t="s">
        <v>8088</v>
      </c>
    </row>
    <row r="1855" spans="2:9">
      <c r="B1855" s="1699" t="s">
        <v>2524</v>
      </c>
      <c r="C1855" s="1699" t="s">
        <v>2145</v>
      </c>
      <c r="D1855" s="1699" t="s">
        <v>2531</v>
      </c>
      <c r="E1855" s="1699">
        <v>0</v>
      </c>
      <c r="F1855" s="1699">
        <v>1</v>
      </c>
      <c r="G1855" s="1700" t="s">
        <v>4352</v>
      </c>
      <c r="H1855" s="1700" t="s">
        <v>4358</v>
      </c>
      <c r="I1855" s="1700" t="s">
        <v>8088</v>
      </c>
    </row>
    <row r="1856" spans="2:9">
      <c r="B1856" s="1699" t="s">
        <v>2524</v>
      </c>
      <c r="C1856" s="1699" t="s">
        <v>2150</v>
      </c>
      <c r="D1856" s="1699" t="s">
        <v>2110</v>
      </c>
      <c r="E1856" s="1699">
        <v>0</v>
      </c>
      <c r="F1856" s="1699">
        <v>1</v>
      </c>
      <c r="G1856" s="1700" t="s">
        <v>4359</v>
      </c>
      <c r="H1856" s="1700" t="s">
        <v>4360</v>
      </c>
      <c r="I1856" s="1700" t="s">
        <v>8088</v>
      </c>
    </row>
    <row r="1857" spans="2:9">
      <c r="B1857" s="1699" t="s">
        <v>2524</v>
      </c>
      <c r="C1857" s="1699" t="s">
        <v>2150</v>
      </c>
      <c r="D1857" s="1699" t="s">
        <v>2112</v>
      </c>
      <c r="E1857" s="1699">
        <v>0</v>
      </c>
      <c r="F1857" s="1699">
        <v>1</v>
      </c>
      <c r="G1857" s="1700" t="s">
        <v>4359</v>
      </c>
      <c r="H1857" s="1700" t="s">
        <v>4361</v>
      </c>
      <c r="I1857" s="1700" t="s">
        <v>8088</v>
      </c>
    </row>
    <row r="1858" spans="2:9">
      <c r="B1858" s="1699" t="s">
        <v>2524</v>
      </c>
      <c r="C1858" s="1699" t="s">
        <v>2150</v>
      </c>
      <c r="D1858" s="1699" t="s">
        <v>2128</v>
      </c>
      <c r="E1858" s="1699">
        <v>0</v>
      </c>
      <c r="F1858" s="1699">
        <v>1</v>
      </c>
      <c r="G1858" s="1700" t="s">
        <v>4359</v>
      </c>
      <c r="H1858" s="1700" t="s">
        <v>4362</v>
      </c>
      <c r="I1858" s="1700" t="s">
        <v>8088</v>
      </c>
    </row>
    <row r="1859" spans="2:9">
      <c r="B1859" s="1699" t="s">
        <v>2524</v>
      </c>
      <c r="C1859" s="1699" t="s">
        <v>2150</v>
      </c>
      <c r="D1859" s="1699" t="s">
        <v>2130</v>
      </c>
      <c r="E1859" s="1699">
        <v>0</v>
      </c>
      <c r="F1859" s="1699">
        <v>1</v>
      </c>
      <c r="G1859" s="1700" t="s">
        <v>4359</v>
      </c>
      <c r="H1859" s="1700" t="s">
        <v>4363</v>
      </c>
      <c r="I1859" s="1700" t="s">
        <v>8088</v>
      </c>
    </row>
    <row r="1860" spans="2:9">
      <c r="B1860" s="1699" t="s">
        <v>2524</v>
      </c>
      <c r="C1860" s="1699" t="s">
        <v>2150</v>
      </c>
      <c r="D1860" s="1699" t="s">
        <v>2512</v>
      </c>
      <c r="E1860" s="1699">
        <v>0</v>
      </c>
      <c r="F1860" s="1699">
        <v>1</v>
      </c>
      <c r="G1860" s="1700" t="s">
        <v>4359</v>
      </c>
      <c r="H1860" s="1700" t="s">
        <v>4364</v>
      </c>
      <c r="I1860" s="1700" t="s">
        <v>8088</v>
      </c>
    </row>
    <row r="1861" spans="2:9">
      <c r="B1861" s="1699" t="s">
        <v>2524</v>
      </c>
      <c r="C1861" s="1699" t="s">
        <v>2152</v>
      </c>
      <c r="D1861" s="1699" t="s">
        <v>2108</v>
      </c>
      <c r="E1861" s="1699">
        <v>1</v>
      </c>
      <c r="F1861" s="1699">
        <v>0</v>
      </c>
      <c r="G1861" s="1700" t="s">
        <v>4365</v>
      </c>
      <c r="H1861" s="1700"/>
      <c r="I1861" s="1700" t="s">
        <v>8088</v>
      </c>
    </row>
    <row r="1862" spans="2:9">
      <c r="B1862" s="1699" t="s">
        <v>2524</v>
      </c>
      <c r="C1862" s="1699" t="s">
        <v>2152</v>
      </c>
      <c r="D1862" s="1699" t="s">
        <v>2107</v>
      </c>
      <c r="E1862" s="1699">
        <v>0</v>
      </c>
      <c r="F1862" s="1699">
        <v>1</v>
      </c>
      <c r="G1862" s="1700" t="s">
        <v>4365</v>
      </c>
      <c r="H1862" s="1700" t="s">
        <v>4366</v>
      </c>
      <c r="I1862" s="1700" t="s">
        <v>8088</v>
      </c>
    </row>
    <row r="1863" spans="2:9">
      <c r="B1863" s="1699" t="s">
        <v>2524</v>
      </c>
      <c r="C1863" s="1699" t="s">
        <v>2152</v>
      </c>
      <c r="D1863" s="1699" t="s">
        <v>2112</v>
      </c>
      <c r="E1863" s="1699">
        <v>0</v>
      </c>
      <c r="F1863" s="1699">
        <v>1</v>
      </c>
      <c r="G1863" s="1700" t="s">
        <v>4365</v>
      </c>
      <c r="H1863" s="1700" t="s">
        <v>4367</v>
      </c>
      <c r="I1863" s="1700" t="s">
        <v>8088</v>
      </c>
    </row>
    <row r="1864" spans="2:9">
      <c r="B1864" s="1699" t="s">
        <v>2524</v>
      </c>
      <c r="C1864" s="1699" t="s">
        <v>2152</v>
      </c>
      <c r="D1864" s="1699" t="s">
        <v>2126</v>
      </c>
      <c r="E1864" s="1699">
        <v>0</v>
      </c>
      <c r="F1864" s="1699">
        <v>1</v>
      </c>
      <c r="G1864" s="1700" t="s">
        <v>4365</v>
      </c>
      <c r="H1864" s="1700" t="s">
        <v>4368</v>
      </c>
      <c r="I1864" s="1700" t="s">
        <v>8088</v>
      </c>
    </row>
    <row r="1865" spans="2:9">
      <c r="B1865" s="1699" t="s">
        <v>2524</v>
      </c>
      <c r="C1865" s="1699" t="s">
        <v>2152</v>
      </c>
      <c r="D1865" s="1699" t="s">
        <v>2128</v>
      </c>
      <c r="E1865" s="1699">
        <v>0</v>
      </c>
      <c r="F1865" s="1699">
        <v>1</v>
      </c>
      <c r="G1865" s="1700" t="s">
        <v>4365</v>
      </c>
      <c r="H1865" s="1700" t="s">
        <v>3831</v>
      </c>
      <c r="I1865" s="1700" t="s">
        <v>8089</v>
      </c>
    </row>
    <row r="1866" spans="2:9">
      <c r="B1866" s="1699" t="s">
        <v>2524</v>
      </c>
      <c r="C1866" s="1699" t="s">
        <v>2152</v>
      </c>
      <c r="D1866" s="1699" t="s">
        <v>2130</v>
      </c>
      <c r="E1866" s="1699">
        <v>0</v>
      </c>
      <c r="F1866" s="1699">
        <v>1</v>
      </c>
      <c r="G1866" s="1700" t="s">
        <v>4365</v>
      </c>
      <c r="H1866" s="1700" t="s">
        <v>3812</v>
      </c>
      <c r="I1866" s="1700" t="s">
        <v>8089</v>
      </c>
    </row>
    <row r="1867" spans="2:9">
      <c r="B1867" s="1699" t="s">
        <v>2524</v>
      </c>
      <c r="C1867" s="1699" t="s">
        <v>2152</v>
      </c>
      <c r="D1867" s="1699" t="s">
        <v>2512</v>
      </c>
      <c r="E1867" s="1699">
        <v>0</v>
      </c>
      <c r="F1867" s="1699">
        <v>1</v>
      </c>
      <c r="G1867" s="1700" t="s">
        <v>4365</v>
      </c>
      <c r="H1867" s="1700" t="s">
        <v>4369</v>
      </c>
      <c r="I1867" s="1700" t="s">
        <v>8089</v>
      </c>
    </row>
    <row r="1868" spans="2:9">
      <c r="B1868" s="1699" t="s">
        <v>2524</v>
      </c>
      <c r="C1868" s="1699" t="s">
        <v>2152</v>
      </c>
      <c r="D1868" s="1699" t="s">
        <v>2515</v>
      </c>
      <c r="E1868" s="1699">
        <v>0</v>
      </c>
      <c r="F1868" s="1699">
        <v>1</v>
      </c>
      <c r="G1868" s="1700" t="s">
        <v>4365</v>
      </c>
      <c r="H1868" s="1700" t="s">
        <v>4370</v>
      </c>
      <c r="I1868" s="1700" t="s">
        <v>8088</v>
      </c>
    </row>
    <row r="1869" spans="2:9">
      <c r="B1869" s="1699" t="s">
        <v>2524</v>
      </c>
      <c r="C1869" s="1699" t="s">
        <v>2152</v>
      </c>
      <c r="D1869" s="1699" t="s">
        <v>2529</v>
      </c>
      <c r="E1869" s="1699">
        <v>0</v>
      </c>
      <c r="F1869" s="1699">
        <v>1</v>
      </c>
      <c r="G1869" s="1700" t="s">
        <v>4365</v>
      </c>
      <c r="H1869" s="1700" t="s">
        <v>4372</v>
      </c>
      <c r="I1869" s="1700" t="s">
        <v>8088</v>
      </c>
    </row>
    <row r="1870" spans="2:9">
      <c r="B1870" s="1699" t="s">
        <v>2524</v>
      </c>
      <c r="C1870" s="1699" t="s">
        <v>2152</v>
      </c>
      <c r="D1870" s="1699" t="s">
        <v>2727</v>
      </c>
      <c r="E1870" s="1699">
        <v>0</v>
      </c>
      <c r="F1870" s="1699">
        <v>1</v>
      </c>
      <c r="G1870" s="1700" t="s">
        <v>4365</v>
      </c>
      <c r="H1870" s="1700" t="s">
        <v>2780</v>
      </c>
      <c r="I1870" s="1700" t="s">
        <v>8088</v>
      </c>
    </row>
    <row r="1871" spans="2:9">
      <c r="B1871" s="1699" t="s">
        <v>2524</v>
      </c>
      <c r="C1871" s="1699" t="s">
        <v>2152</v>
      </c>
      <c r="D1871" s="1699" t="s">
        <v>2731</v>
      </c>
      <c r="E1871" s="1699">
        <v>0</v>
      </c>
      <c r="F1871" s="1699">
        <v>1</v>
      </c>
      <c r="G1871" s="1700" t="s">
        <v>4365</v>
      </c>
      <c r="H1871" s="1700" t="s">
        <v>4373</v>
      </c>
      <c r="I1871" s="1700" t="s">
        <v>8088</v>
      </c>
    </row>
    <row r="1872" spans="2:9">
      <c r="B1872" s="1699" t="s">
        <v>2524</v>
      </c>
      <c r="C1872" s="1699" t="s">
        <v>2152</v>
      </c>
      <c r="D1872" s="1699" t="s">
        <v>2733</v>
      </c>
      <c r="E1872" s="1699">
        <v>0</v>
      </c>
      <c r="F1872" s="1699">
        <v>1</v>
      </c>
      <c r="G1872" s="1700" t="s">
        <v>4365</v>
      </c>
      <c r="H1872" s="1700" t="s">
        <v>4374</v>
      </c>
      <c r="I1872" s="1700" t="s">
        <v>8089</v>
      </c>
    </row>
    <row r="1873" spans="2:9">
      <c r="B1873" s="1699" t="s">
        <v>2524</v>
      </c>
      <c r="C1873" s="1699" t="s">
        <v>2152</v>
      </c>
      <c r="D1873" s="1699" t="s">
        <v>2743</v>
      </c>
      <c r="E1873" s="1699">
        <v>0</v>
      </c>
      <c r="F1873" s="1699">
        <v>1</v>
      </c>
      <c r="G1873" s="1700" t="s">
        <v>4365</v>
      </c>
      <c r="H1873" s="1700" t="s">
        <v>4376</v>
      </c>
      <c r="I1873" s="1700" t="s">
        <v>8088</v>
      </c>
    </row>
    <row r="1874" spans="2:9">
      <c r="B1874" s="1699" t="s">
        <v>2524</v>
      </c>
      <c r="C1874" s="1699" t="s">
        <v>2154</v>
      </c>
      <c r="D1874" s="1699" t="s">
        <v>2514</v>
      </c>
      <c r="E1874" s="1699">
        <v>0</v>
      </c>
      <c r="F1874" s="1699">
        <v>1</v>
      </c>
      <c r="G1874" s="1700" t="s">
        <v>4377</v>
      </c>
      <c r="H1874" s="1700" t="s">
        <v>3184</v>
      </c>
      <c r="I1874" s="1700" t="s">
        <v>8088</v>
      </c>
    </row>
    <row r="1875" spans="2:9">
      <c r="B1875" s="1699" t="s">
        <v>2524</v>
      </c>
      <c r="C1875" s="1699" t="s">
        <v>2802</v>
      </c>
      <c r="D1875" s="1699" t="s">
        <v>2108</v>
      </c>
      <c r="E1875" s="1699">
        <v>1</v>
      </c>
      <c r="F1875" s="1699">
        <v>0</v>
      </c>
      <c r="G1875" s="1700" t="s">
        <v>4379</v>
      </c>
      <c r="H1875" s="1700"/>
      <c r="I1875" s="1700" t="s">
        <v>8088</v>
      </c>
    </row>
    <row r="1876" spans="2:9">
      <c r="B1876" s="1699" t="s">
        <v>2524</v>
      </c>
      <c r="C1876" s="1699" t="s">
        <v>2802</v>
      </c>
      <c r="D1876" s="1699" t="s">
        <v>2110</v>
      </c>
      <c r="E1876" s="1699">
        <v>0</v>
      </c>
      <c r="F1876" s="1699">
        <v>1</v>
      </c>
      <c r="G1876" s="1700" t="s">
        <v>4379</v>
      </c>
      <c r="H1876" s="1700" t="s">
        <v>4380</v>
      </c>
      <c r="I1876" s="1700" t="s">
        <v>8089</v>
      </c>
    </row>
    <row r="1877" spans="2:9">
      <c r="B1877" s="1699" t="s">
        <v>2524</v>
      </c>
      <c r="C1877" s="1699" t="s">
        <v>2802</v>
      </c>
      <c r="D1877" s="1699" t="s">
        <v>2124</v>
      </c>
      <c r="E1877" s="1699">
        <v>0</v>
      </c>
      <c r="F1877" s="1699">
        <v>1</v>
      </c>
      <c r="G1877" s="1700" t="s">
        <v>4379</v>
      </c>
      <c r="H1877" s="1700" t="s">
        <v>4381</v>
      </c>
      <c r="I1877" s="1700" t="s">
        <v>8088</v>
      </c>
    </row>
    <row r="1878" spans="2:9">
      <c r="B1878" s="1699" t="s">
        <v>2524</v>
      </c>
      <c r="C1878" s="1699" t="s">
        <v>2802</v>
      </c>
      <c r="D1878" s="1699" t="s">
        <v>2126</v>
      </c>
      <c r="E1878" s="1699">
        <v>0</v>
      </c>
      <c r="F1878" s="1699">
        <v>1</v>
      </c>
      <c r="G1878" s="1700" t="s">
        <v>4379</v>
      </c>
      <c r="H1878" s="1700" t="s">
        <v>4382</v>
      </c>
      <c r="I1878" s="1700" t="s">
        <v>8088</v>
      </c>
    </row>
    <row r="1879" spans="2:9">
      <c r="B1879" s="1699" t="s">
        <v>2524</v>
      </c>
      <c r="C1879" s="1699" t="s">
        <v>2802</v>
      </c>
      <c r="D1879" s="1699" t="s">
        <v>2130</v>
      </c>
      <c r="E1879" s="1699">
        <v>0</v>
      </c>
      <c r="F1879" s="1699">
        <v>1</v>
      </c>
      <c r="G1879" s="1700" t="s">
        <v>4379</v>
      </c>
      <c r="H1879" s="1700" t="s">
        <v>4383</v>
      </c>
      <c r="I1879" s="1700" t="s">
        <v>8089</v>
      </c>
    </row>
    <row r="1880" spans="2:9">
      <c r="B1880" s="1699" t="s">
        <v>2524</v>
      </c>
      <c r="C1880" s="1699" t="s">
        <v>2591</v>
      </c>
      <c r="D1880" s="1699" t="s">
        <v>2108</v>
      </c>
      <c r="E1880" s="1699">
        <v>1</v>
      </c>
      <c r="F1880" s="1699">
        <v>0</v>
      </c>
      <c r="G1880" s="1700" t="s">
        <v>4384</v>
      </c>
      <c r="H1880" s="1700"/>
      <c r="I1880" s="1700" t="s">
        <v>8088</v>
      </c>
    </row>
    <row r="1881" spans="2:9">
      <c r="B1881" s="1699" t="s">
        <v>2524</v>
      </c>
      <c r="C1881" s="1699" t="s">
        <v>2591</v>
      </c>
      <c r="D1881" s="1699" t="s">
        <v>2128</v>
      </c>
      <c r="E1881" s="1699">
        <v>0</v>
      </c>
      <c r="F1881" s="1699">
        <v>1</v>
      </c>
      <c r="G1881" s="1700" t="s">
        <v>4384</v>
      </c>
      <c r="H1881" s="1700" t="s">
        <v>4091</v>
      </c>
      <c r="I1881" s="1700" t="s">
        <v>8089</v>
      </c>
    </row>
    <row r="1882" spans="2:9">
      <c r="B1882" s="1699" t="s">
        <v>2524</v>
      </c>
      <c r="C1882" s="1699" t="s">
        <v>2591</v>
      </c>
      <c r="D1882" s="1699" t="s">
        <v>2512</v>
      </c>
      <c r="E1882" s="1699">
        <v>0</v>
      </c>
      <c r="F1882" s="1699">
        <v>1</v>
      </c>
      <c r="G1882" s="1700" t="s">
        <v>4384</v>
      </c>
      <c r="H1882" s="1700" t="s">
        <v>4385</v>
      </c>
      <c r="I1882" s="1700" t="s">
        <v>8088</v>
      </c>
    </row>
    <row r="1883" spans="2:9">
      <c r="B1883" s="1699" t="s">
        <v>2524</v>
      </c>
      <c r="C1883" s="1699" t="s">
        <v>3392</v>
      </c>
      <c r="D1883" s="1699" t="s">
        <v>2512</v>
      </c>
      <c r="E1883" s="1699">
        <v>0</v>
      </c>
      <c r="F1883" s="1699">
        <v>1</v>
      </c>
      <c r="G1883" s="1700" t="s">
        <v>4386</v>
      </c>
      <c r="H1883" s="1700" t="s">
        <v>4388</v>
      </c>
      <c r="I1883" s="1700" t="s">
        <v>8088</v>
      </c>
    </row>
    <row r="1884" spans="2:9">
      <c r="B1884" s="1699" t="s">
        <v>2524</v>
      </c>
      <c r="C1884" s="1699" t="s">
        <v>2231</v>
      </c>
      <c r="D1884" s="1699" t="s">
        <v>2108</v>
      </c>
      <c r="E1884" s="1699">
        <v>1</v>
      </c>
      <c r="F1884" s="1699">
        <v>0</v>
      </c>
      <c r="G1884" s="1700" t="s">
        <v>2176</v>
      </c>
      <c r="H1884" s="1700"/>
      <c r="I1884" s="1700" t="s">
        <v>8088</v>
      </c>
    </row>
    <row r="1885" spans="2:9">
      <c r="B1885" s="1699" t="s">
        <v>2524</v>
      </c>
      <c r="C1885" s="1699" t="s">
        <v>2231</v>
      </c>
      <c r="D1885" s="1699" t="s">
        <v>2110</v>
      </c>
      <c r="E1885" s="1699">
        <v>0</v>
      </c>
      <c r="F1885" s="1699">
        <v>1</v>
      </c>
      <c r="G1885" s="1700" t="s">
        <v>2176</v>
      </c>
      <c r="H1885" s="1700" t="s">
        <v>4389</v>
      </c>
      <c r="I1885" s="1700" t="s">
        <v>8088</v>
      </c>
    </row>
    <row r="1886" spans="2:9">
      <c r="B1886" s="1699" t="s">
        <v>2524</v>
      </c>
      <c r="C1886" s="1699" t="s">
        <v>2231</v>
      </c>
      <c r="D1886" s="1699" t="s">
        <v>2112</v>
      </c>
      <c r="E1886" s="1699">
        <v>0</v>
      </c>
      <c r="F1886" s="1699">
        <v>1</v>
      </c>
      <c r="G1886" s="1700" t="s">
        <v>2176</v>
      </c>
      <c r="H1886" s="1700" t="s">
        <v>4390</v>
      </c>
      <c r="I1886" s="1700" t="s">
        <v>8089</v>
      </c>
    </row>
    <row r="1887" spans="2:9">
      <c r="B1887" s="1699" t="s">
        <v>2524</v>
      </c>
      <c r="C1887" s="1699" t="s">
        <v>2231</v>
      </c>
      <c r="D1887" s="1699" t="s">
        <v>2126</v>
      </c>
      <c r="E1887" s="1699">
        <v>0</v>
      </c>
      <c r="F1887" s="1699">
        <v>1</v>
      </c>
      <c r="G1887" s="1700" t="s">
        <v>2176</v>
      </c>
      <c r="H1887" s="1700" t="s">
        <v>2954</v>
      </c>
      <c r="I1887" s="1700" t="s">
        <v>8089</v>
      </c>
    </row>
    <row r="1888" spans="2:9">
      <c r="B1888" s="1699" t="s">
        <v>2524</v>
      </c>
      <c r="C1888" s="1699" t="s">
        <v>2231</v>
      </c>
      <c r="D1888" s="1699" t="s">
        <v>2128</v>
      </c>
      <c r="E1888" s="1699">
        <v>0</v>
      </c>
      <c r="F1888" s="1699">
        <v>1</v>
      </c>
      <c r="G1888" s="1700" t="s">
        <v>2176</v>
      </c>
      <c r="H1888" s="1700" t="s">
        <v>3657</v>
      </c>
      <c r="I1888" s="1700" t="s">
        <v>8089</v>
      </c>
    </row>
    <row r="1889" spans="2:9">
      <c r="B1889" s="1699" t="s">
        <v>2525</v>
      </c>
      <c r="C1889" s="1699" t="s">
        <v>2507</v>
      </c>
      <c r="D1889" s="1699" t="s">
        <v>2124</v>
      </c>
      <c r="E1889" s="1699">
        <v>0</v>
      </c>
      <c r="F1889" s="1699">
        <v>1</v>
      </c>
      <c r="G1889" s="1700" t="s">
        <v>1318</v>
      </c>
      <c r="H1889" s="1700" t="s">
        <v>3105</v>
      </c>
      <c r="I1889" s="1700" t="s">
        <v>8089</v>
      </c>
    </row>
    <row r="1890" spans="2:9">
      <c r="B1890" s="1699" t="s">
        <v>2525</v>
      </c>
      <c r="C1890" s="1699" t="s">
        <v>2507</v>
      </c>
      <c r="D1890" s="1699" t="s">
        <v>2126</v>
      </c>
      <c r="E1890" s="1699">
        <v>0</v>
      </c>
      <c r="F1890" s="1699">
        <v>1</v>
      </c>
      <c r="G1890" s="1700" t="s">
        <v>1318</v>
      </c>
      <c r="H1890" s="1700" t="s">
        <v>4391</v>
      </c>
      <c r="I1890" s="1700" t="s">
        <v>8089</v>
      </c>
    </row>
    <row r="1891" spans="2:9">
      <c r="B1891" s="1699" t="s">
        <v>2525</v>
      </c>
      <c r="C1891" s="1699" t="s">
        <v>2507</v>
      </c>
      <c r="D1891" s="1699" t="s">
        <v>2128</v>
      </c>
      <c r="E1891" s="1699">
        <v>0</v>
      </c>
      <c r="F1891" s="1699">
        <v>1</v>
      </c>
      <c r="G1891" s="1700" t="s">
        <v>1318</v>
      </c>
      <c r="H1891" s="1700" t="s">
        <v>4392</v>
      </c>
      <c r="I1891" s="1700" t="s">
        <v>8088</v>
      </c>
    </row>
    <row r="1892" spans="2:9">
      <c r="B1892" s="1699" t="s">
        <v>2525</v>
      </c>
      <c r="C1892" s="1699" t="s">
        <v>2507</v>
      </c>
      <c r="D1892" s="1699" t="s">
        <v>2130</v>
      </c>
      <c r="E1892" s="1699">
        <v>0</v>
      </c>
      <c r="F1892" s="1699">
        <v>1</v>
      </c>
      <c r="G1892" s="1700" t="s">
        <v>1318</v>
      </c>
      <c r="H1892" s="1700" t="s">
        <v>4393</v>
      </c>
      <c r="I1892" s="1700" t="s">
        <v>8089</v>
      </c>
    </row>
    <row r="1893" spans="2:9">
      <c r="B1893" s="1699" t="s">
        <v>2525</v>
      </c>
      <c r="C1893" s="1699" t="s">
        <v>2507</v>
      </c>
      <c r="D1893" s="1699" t="s">
        <v>2516</v>
      </c>
      <c r="E1893" s="1699">
        <v>0</v>
      </c>
      <c r="F1893" s="1699">
        <v>1</v>
      </c>
      <c r="G1893" s="1700" t="s">
        <v>1318</v>
      </c>
      <c r="H1893" s="1700" t="s">
        <v>4395</v>
      </c>
      <c r="I1893" s="1700" t="s">
        <v>8088</v>
      </c>
    </row>
    <row r="1894" spans="2:9">
      <c r="B1894" s="1699" t="s">
        <v>2525</v>
      </c>
      <c r="C1894" s="1699" t="s">
        <v>2120</v>
      </c>
      <c r="D1894" s="1699" t="s">
        <v>2108</v>
      </c>
      <c r="E1894" s="1699">
        <v>1</v>
      </c>
      <c r="F1894" s="1699">
        <v>0</v>
      </c>
      <c r="G1894" s="1700" t="s">
        <v>4396</v>
      </c>
      <c r="H1894" s="1700"/>
      <c r="I1894" s="1700" t="s">
        <v>8088</v>
      </c>
    </row>
    <row r="1895" spans="2:9">
      <c r="B1895" s="1699" t="s">
        <v>2525</v>
      </c>
      <c r="C1895" s="1699" t="s">
        <v>2120</v>
      </c>
      <c r="D1895" s="1699" t="s">
        <v>2110</v>
      </c>
      <c r="E1895" s="1699">
        <v>0</v>
      </c>
      <c r="F1895" s="1699">
        <v>1</v>
      </c>
      <c r="G1895" s="1700" t="s">
        <v>4396</v>
      </c>
      <c r="H1895" s="1700" t="s">
        <v>4397</v>
      </c>
      <c r="I1895" s="1700" t="s">
        <v>8088</v>
      </c>
    </row>
    <row r="1896" spans="2:9">
      <c r="B1896" s="1699" t="s">
        <v>2525</v>
      </c>
      <c r="C1896" s="1699" t="s">
        <v>2120</v>
      </c>
      <c r="D1896" s="1699" t="s">
        <v>2112</v>
      </c>
      <c r="E1896" s="1699">
        <v>0</v>
      </c>
      <c r="F1896" s="1699">
        <v>1</v>
      </c>
      <c r="G1896" s="1700" t="s">
        <v>4396</v>
      </c>
      <c r="H1896" s="1700" t="s">
        <v>4398</v>
      </c>
      <c r="I1896" s="1700" t="s">
        <v>8088</v>
      </c>
    </row>
    <row r="1897" spans="2:9">
      <c r="B1897" s="1699" t="s">
        <v>2525</v>
      </c>
      <c r="C1897" s="1699" t="s">
        <v>2120</v>
      </c>
      <c r="D1897" s="1699" t="s">
        <v>2122</v>
      </c>
      <c r="E1897" s="1699">
        <v>0</v>
      </c>
      <c r="F1897" s="1699">
        <v>1</v>
      </c>
      <c r="G1897" s="1700" t="s">
        <v>4396</v>
      </c>
      <c r="H1897" s="1700" t="s">
        <v>2653</v>
      </c>
      <c r="I1897" s="1700" t="s">
        <v>8088</v>
      </c>
    </row>
    <row r="1898" spans="2:9">
      <c r="B1898" s="1699" t="s">
        <v>2525</v>
      </c>
      <c r="C1898" s="1699" t="s">
        <v>2120</v>
      </c>
      <c r="D1898" s="1699" t="s">
        <v>2124</v>
      </c>
      <c r="E1898" s="1699">
        <v>0</v>
      </c>
      <c r="F1898" s="1699">
        <v>1</v>
      </c>
      <c r="G1898" s="1700" t="s">
        <v>4396</v>
      </c>
      <c r="H1898" s="1700" t="s">
        <v>3770</v>
      </c>
      <c r="I1898" s="1700" t="s">
        <v>8088</v>
      </c>
    </row>
    <row r="1899" spans="2:9">
      <c r="B1899" s="1699" t="s">
        <v>2525</v>
      </c>
      <c r="C1899" s="1699" t="s">
        <v>2120</v>
      </c>
      <c r="D1899" s="1699" t="s">
        <v>2128</v>
      </c>
      <c r="E1899" s="1699">
        <v>0</v>
      </c>
      <c r="F1899" s="1699">
        <v>1</v>
      </c>
      <c r="G1899" s="1700" t="s">
        <v>4396</v>
      </c>
      <c r="H1899" s="1700" t="s">
        <v>3734</v>
      </c>
      <c r="I1899" s="1700" t="s">
        <v>8088</v>
      </c>
    </row>
    <row r="1900" spans="2:9">
      <c r="B1900" s="1699" t="s">
        <v>2525</v>
      </c>
      <c r="C1900" s="1699" t="s">
        <v>2120</v>
      </c>
      <c r="D1900" s="1699" t="s">
        <v>2130</v>
      </c>
      <c r="E1900" s="1699">
        <v>0</v>
      </c>
      <c r="F1900" s="1699">
        <v>1</v>
      </c>
      <c r="G1900" s="1700" t="s">
        <v>4396</v>
      </c>
      <c r="H1900" s="1700" t="s">
        <v>4399</v>
      </c>
      <c r="I1900" s="1700" t="s">
        <v>8088</v>
      </c>
    </row>
    <row r="1901" spans="2:9">
      <c r="B1901" s="1699" t="s">
        <v>2525</v>
      </c>
      <c r="C1901" s="1699" t="s">
        <v>2120</v>
      </c>
      <c r="D1901" s="1699" t="s">
        <v>2512</v>
      </c>
      <c r="E1901" s="1699">
        <v>0</v>
      </c>
      <c r="F1901" s="1699">
        <v>1</v>
      </c>
      <c r="G1901" s="1700" t="s">
        <v>4396</v>
      </c>
      <c r="H1901" s="1700" t="s">
        <v>4400</v>
      </c>
      <c r="I1901" s="1700" t="s">
        <v>8088</v>
      </c>
    </row>
    <row r="1902" spans="2:9">
      <c r="B1902" s="1699" t="s">
        <v>2525</v>
      </c>
      <c r="C1902" s="1699" t="s">
        <v>2120</v>
      </c>
      <c r="D1902" s="1699" t="s">
        <v>2514</v>
      </c>
      <c r="E1902" s="1699">
        <v>0</v>
      </c>
      <c r="F1902" s="1699">
        <v>1</v>
      </c>
      <c r="G1902" s="1700" t="s">
        <v>4396</v>
      </c>
      <c r="H1902" s="1700" t="s">
        <v>3054</v>
      </c>
      <c r="I1902" s="1700" t="s">
        <v>8088</v>
      </c>
    </row>
    <row r="1903" spans="2:9">
      <c r="B1903" s="1699" t="s">
        <v>2525</v>
      </c>
      <c r="C1903" s="1699" t="s">
        <v>2120</v>
      </c>
      <c r="D1903" s="1699" t="s">
        <v>2515</v>
      </c>
      <c r="E1903" s="1699">
        <v>0</v>
      </c>
      <c r="F1903" s="1699">
        <v>1</v>
      </c>
      <c r="G1903" s="1700" t="s">
        <v>4396</v>
      </c>
      <c r="H1903" s="1700" t="s">
        <v>4401</v>
      </c>
      <c r="I1903" s="1700" t="s">
        <v>8088</v>
      </c>
    </row>
    <row r="1904" spans="2:9">
      <c r="B1904" s="1699" t="s">
        <v>2525</v>
      </c>
      <c r="C1904" s="1699" t="s">
        <v>2120</v>
      </c>
      <c r="D1904" s="1699" t="s">
        <v>2516</v>
      </c>
      <c r="E1904" s="1699">
        <v>0</v>
      </c>
      <c r="F1904" s="1699">
        <v>1</v>
      </c>
      <c r="G1904" s="1700" t="s">
        <v>4396</v>
      </c>
      <c r="H1904" s="1700" t="s">
        <v>4402</v>
      </c>
      <c r="I1904" s="1700" t="s">
        <v>8089</v>
      </c>
    </row>
    <row r="1905" spans="2:9">
      <c r="B1905" s="1699" t="s">
        <v>2525</v>
      </c>
      <c r="C1905" s="1699" t="s">
        <v>2120</v>
      </c>
      <c r="D1905" s="1699" t="s">
        <v>2518</v>
      </c>
      <c r="E1905" s="1699">
        <v>0</v>
      </c>
      <c r="F1905" s="1699">
        <v>1</v>
      </c>
      <c r="G1905" s="1700" t="s">
        <v>4396</v>
      </c>
      <c r="H1905" s="1700" t="s">
        <v>3446</v>
      </c>
      <c r="I1905" s="1700" t="s">
        <v>8088</v>
      </c>
    </row>
    <row r="1906" spans="2:9">
      <c r="B1906" s="1699" t="s">
        <v>2525</v>
      </c>
      <c r="C1906" s="1699" t="s">
        <v>2120</v>
      </c>
      <c r="D1906" s="1699" t="s">
        <v>2520</v>
      </c>
      <c r="E1906" s="1699">
        <v>0</v>
      </c>
      <c r="F1906" s="1699">
        <v>1</v>
      </c>
      <c r="G1906" s="1700" t="s">
        <v>4396</v>
      </c>
      <c r="H1906" s="1700" t="s">
        <v>4403</v>
      </c>
      <c r="I1906" s="1700" t="s">
        <v>8088</v>
      </c>
    </row>
    <row r="1907" spans="2:9">
      <c r="B1907" s="1699" t="s">
        <v>2525</v>
      </c>
      <c r="C1907" s="1699" t="s">
        <v>2120</v>
      </c>
      <c r="D1907" s="1699" t="s">
        <v>2522</v>
      </c>
      <c r="E1907" s="1699">
        <v>0</v>
      </c>
      <c r="F1907" s="1699">
        <v>1</v>
      </c>
      <c r="G1907" s="1700" t="s">
        <v>4396</v>
      </c>
      <c r="H1907" s="1700" t="s">
        <v>4404</v>
      </c>
      <c r="I1907" s="1700" t="s">
        <v>8088</v>
      </c>
    </row>
    <row r="1908" spans="2:9">
      <c r="B1908" s="1699" t="s">
        <v>2525</v>
      </c>
      <c r="C1908" s="1699" t="s">
        <v>2120</v>
      </c>
      <c r="D1908" s="1699" t="s">
        <v>2524</v>
      </c>
      <c r="E1908" s="1699">
        <v>0</v>
      </c>
      <c r="F1908" s="1699">
        <v>1</v>
      </c>
      <c r="G1908" s="1700" t="s">
        <v>4396</v>
      </c>
      <c r="H1908" s="1700" t="s">
        <v>4405</v>
      </c>
      <c r="I1908" s="1700" t="s">
        <v>8088</v>
      </c>
    </row>
    <row r="1909" spans="2:9">
      <c r="B1909" s="1699" t="s">
        <v>2525</v>
      </c>
      <c r="C1909" s="1699" t="s">
        <v>2120</v>
      </c>
      <c r="D1909" s="1699" t="s">
        <v>2525</v>
      </c>
      <c r="E1909" s="1699">
        <v>0</v>
      </c>
      <c r="F1909" s="1699">
        <v>1</v>
      </c>
      <c r="G1909" s="1700" t="s">
        <v>4396</v>
      </c>
      <c r="H1909" s="1700" t="s">
        <v>4406</v>
      </c>
      <c r="I1909" s="1700" t="s">
        <v>8088</v>
      </c>
    </row>
    <row r="1910" spans="2:9">
      <c r="B1910" s="1699" t="s">
        <v>2525</v>
      </c>
      <c r="C1910" s="1699" t="s">
        <v>2132</v>
      </c>
      <c r="D1910" s="1699" t="s">
        <v>2110</v>
      </c>
      <c r="E1910" s="1699">
        <v>0</v>
      </c>
      <c r="F1910" s="1699">
        <v>1</v>
      </c>
      <c r="G1910" s="1700" t="s">
        <v>4407</v>
      </c>
      <c r="H1910" s="1700" t="s">
        <v>4408</v>
      </c>
      <c r="I1910" s="1700" t="s">
        <v>8088</v>
      </c>
    </row>
    <row r="1911" spans="2:9">
      <c r="B1911" s="1699" t="s">
        <v>2525</v>
      </c>
      <c r="C1911" s="1699" t="s">
        <v>2132</v>
      </c>
      <c r="D1911" s="1699" t="s">
        <v>2124</v>
      </c>
      <c r="E1911" s="1699">
        <v>0</v>
      </c>
      <c r="F1911" s="1699">
        <v>1</v>
      </c>
      <c r="G1911" s="1700" t="s">
        <v>4407</v>
      </c>
      <c r="H1911" s="1700" t="s">
        <v>4409</v>
      </c>
      <c r="I1911" s="1700" t="s">
        <v>8089</v>
      </c>
    </row>
    <row r="1912" spans="2:9">
      <c r="B1912" s="1699" t="s">
        <v>2525</v>
      </c>
      <c r="C1912" s="1699" t="s">
        <v>2132</v>
      </c>
      <c r="D1912" s="1699" t="s">
        <v>2126</v>
      </c>
      <c r="E1912" s="1699">
        <v>0</v>
      </c>
      <c r="F1912" s="1699">
        <v>1</v>
      </c>
      <c r="G1912" s="1700" t="s">
        <v>4407</v>
      </c>
      <c r="H1912" s="1700" t="s">
        <v>4410</v>
      </c>
      <c r="I1912" s="1700" t="s">
        <v>8088</v>
      </c>
    </row>
    <row r="1913" spans="2:9">
      <c r="B1913" s="1699" t="s">
        <v>2525</v>
      </c>
      <c r="C1913" s="1699" t="s">
        <v>2132</v>
      </c>
      <c r="D1913" s="1699" t="s">
        <v>2128</v>
      </c>
      <c r="E1913" s="1699">
        <v>0</v>
      </c>
      <c r="F1913" s="1699">
        <v>1</v>
      </c>
      <c r="G1913" s="1700" t="s">
        <v>4407</v>
      </c>
      <c r="H1913" s="1700" t="s">
        <v>4411</v>
      </c>
      <c r="I1913" s="1700" t="s">
        <v>8089</v>
      </c>
    </row>
    <row r="1914" spans="2:9">
      <c r="B1914" s="1699" t="s">
        <v>2525</v>
      </c>
      <c r="C1914" s="1699" t="s">
        <v>2132</v>
      </c>
      <c r="D1914" s="1699" t="s">
        <v>2130</v>
      </c>
      <c r="E1914" s="1699">
        <v>0</v>
      </c>
      <c r="F1914" s="1699">
        <v>1</v>
      </c>
      <c r="G1914" s="1700" t="s">
        <v>4407</v>
      </c>
      <c r="H1914" s="1700" t="s">
        <v>4412</v>
      </c>
      <c r="I1914" s="1700" t="s">
        <v>8088</v>
      </c>
    </row>
    <row r="1915" spans="2:9">
      <c r="B1915" s="1699" t="s">
        <v>2525</v>
      </c>
      <c r="C1915" s="1699" t="s">
        <v>2132</v>
      </c>
      <c r="D1915" s="1699" t="s">
        <v>2514</v>
      </c>
      <c r="E1915" s="1699">
        <v>0</v>
      </c>
      <c r="F1915" s="1699">
        <v>1</v>
      </c>
      <c r="G1915" s="1700" t="s">
        <v>4407</v>
      </c>
      <c r="H1915" s="1700" t="s">
        <v>4413</v>
      </c>
      <c r="I1915" s="1700" t="s">
        <v>8089</v>
      </c>
    </row>
    <row r="1916" spans="2:9">
      <c r="B1916" s="1699" t="s">
        <v>2525</v>
      </c>
      <c r="C1916" s="1699" t="s">
        <v>2135</v>
      </c>
      <c r="D1916" s="1699" t="s">
        <v>2108</v>
      </c>
      <c r="E1916" s="1699">
        <v>1</v>
      </c>
      <c r="F1916" s="1699">
        <v>0</v>
      </c>
      <c r="G1916" s="1700" t="s">
        <v>4414</v>
      </c>
      <c r="H1916" s="1700"/>
      <c r="I1916" s="1700" t="s">
        <v>8088</v>
      </c>
    </row>
    <row r="1917" spans="2:9">
      <c r="B1917" s="1699" t="s">
        <v>2525</v>
      </c>
      <c r="C1917" s="1699" t="s">
        <v>2135</v>
      </c>
      <c r="D1917" s="1699" t="s">
        <v>2110</v>
      </c>
      <c r="E1917" s="1699">
        <v>0</v>
      </c>
      <c r="F1917" s="1699">
        <v>1</v>
      </c>
      <c r="G1917" s="1700" t="s">
        <v>4414</v>
      </c>
      <c r="H1917" s="1700" t="s">
        <v>4415</v>
      </c>
      <c r="I1917" s="1700" t="s">
        <v>8088</v>
      </c>
    </row>
    <row r="1918" spans="2:9">
      <c r="B1918" s="1699" t="s">
        <v>2525</v>
      </c>
      <c r="C1918" s="1699" t="s">
        <v>2135</v>
      </c>
      <c r="D1918" s="1699" t="s">
        <v>2112</v>
      </c>
      <c r="E1918" s="1699">
        <v>0</v>
      </c>
      <c r="F1918" s="1699">
        <v>1</v>
      </c>
      <c r="G1918" s="1700" t="s">
        <v>4414</v>
      </c>
      <c r="H1918" s="1700" t="s">
        <v>4416</v>
      </c>
      <c r="I1918" s="1700" t="s">
        <v>8088</v>
      </c>
    </row>
    <row r="1919" spans="2:9">
      <c r="B1919" s="1699" t="s">
        <v>2525</v>
      </c>
      <c r="C1919" s="1699" t="s">
        <v>2135</v>
      </c>
      <c r="D1919" s="1699" t="s">
        <v>2122</v>
      </c>
      <c r="E1919" s="1699">
        <v>0</v>
      </c>
      <c r="F1919" s="1699">
        <v>1</v>
      </c>
      <c r="G1919" s="1700" t="s">
        <v>4414</v>
      </c>
      <c r="H1919" s="1700" t="s">
        <v>3314</v>
      </c>
      <c r="I1919" s="1700" t="s">
        <v>8089</v>
      </c>
    </row>
    <row r="1920" spans="2:9">
      <c r="B1920" s="1699" t="s">
        <v>2525</v>
      </c>
      <c r="C1920" s="1699" t="s">
        <v>2135</v>
      </c>
      <c r="D1920" s="1699" t="s">
        <v>2124</v>
      </c>
      <c r="E1920" s="1699">
        <v>0</v>
      </c>
      <c r="F1920" s="1699">
        <v>1</v>
      </c>
      <c r="G1920" s="1700" t="s">
        <v>4414</v>
      </c>
      <c r="H1920" s="1700" t="s">
        <v>4417</v>
      </c>
      <c r="I1920" s="1700" t="s">
        <v>8089</v>
      </c>
    </row>
    <row r="1921" spans="2:9">
      <c r="B1921" s="1699" t="s">
        <v>2525</v>
      </c>
      <c r="C1921" s="1699" t="s">
        <v>2135</v>
      </c>
      <c r="D1921" s="1699" t="s">
        <v>2126</v>
      </c>
      <c r="E1921" s="1699">
        <v>0</v>
      </c>
      <c r="F1921" s="1699">
        <v>1</v>
      </c>
      <c r="G1921" s="1700" t="s">
        <v>4414</v>
      </c>
      <c r="H1921" s="1700" t="s">
        <v>4418</v>
      </c>
      <c r="I1921" s="1700" t="s">
        <v>8088</v>
      </c>
    </row>
    <row r="1922" spans="2:9">
      <c r="B1922" s="1699" t="s">
        <v>2525</v>
      </c>
      <c r="C1922" s="1699" t="s">
        <v>2135</v>
      </c>
      <c r="D1922" s="1699" t="s">
        <v>2128</v>
      </c>
      <c r="E1922" s="1699">
        <v>0</v>
      </c>
      <c r="F1922" s="1699">
        <v>1</v>
      </c>
      <c r="G1922" s="1700" t="s">
        <v>4414</v>
      </c>
      <c r="H1922" s="1700" t="s">
        <v>4419</v>
      </c>
      <c r="I1922" s="1700" t="s">
        <v>8088</v>
      </c>
    </row>
    <row r="1923" spans="2:9">
      <c r="B1923" s="1699" t="s">
        <v>2525</v>
      </c>
      <c r="C1923" s="1699" t="s">
        <v>2135</v>
      </c>
      <c r="D1923" s="1699" t="s">
        <v>2130</v>
      </c>
      <c r="E1923" s="1699">
        <v>0</v>
      </c>
      <c r="F1923" s="1699">
        <v>1</v>
      </c>
      <c r="G1923" s="1700" t="s">
        <v>4414</v>
      </c>
      <c r="H1923" s="1700" t="s">
        <v>4420</v>
      </c>
      <c r="I1923" s="1700" t="s">
        <v>8089</v>
      </c>
    </row>
    <row r="1924" spans="2:9">
      <c r="B1924" s="1699" t="s">
        <v>2525</v>
      </c>
      <c r="C1924" s="1699" t="s">
        <v>2135</v>
      </c>
      <c r="D1924" s="1699" t="s">
        <v>2512</v>
      </c>
      <c r="E1924" s="1699">
        <v>0</v>
      </c>
      <c r="F1924" s="1699">
        <v>1</v>
      </c>
      <c r="G1924" s="1700" t="s">
        <v>4414</v>
      </c>
      <c r="H1924" s="1700" t="s">
        <v>4421</v>
      </c>
      <c r="I1924" s="1700" t="s">
        <v>8088</v>
      </c>
    </row>
    <row r="1925" spans="2:9">
      <c r="B1925" s="1699" t="s">
        <v>2525</v>
      </c>
      <c r="C1925" s="1699" t="s">
        <v>2135</v>
      </c>
      <c r="D1925" s="1699" t="s">
        <v>2514</v>
      </c>
      <c r="E1925" s="1699">
        <v>0</v>
      </c>
      <c r="F1925" s="1699">
        <v>1</v>
      </c>
      <c r="G1925" s="1700" t="s">
        <v>4414</v>
      </c>
      <c r="H1925" s="1700" t="s">
        <v>4422</v>
      </c>
      <c r="I1925" s="1700" t="s">
        <v>8089</v>
      </c>
    </row>
    <row r="1926" spans="2:9">
      <c r="B1926" s="1699" t="s">
        <v>2525</v>
      </c>
      <c r="C1926" s="1699" t="s">
        <v>2135</v>
      </c>
      <c r="D1926" s="1699" t="s">
        <v>2515</v>
      </c>
      <c r="E1926" s="1699">
        <v>0</v>
      </c>
      <c r="F1926" s="1699">
        <v>1</v>
      </c>
      <c r="G1926" s="1700" t="s">
        <v>4414</v>
      </c>
      <c r="H1926" s="1700" t="s">
        <v>4423</v>
      </c>
      <c r="I1926" s="1700" t="s">
        <v>8088</v>
      </c>
    </row>
    <row r="1927" spans="2:9">
      <c r="B1927" s="1699" t="s">
        <v>2525</v>
      </c>
      <c r="C1927" s="1699" t="s">
        <v>2135</v>
      </c>
      <c r="D1927" s="1699" t="s">
        <v>2516</v>
      </c>
      <c r="E1927" s="1699">
        <v>0</v>
      </c>
      <c r="F1927" s="1699">
        <v>1</v>
      </c>
      <c r="G1927" s="1700" t="s">
        <v>4414</v>
      </c>
      <c r="H1927" s="1700" t="s">
        <v>4424</v>
      </c>
      <c r="I1927" s="1700" t="s">
        <v>8089</v>
      </c>
    </row>
    <row r="1928" spans="2:9">
      <c r="B1928" s="1699" t="s">
        <v>2525</v>
      </c>
      <c r="C1928" s="1699" t="s">
        <v>2135</v>
      </c>
      <c r="D1928" s="1699" t="s">
        <v>2518</v>
      </c>
      <c r="E1928" s="1699">
        <v>0</v>
      </c>
      <c r="F1928" s="1699">
        <v>1</v>
      </c>
      <c r="G1928" s="1700" t="s">
        <v>4414</v>
      </c>
      <c r="H1928" s="1700" t="s">
        <v>3926</v>
      </c>
      <c r="I1928" s="1700" t="s">
        <v>8088</v>
      </c>
    </row>
    <row r="1929" spans="2:9">
      <c r="B1929" s="1699" t="s">
        <v>2525</v>
      </c>
      <c r="C1929" s="1699" t="s">
        <v>2135</v>
      </c>
      <c r="D1929" s="1699" t="s">
        <v>2520</v>
      </c>
      <c r="E1929" s="1699">
        <v>0</v>
      </c>
      <c r="F1929" s="1699">
        <v>1</v>
      </c>
      <c r="G1929" s="1700" t="s">
        <v>4414</v>
      </c>
      <c r="H1929" s="1700" t="s">
        <v>3141</v>
      </c>
      <c r="I1929" s="1700" t="s">
        <v>8088</v>
      </c>
    </row>
    <row r="1930" spans="2:9">
      <c r="B1930" s="1699" t="s">
        <v>2525</v>
      </c>
      <c r="C1930" s="1699" t="s">
        <v>2135</v>
      </c>
      <c r="D1930" s="1699" t="s">
        <v>2522</v>
      </c>
      <c r="E1930" s="1699">
        <v>0</v>
      </c>
      <c r="F1930" s="1699">
        <v>1</v>
      </c>
      <c r="G1930" s="1700" t="s">
        <v>4414</v>
      </c>
      <c r="H1930" s="1700" t="s">
        <v>4425</v>
      </c>
      <c r="I1930" s="1700" t="s">
        <v>8088</v>
      </c>
    </row>
    <row r="1931" spans="2:9">
      <c r="B1931" s="1699" t="s">
        <v>2525</v>
      </c>
      <c r="C1931" s="1699" t="s">
        <v>2137</v>
      </c>
      <c r="D1931" s="1699" t="s">
        <v>2108</v>
      </c>
      <c r="E1931" s="1699">
        <v>1</v>
      </c>
      <c r="F1931" s="1699">
        <v>0</v>
      </c>
      <c r="G1931" s="1700" t="s">
        <v>4426</v>
      </c>
      <c r="H1931" s="1700"/>
      <c r="I1931" s="1700" t="s">
        <v>8088</v>
      </c>
    </row>
    <row r="1932" spans="2:9">
      <c r="B1932" s="1699" t="s">
        <v>2525</v>
      </c>
      <c r="C1932" s="1699" t="s">
        <v>2137</v>
      </c>
      <c r="D1932" s="1699" t="s">
        <v>2110</v>
      </c>
      <c r="E1932" s="1699">
        <v>0</v>
      </c>
      <c r="F1932" s="1699">
        <v>1</v>
      </c>
      <c r="G1932" s="1700" t="s">
        <v>4426</v>
      </c>
      <c r="H1932" s="1700" t="s">
        <v>4427</v>
      </c>
      <c r="I1932" s="1700" t="s">
        <v>8089</v>
      </c>
    </row>
    <row r="1933" spans="2:9">
      <c r="B1933" s="1699" t="s">
        <v>2525</v>
      </c>
      <c r="C1933" s="1699" t="s">
        <v>2137</v>
      </c>
      <c r="D1933" s="1699" t="s">
        <v>2122</v>
      </c>
      <c r="E1933" s="1699">
        <v>0</v>
      </c>
      <c r="F1933" s="1699">
        <v>1</v>
      </c>
      <c r="G1933" s="1700" t="s">
        <v>4426</v>
      </c>
      <c r="H1933" s="1700" t="s">
        <v>4428</v>
      </c>
      <c r="I1933" s="1700" t="s">
        <v>8089</v>
      </c>
    </row>
    <row r="1934" spans="2:9">
      <c r="B1934" s="1699" t="s">
        <v>2525</v>
      </c>
      <c r="C1934" s="1699" t="s">
        <v>2137</v>
      </c>
      <c r="D1934" s="1699" t="s">
        <v>2124</v>
      </c>
      <c r="E1934" s="1699">
        <v>0</v>
      </c>
      <c r="F1934" s="1699">
        <v>1</v>
      </c>
      <c r="G1934" s="1700" t="s">
        <v>4426</v>
      </c>
      <c r="H1934" s="1700" t="s">
        <v>4429</v>
      </c>
      <c r="I1934" s="1700" t="s">
        <v>8089</v>
      </c>
    </row>
    <row r="1935" spans="2:9">
      <c r="B1935" s="1699" t="s">
        <v>2525</v>
      </c>
      <c r="C1935" s="1699" t="s">
        <v>2137</v>
      </c>
      <c r="D1935" s="1699" t="s">
        <v>2126</v>
      </c>
      <c r="E1935" s="1699">
        <v>0</v>
      </c>
      <c r="F1935" s="1699">
        <v>1</v>
      </c>
      <c r="G1935" s="1700" t="s">
        <v>4426</v>
      </c>
      <c r="H1935" s="1700" t="s">
        <v>4430</v>
      </c>
      <c r="I1935" s="1700" t="s">
        <v>8088</v>
      </c>
    </row>
    <row r="1936" spans="2:9">
      <c r="B1936" s="1699" t="s">
        <v>2525</v>
      </c>
      <c r="C1936" s="1699" t="s">
        <v>2137</v>
      </c>
      <c r="D1936" s="1699" t="s">
        <v>2128</v>
      </c>
      <c r="E1936" s="1699">
        <v>0</v>
      </c>
      <c r="F1936" s="1699">
        <v>1</v>
      </c>
      <c r="G1936" s="1700" t="s">
        <v>4426</v>
      </c>
      <c r="H1936" s="1700" t="s">
        <v>4431</v>
      </c>
      <c r="I1936" s="1700" t="s">
        <v>8088</v>
      </c>
    </row>
    <row r="1937" spans="2:9">
      <c r="B1937" s="1699" t="s">
        <v>2525</v>
      </c>
      <c r="C1937" s="1699" t="s">
        <v>2137</v>
      </c>
      <c r="D1937" s="1699" t="s">
        <v>2130</v>
      </c>
      <c r="E1937" s="1699">
        <v>0</v>
      </c>
      <c r="F1937" s="1699">
        <v>1</v>
      </c>
      <c r="G1937" s="1700" t="s">
        <v>4426</v>
      </c>
      <c r="H1937" s="1700" t="s">
        <v>4186</v>
      </c>
      <c r="I1937" s="1700" t="s">
        <v>8088</v>
      </c>
    </row>
    <row r="1938" spans="2:9">
      <c r="B1938" s="1699" t="s">
        <v>2525</v>
      </c>
      <c r="C1938" s="1699" t="s">
        <v>2138</v>
      </c>
      <c r="D1938" s="1699" t="s">
        <v>2108</v>
      </c>
      <c r="E1938" s="1699">
        <v>1</v>
      </c>
      <c r="F1938" s="1699">
        <v>0</v>
      </c>
      <c r="G1938" s="1700" t="s">
        <v>4432</v>
      </c>
      <c r="H1938" s="1700"/>
      <c r="I1938" s="1700" t="s">
        <v>8088</v>
      </c>
    </row>
    <row r="1939" spans="2:9">
      <c r="B1939" s="1699" t="s">
        <v>2525</v>
      </c>
      <c r="C1939" s="1699" t="s">
        <v>2138</v>
      </c>
      <c r="D1939" s="1699" t="s">
        <v>2124</v>
      </c>
      <c r="E1939" s="1699">
        <v>0</v>
      </c>
      <c r="F1939" s="1699">
        <v>1</v>
      </c>
      <c r="G1939" s="1700" t="s">
        <v>4432</v>
      </c>
      <c r="H1939" s="1700" t="s">
        <v>4433</v>
      </c>
      <c r="I1939" s="1700" t="s">
        <v>8088</v>
      </c>
    </row>
    <row r="1940" spans="2:9">
      <c r="B1940" s="1699" t="s">
        <v>2525</v>
      </c>
      <c r="C1940" s="1699" t="s">
        <v>2138</v>
      </c>
      <c r="D1940" s="1699" t="s">
        <v>2126</v>
      </c>
      <c r="E1940" s="1699">
        <v>0</v>
      </c>
      <c r="F1940" s="1699">
        <v>1</v>
      </c>
      <c r="G1940" s="1700" t="s">
        <v>4432</v>
      </c>
      <c r="H1940" s="1700" t="s">
        <v>4434</v>
      </c>
      <c r="I1940" s="1700" t="s">
        <v>8088</v>
      </c>
    </row>
    <row r="1941" spans="2:9">
      <c r="B1941" s="1699" t="s">
        <v>2525</v>
      </c>
      <c r="C1941" s="1699" t="s">
        <v>2138</v>
      </c>
      <c r="D1941" s="1699" t="s">
        <v>2128</v>
      </c>
      <c r="E1941" s="1699">
        <v>0</v>
      </c>
      <c r="F1941" s="1699">
        <v>1</v>
      </c>
      <c r="G1941" s="1700" t="s">
        <v>4432</v>
      </c>
      <c r="H1941" s="1700" t="s">
        <v>4395</v>
      </c>
      <c r="I1941" s="1700" t="s">
        <v>8089</v>
      </c>
    </row>
    <row r="1942" spans="2:9">
      <c r="B1942" s="1699" t="s">
        <v>2525</v>
      </c>
      <c r="C1942" s="1699" t="s">
        <v>2138</v>
      </c>
      <c r="D1942" s="1699" t="s">
        <v>2512</v>
      </c>
      <c r="E1942" s="1699">
        <v>0</v>
      </c>
      <c r="F1942" s="1699">
        <v>1</v>
      </c>
      <c r="G1942" s="1700" t="s">
        <v>4432</v>
      </c>
      <c r="H1942" s="1700" t="s">
        <v>4435</v>
      </c>
      <c r="I1942" s="1700" t="s">
        <v>8088</v>
      </c>
    </row>
    <row r="1943" spans="2:9">
      <c r="B1943" s="1699" t="s">
        <v>2525</v>
      </c>
      <c r="C1943" s="1699" t="s">
        <v>2138</v>
      </c>
      <c r="D1943" s="1699" t="s">
        <v>2515</v>
      </c>
      <c r="E1943" s="1699">
        <v>0</v>
      </c>
      <c r="F1943" s="1699">
        <v>1</v>
      </c>
      <c r="G1943" s="1700" t="s">
        <v>4432</v>
      </c>
      <c r="H1943" s="1700" t="s">
        <v>4436</v>
      </c>
      <c r="I1943" s="1700" t="s">
        <v>8088</v>
      </c>
    </row>
    <row r="1944" spans="2:9">
      <c r="B1944" s="1699" t="s">
        <v>2525</v>
      </c>
      <c r="C1944" s="1699" t="s">
        <v>2138</v>
      </c>
      <c r="D1944" s="1699" t="s">
        <v>2524</v>
      </c>
      <c r="E1944" s="1699">
        <v>0</v>
      </c>
      <c r="F1944" s="1699">
        <v>1</v>
      </c>
      <c r="G1944" s="1700" t="s">
        <v>4432</v>
      </c>
      <c r="H1944" s="1700" t="s">
        <v>4438</v>
      </c>
      <c r="I1944" s="1700" t="s">
        <v>8088</v>
      </c>
    </row>
    <row r="1945" spans="2:9">
      <c r="B1945" s="1699" t="s">
        <v>2525</v>
      </c>
      <c r="C1945" s="1699" t="s">
        <v>2138</v>
      </c>
      <c r="D1945" s="1699" t="s">
        <v>2525</v>
      </c>
      <c r="E1945" s="1699">
        <v>0</v>
      </c>
      <c r="F1945" s="1699">
        <v>1</v>
      </c>
      <c r="G1945" s="1700" t="s">
        <v>4432</v>
      </c>
      <c r="H1945" s="1700" t="s">
        <v>4439</v>
      </c>
      <c r="I1945" s="1700" t="s">
        <v>8089</v>
      </c>
    </row>
    <row r="1946" spans="2:9">
      <c r="B1946" s="1699" t="s">
        <v>2525</v>
      </c>
      <c r="C1946" s="1699" t="s">
        <v>2138</v>
      </c>
      <c r="D1946" s="1699" t="s">
        <v>2529</v>
      </c>
      <c r="E1946" s="1699">
        <v>0</v>
      </c>
      <c r="F1946" s="1699">
        <v>1</v>
      </c>
      <c r="G1946" s="1700" t="s">
        <v>4432</v>
      </c>
      <c r="H1946" s="1700" t="s">
        <v>4097</v>
      </c>
      <c r="I1946" s="1700" t="s">
        <v>8089</v>
      </c>
    </row>
    <row r="1947" spans="2:9">
      <c r="B1947" s="1699" t="s">
        <v>2525</v>
      </c>
      <c r="C1947" s="1699" t="s">
        <v>2138</v>
      </c>
      <c r="D1947" s="1699" t="s">
        <v>2531</v>
      </c>
      <c r="E1947" s="1699">
        <v>0</v>
      </c>
      <c r="F1947" s="1699">
        <v>1</v>
      </c>
      <c r="G1947" s="1700" t="s">
        <v>4432</v>
      </c>
      <c r="H1947" s="1700" t="s">
        <v>4440</v>
      </c>
      <c r="I1947" s="1700" t="s">
        <v>8089</v>
      </c>
    </row>
    <row r="1948" spans="2:9">
      <c r="B1948" s="1699" t="s">
        <v>2525</v>
      </c>
      <c r="C1948" s="1699" t="s">
        <v>2142</v>
      </c>
      <c r="D1948" s="1699" t="s">
        <v>2124</v>
      </c>
      <c r="E1948" s="1699">
        <v>0</v>
      </c>
      <c r="F1948" s="1699">
        <v>1</v>
      </c>
      <c r="G1948" s="1700" t="s">
        <v>4441</v>
      </c>
      <c r="H1948" s="1700" t="s">
        <v>4442</v>
      </c>
      <c r="I1948" s="1700" t="s">
        <v>8088</v>
      </c>
    </row>
    <row r="1949" spans="2:9">
      <c r="B1949" s="1699" t="s">
        <v>2525</v>
      </c>
      <c r="C1949" s="1699" t="s">
        <v>2142</v>
      </c>
      <c r="D1949" s="1699" t="s">
        <v>2128</v>
      </c>
      <c r="E1949" s="1699">
        <v>0</v>
      </c>
      <c r="F1949" s="1699">
        <v>1</v>
      </c>
      <c r="G1949" s="1700" t="s">
        <v>4441</v>
      </c>
      <c r="H1949" s="1700" t="s">
        <v>4443</v>
      </c>
      <c r="I1949" s="1700" t="s">
        <v>8088</v>
      </c>
    </row>
    <row r="1950" spans="2:9">
      <c r="B1950" s="1699" t="s">
        <v>2525</v>
      </c>
      <c r="C1950" s="1699" t="s">
        <v>2142</v>
      </c>
      <c r="D1950" s="1699" t="s">
        <v>2130</v>
      </c>
      <c r="E1950" s="1699">
        <v>0</v>
      </c>
      <c r="F1950" s="1699">
        <v>1</v>
      </c>
      <c r="G1950" s="1700" t="s">
        <v>4441</v>
      </c>
      <c r="H1950" s="1700" t="s">
        <v>4444</v>
      </c>
      <c r="I1950" s="1700" t="s">
        <v>8088</v>
      </c>
    </row>
    <row r="1951" spans="2:9">
      <c r="B1951" s="1699" t="s">
        <v>2525</v>
      </c>
      <c r="C1951" s="1699" t="s">
        <v>2150</v>
      </c>
      <c r="D1951" s="1699" t="s">
        <v>2110</v>
      </c>
      <c r="E1951" s="1699">
        <v>0</v>
      </c>
      <c r="F1951" s="1699">
        <v>1</v>
      </c>
      <c r="G1951" s="1700" t="s">
        <v>4445</v>
      </c>
      <c r="H1951" s="1700" t="s">
        <v>4446</v>
      </c>
      <c r="I1951" s="1700" t="s">
        <v>8088</v>
      </c>
    </row>
    <row r="1952" spans="2:9">
      <c r="B1952" s="1699" t="s">
        <v>2525</v>
      </c>
      <c r="C1952" s="1699" t="s">
        <v>2150</v>
      </c>
      <c r="D1952" s="1699" t="s">
        <v>2124</v>
      </c>
      <c r="E1952" s="1699">
        <v>0</v>
      </c>
      <c r="F1952" s="1699">
        <v>1</v>
      </c>
      <c r="G1952" s="1700" t="s">
        <v>4445</v>
      </c>
      <c r="H1952" s="1700" t="s">
        <v>4447</v>
      </c>
      <c r="I1952" s="1700" t="s">
        <v>8088</v>
      </c>
    </row>
    <row r="1953" spans="2:9">
      <c r="B1953" s="1699" t="s">
        <v>2525</v>
      </c>
      <c r="C1953" s="1699" t="s">
        <v>2152</v>
      </c>
      <c r="D1953" s="1699" t="s">
        <v>2108</v>
      </c>
      <c r="E1953" s="1699">
        <v>1</v>
      </c>
      <c r="F1953" s="1699">
        <v>0</v>
      </c>
      <c r="G1953" s="1700" t="s">
        <v>4448</v>
      </c>
      <c r="H1953" s="1700"/>
      <c r="I1953" s="1700" t="s">
        <v>8088</v>
      </c>
    </row>
    <row r="1954" spans="2:9">
      <c r="B1954" s="1699" t="s">
        <v>2525</v>
      </c>
      <c r="C1954" s="1699" t="s">
        <v>2152</v>
      </c>
      <c r="D1954" s="1699" t="s">
        <v>2685</v>
      </c>
      <c r="E1954" s="1699">
        <v>0</v>
      </c>
      <c r="F1954" s="1699">
        <v>1</v>
      </c>
      <c r="G1954" s="1700" t="s">
        <v>4448</v>
      </c>
      <c r="H1954" s="1700" t="s">
        <v>3526</v>
      </c>
      <c r="I1954" s="1700" t="s">
        <v>8089</v>
      </c>
    </row>
    <row r="1955" spans="2:9">
      <c r="B1955" s="1699" t="s">
        <v>2525</v>
      </c>
      <c r="C1955" s="1699" t="s">
        <v>2152</v>
      </c>
      <c r="D1955" s="1699" t="s">
        <v>2725</v>
      </c>
      <c r="E1955" s="1699">
        <v>0</v>
      </c>
      <c r="F1955" s="1699">
        <v>1</v>
      </c>
      <c r="G1955" s="1700" t="s">
        <v>4448</v>
      </c>
      <c r="H1955" s="1700" t="s">
        <v>4450</v>
      </c>
      <c r="I1955" s="1700" t="s">
        <v>8089</v>
      </c>
    </row>
    <row r="1956" spans="2:9">
      <c r="B1956" s="1699" t="s">
        <v>2525</v>
      </c>
      <c r="C1956" s="1699" t="s">
        <v>2152</v>
      </c>
      <c r="D1956" s="1699" t="s">
        <v>2727</v>
      </c>
      <c r="E1956" s="1699">
        <v>0</v>
      </c>
      <c r="F1956" s="1699">
        <v>1</v>
      </c>
      <c r="G1956" s="1700" t="s">
        <v>4448</v>
      </c>
      <c r="H1956" s="1700" t="s">
        <v>4451</v>
      </c>
      <c r="I1956" s="1700" t="s">
        <v>8088</v>
      </c>
    </row>
    <row r="1957" spans="2:9">
      <c r="B1957" s="1699" t="s">
        <v>2525</v>
      </c>
      <c r="C1957" s="1699" t="s">
        <v>2152</v>
      </c>
      <c r="D1957" s="1699" t="s">
        <v>2729</v>
      </c>
      <c r="E1957" s="1699">
        <v>0</v>
      </c>
      <c r="F1957" s="1699">
        <v>1</v>
      </c>
      <c r="G1957" s="1700" t="s">
        <v>4448</v>
      </c>
      <c r="H1957" s="1700" t="s">
        <v>4452</v>
      </c>
      <c r="I1957" s="1700" t="s">
        <v>8089</v>
      </c>
    </row>
    <row r="1958" spans="2:9">
      <c r="B1958" s="1699" t="s">
        <v>2525</v>
      </c>
      <c r="C1958" s="1699" t="s">
        <v>2152</v>
      </c>
      <c r="D1958" s="1699" t="s">
        <v>2731</v>
      </c>
      <c r="E1958" s="1699">
        <v>0</v>
      </c>
      <c r="F1958" s="1699">
        <v>1</v>
      </c>
      <c r="G1958" s="1700" t="s">
        <v>4448</v>
      </c>
      <c r="H1958" s="1700" t="s">
        <v>4453</v>
      </c>
      <c r="I1958" s="1700" t="s">
        <v>8088</v>
      </c>
    </row>
    <row r="1959" spans="2:9">
      <c r="B1959" s="1699" t="s">
        <v>2525</v>
      </c>
      <c r="C1959" s="1699" t="s">
        <v>2152</v>
      </c>
      <c r="D1959" s="1699" t="s">
        <v>2733</v>
      </c>
      <c r="E1959" s="1699">
        <v>0</v>
      </c>
      <c r="F1959" s="1699">
        <v>1</v>
      </c>
      <c r="G1959" s="1700" t="s">
        <v>4448</v>
      </c>
      <c r="H1959" s="1700" t="s">
        <v>4454</v>
      </c>
      <c r="I1959" s="1700" t="s">
        <v>8089</v>
      </c>
    </row>
    <row r="1960" spans="2:9">
      <c r="B1960" s="1699" t="s">
        <v>2525</v>
      </c>
      <c r="C1960" s="1699" t="s">
        <v>2154</v>
      </c>
      <c r="D1960" s="1699" t="s">
        <v>2130</v>
      </c>
      <c r="E1960" s="1699">
        <v>0</v>
      </c>
      <c r="F1960" s="1699">
        <v>1</v>
      </c>
      <c r="G1960" s="1700" t="s">
        <v>4455</v>
      </c>
      <c r="H1960" s="1700" t="s">
        <v>4458</v>
      </c>
      <c r="I1960" s="1700" t="s">
        <v>8089</v>
      </c>
    </row>
    <row r="1961" spans="2:9">
      <c r="B1961" s="1699" t="s">
        <v>2525</v>
      </c>
      <c r="C1961" s="1699" t="s">
        <v>2154</v>
      </c>
      <c r="D1961" s="1699" t="s">
        <v>2512</v>
      </c>
      <c r="E1961" s="1699">
        <v>0</v>
      </c>
      <c r="F1961" s="1699">
        <v>1</v>
      </c>
      <c r="G1961" s="1700" t="s">
        <v>4455</v>
      </c>
      <c r="H1961" s="1700" t="s">
        <v>3128</v>
      </c>
      <c r="I1961" s="1700" t="s">
        <v>8088</v>
      </c>
    </row>
    <row r="1962" spans="2:9">
      <c r="B1962" s="1699" t="s">
        <v>2525</v>
      </c>
      <c r="C1962" s="1699" t="s">
        <v>2242</v>
      </c>
      <c r="D1962" s="1699" t="s">
        <v>2108</v>
      </c>
      <c r="E1962" s="1699">
        <v>1</v>
      </c>
      <c r="F1962" s="1699">
        <v>0</v>
      </c>
      <c r="G1962" s="1700" t="s">
        <v>4459</v>
      </c>
      <c r="H1962" s="1700"/>
      <c r="I1962" s="1700" t="s">
        <v>8088</v>
      </c>
    </row>
    <row r="1963" spans="2:9">
      <c r="B1963" s="1699" t="s">
        <v>2525</v>
      </c>
      <c r="C1963" s="1699" t="s">
        <v>2242</v>
      </c>
      <c r="D1963" s="1699" t="s">
        <v>2122</v>
      </c>
      <c r="E1963" s="1699">
        <v>0</v>
      </c>
      <c r="F1963" s="1699">
        <v>1</v>
      </c>
      <c r="G1963" s="1700" t="s">
        <v>4459</v>
      </c>
      <c r="H1963" s="1700" t="s">
        <v>4460</v>
      </c>
      <c r="I1963" s="1700" t="s">
        <v>8088</v>
      </c>
    </row>
    <row r="1964" spans="2:9">
      <c r="B1964" s="1699" t="s">
        <v>2525</v>
      </c>
      <c r="C1964" s="1699" t="s">
        <v>2242</v>
      </c>
      <c r="D1964" s="1699" t="s">
        <v>2124</v>
      </c>
      <c r="E1964" s="1699">
        <v>0</v>
      </c>
      <c r="F1964" s="1699">
        <v>1</v>
      </c>
      <c r="G1964" s="1700" t="s">
        <v>4459</v>
      </c>
      <c r="H1964" s="1700" t="s">
        <v>4461</v>
      </c>
      <c r="I1964" s="1700" t="s">
        <v>8088</v>
      </c>
    </row>
    <row r="1965" spans="2:9">
      <c r="B1965" s="1699" t="s">
        <v>2525</v>
      </c>
      <c r="C1965" s="1699" t="s">
        <v>2242</v>
      </c>
      <c r="D1965" s="1699" t="s">
        <v>2126</v>
      </c>
      <c r="E1965" s="1699">
        <v>0</v>
      </c>
      <c r="F1965" s="1699">
        <v>1</v>
      </c>
      <c r="G1965" s="1700" t="s">
        <v>4459</v>
      </c>
      <c r="H1965" s="1700" t="s">
        <v>4462</v>
      </c>
      <c r="I1965" s="1700" t="s">
        <v>8088</v>
      </c>
    </row>
    <row r="1966" spans="2:9">
      <c r="B1966" s="1699" t="s">
        <v>2525</v>
      </c>
      <c r="C1966" s="1699" t="s">
        <v>2242</v>
      </c>
      <c r="D1966" s="1699" t="s">
        <v>2130</v>
      </c>
      <c r="E1966" s="1699">
        <v>0</v>
      </c>
      <c r="F1966" s="1699">
        <v>1</v>
      </c>
      <c r="G1966" s="1700" t="s">
        <v>4459</v>
      </c>
      <c r="H1966" s="1700" t="s">
        <v>4463</v>
      </c>
      <c r="I1966" s="1700" t="s">
        <v>8088</v>
      </c>
    </row>
    <row r="1967" spans="2:9">
      <c r="B1967" s="1699" t="s">
        <v>2525</v>
      </c>
      <c r="C1967" s="1699" t="s">
        <v>2601</v>
      </c>
      <c r="D1967" s="1699" t="s">
        <v>2108</v>
      </c>
      <c r="E1967" s="1699">
        <v>1</v>
      </c>
      <c r="F1967" s="1699">
        <v>0</v>
      </c>
      <c r="G1967" s="1700" t="s">
        <v>4464</v>
      </c>
      <c r="H1967" s="1700"/>
      <c r="I1967" s="1700" t="s">
        <v>8088</v>
      </c>
    </row>
    <row r="1968" spans="2:9">
      <c r="B1968" s="1699" t="s">
        <v>2525</v>
      </c>
      <c r="C1968" s="1699" t="s">
        <v>2601</v>
      </c>
      <c r="D1968" s="1699" t="s">
        <v>2110</v>
      </c>
      <c r="E1968" s="1699">
        <v>0</v>
      </c>
      <c r="F1968" s="1699">
        <v>1</v>
      </c>
      <c r="G1968" s="1700" t="s">
        <v>4464</v>
      </c>
      <c r="H1968" s="1700" t="s">
        <v>4465</v>
      </c>
      <c r="I1968" s="1700" t="s">
        <v>8088</v>
      </c>
    </row>
    <row r="1969" spans="2:9">
      <c r="B1969" s="1699" t="s">
        <v>2525</v>
      </c>
      <c r="C1969" s="1699" t="s">
        <v>2601</v>
      </c>
      <c r="D1969" s="1699" t="s">
        <v>2122</v>
      </c>
      <c r="E1969" s="1699">
        <v>0</v>
      </c>
      <c r="F1969" s="1699">
        <v>1</v>
      </c>
      <c r="G1969" s="1700" t="s">
        <v>4464</v>
      </c>
      <c r="H1969" s="1700" t="s">
        <v>4466</v>
      </c>
      <c r="I1969" s="1700" t="s">
        <v>8088</v>
      </c>
    </row>
    <row r="1970" spans="2:9">
      <c r="B1970" s="1699" t="s">
        <v>2525</v>
      </c>
      <c r="C1970" s="1699" t="s">
        <v>2601</v>
      </c>
      <c r="D1970" s="1699" t="s">
        <v>2124</v>
      </c>
      <c r="E1970" s="1699">
        <v>0</v>
      </c>
      <c r="F1970" s="1699">
        <v>1</v>
      </c>
      <c r="G1970" s="1700" t="s">
        <v>4464</v>
      </c>
      <c r="H1970" s="1700" t="s">
        <v>4467</v>
      </c>
      <c r="I1970" s="1700" t="s">
        <v>8088</v>
      </c>
    </row>
    <row r="1971" spans="2:9">
      <c r="B1971" s="1699" t="s">
        <v>2525</v>
      </c>
      <c r="C1971" s="1699" t="s">
        <v>2601</v>
      </c>
      <c r="D1971" s="1699" t="s">
        <v>2126</v>
      </c>
      <c r="E1971" s="1699">
        <v>0</v>
      </c>
      <c r="F1971" s="1699">
        <v>1</v>
      </c>
      <c r="G1971" s="1700" t="s">
        <v>4464</v>
      </c>
      <c r="H1971" s="1700" t="s">
        <v>4468</v>
      </c>
      <c r="I1971" s="1700" t="s">
        <v>8088</v>
      </c>
    </row>
    <row r="1972" spans="2:9">
      <c r="B1972" s="1699" t="s">
        <v>2525</v>
      </c>
      <c r="C1972" s="1699" t="s">
        <v>2601</v>
      </c>
      <c r="D1972" s="1699" t="s">
        <v>2128</v>
      </c>
      <c r="E1972" s="1699">
        <v>0</v>
      </c>
      <c r="F1972" s="1699">
        <v>1</v>
      </c>
      <c r="G1972" s="1700" t="s">
        <v>4464</v>
      </c>
      <c r="H1972" s="1700" t="s">
        <v>4241</v>
      </c>
      <c r="I1972" s="1700" t="s">
        <v>8088</v>
      </c>
    </row>
    <row r="1973" spans="2:9">
      <c r="B1973" s="1699" t="s">
        <v>2525</v>
      </c>
      <c r="C1973" s="1699" t="s">
        <v>2601</v>
      </c>
      <c r="D1973" s="1699" t="s">
        <v>2130</v>
      </c>
      <c r="E1973" s="1699">
        <v>0</v>
      </c>
      <c r="F1973" s="1699">
        <v>1</v>
      </c>
      <c r="G1973" s="1700" t="s">
        <v>4464</v>
      </c>
      <c r="H1973" s="1700" t="s">
        <v>4469</v>
      </c>
      <c r="I1973" s="1700" t="s">
        <v>8088</v>
      </c>
    </row>
    <row r="1974" spans="2:9">
      <c r="B1974" s="1699" t="s">
        <v>2525</v>
      </c>
      <c r="C1974" s="1699" t="s">
        <v>2601</v>
      </c>
      <c r="D1974" s="1699" t="s">
        <v>2512</v>
      </c>
      <c r="E1974" s="1699">
        <v>0</v>
      </c>
      <c r="F1974" s="1699">
        <v>1</v>
      </c>
      <c r="G1974" s="1700" t="s">
        <v>4464</v>
      </c>
      <c r="H1974" s="1700" t="s">
        <v>4470</v>
      </c>
      <c r="I1974" s="1700" t="s">
        <v>8088</v>
      </c>
    </row>
    <row r="1975" spans="2:9">
      <c r="B1975" s="1699" t="s">
        <v>2525</v>
      </c>
      <c r="C1975" s="1699" t="s">
        <v>2601</v>
      </c>
      <c r="D1975" s="1699" t="s">
        <v>2514</v>
      </c>
      <c r="E1975" s="1699">
        <v>0</v>
      </c>
      <c r="F1975" s="1699">
        <v>1</v>
      </c>
      <c r="G1975" s="1700" t="s">
        <v>4464</v>
      </c>
      <c r="H1975" s="1700" t="s">
        <v>4471</v>
      </c>
      <c r="I1975" s="1700" t="s">
        <v>8089</v>
      </c>
    </row>
    <row r="1976" spans="2:9">
      <c r="B1976" s="1699" t="s">
        <v>2525</v>
      </c>
      <c r="C1976" s="1699" t="s">
        <v>2601</v>
      </c>
      <c r="D1976" s="1699" t="s">
        <v>2515</v>
      </c>
      <c r="E1976" s="1699">
        <v>0</v>
      </c>
      <c r="F1976" s="1699">
        <v>1</v>
      </c>
      <c r="G1976" s="1700" t="s">
        <v>4464</v>
      </c>
      <c r="H1976" s="1700" t="s">
        <v>4307</v>
      </c>
      <c r="I1976" s="1700" t="s">
        <v>8089</v>
      </c>
    </row>
    <row r="1977" spans="2:9">
      <c r="B1977" s="1699" t="s">
        <v>2525</v>
      </c>
      <c r="C1977" s="1699" t="s">
        <v>2601</v>
      </c>
      <c r="D1977" s="1699" t="s">
        <v>2516</v>
      </c>
      <c r="E1977" s="1699">
        <v>0</v>
      </c>
      <c r="F1977" s="1699">
        <v>1</v>
      </c>
      <c r="G1977" s="1700" t="s">
        <v>4464</v>
      </c>
      <c r="H1977" s="1700" t="s">
        <v>4472</v>
      </c>
      <c r="I1977" s="1700" t="s">
        <v>8088</v>
      </c>
    </row>
    <row r="1978" spans="2:9">
      <c r="B1978" s="1699" t="s">
        <v>2525</v>
      </c>
      <c r="C1978" s="1699" t="s">
        <v>2601</v>
      </c>
      <c r="D1978" s="1699" t="s">
        <v>2518</v>
      </c>
      <c r="E1978" s="1699">
        <v>0</v>
      </c>
      <c r="F1978" s="1699">
        <v>1</v>
      </c>
      <c r="G1978" s="1700" t="s">
        <v>4464</v>
      </c>
      <c r="H1978" s="1700" t="s">
        <v>4473</v>
      </c>
      <c r="I1978" s="1700" t="s">
        <v>8088</v>
      </c>
    </row>
    <row r="1979" spans="2:9">
      <c r="B1979" s="1699" t="s">
        <v>2525</v>
      </c>
      <c r="C1979" s="1699" t="s">
        <v>2601</v>
      </c>
      <c r="D1979" s="1699" t="s">
        <v>2520</v>
      </c>
      <c r="E1979" s="1699">
        <v>0</v>
      </c>
      <c r="F1979" s="1699">
        <v>1</v>
      </c>
      <c r="G1979" s="1700" t="s">
        <v>4464</v>
      </c>
      <c r="H1979" s="1700" t="s">
        <v>4474</v>
      </c>
      <c r="I1979" s="1700" t="s">
        <v>8088</v>
      </c>
    </row>
    <row r="1980" spans="2:9">
      <c r="B1980" s="1699" t="s">
        <v>2525</v>
      </c>
      <c r="C1980" s="1699" t="s">
        <v>2601</v>
      </c>
      <c r="D1980" s="1699" t="s">
        <v>2522</v>
      </c>
      <c r="E1980" s="1699">
        <v>0</v>
      </c>
      <c r="F1980" s="1699">
        <v>1</v>
      </c>
      <c r="G1980" s="1700" t="s">
        <v>4464</v>
      </c>
      <c r="H1980" s="1700" t="s">
        <v>4186</v>
      </c>
      <c r="I1980" s="1700" t="s">
        <v>8088</v>
      </c>
    </row>
    <row r="1981" spans="2:9">
      <c r="B1981" s="1699" t="s">
        <v>2525</v>
      </c>
      <c r="C1981" s="1699" t="s">
        <v>2601</v>
      </c>
      <c r="D1981" s="1699" t="s">
        <v>2524</v>
      </c>
      <c r="E1981" s="1699">
        <v>0</v>
      </c>
      <c r="F1981" s="1699">
        <v>1</v>
      </c>
      <c r="G1981" s="1700" t="s">
        <v>4464</v>
      </c>
      <c r="H1981" s="1700" t="s">
        <v>4475</v>
      </c>
      <c r="I1981" s="1700" t="s">
        <v>8088</v>
      </c>
    </row>
    <row r="1982" spans="2:9">
      <c r="B1982" s="1699" t="s">
        <v>2525</v>
      </c>
      <c r="C1982" s="1699" t="s">
        <v>2601</v>
      </c>
      <c r="D1982" s="1699" t="s">
        <v>2525</v>
      </c>
      <c r="E1982" s="1699">
        <v>0</v>
      </c>
      <c r="F1982" s="1699">
        <v>1</v>
      </c>
      <c r="G1982" s="1700" t="s">
        <v>4464</v>
      </c>
      <c r="H1982" s="1700" t="s">
        <v>3363</v>
      </c>
      <c r="I1982" s="1700" t="s">
        <v>8088</v>
      </c>
    </row>
    <row r="1983" spans="2:9">
      <c r="B1983" s="1699" t="s">
        <v>2525</v>
      </c>
      <c r="C1983" s="1699" t="s">
        <v>3668</v>
      </c>
      <c r="D1983" s="1699" t="s">
        <v>2108</v>
      </c>
      <c r="E1983" s="1699">
        <v>1</v>
      </c>
      <c r="F1983" s="1699">
        <v>0</v>
      </c>
      <c r="G1983" s="1700" t="s">
        <v>4476</v>
      </c>
      <c r="H1983" s="1700"/>
      <c r="I1983" s="1700" t="s">
        <v>8088</v>
      </c>
    </row>
    <row r="1984" spans="2:9">
      <c r="B1984" s="1699" t="s">
        <v>2525</v>
      </c>
      <c r="C1984" s="1699" t="s">
        <v>3668</v>
      </c>
      <c r="D1984" s="1699" t="s">
        <v>2107</v>
      </c>
      <c r="E1984" s="1699">
        <v>0</v>
      </c>
      <c r="F1984" s="1699">
        <v>1</v>
      </c>
      <c r="G1984" s="1700" t="s">
        <v>4476</v>
      </c>
      <c r="H1984" s="1700" t="s">
        <v>4477</v>
      </c>
      <c r="I1984" s="1700" t="s">
        <v>8088</v>
      </c>
    </row>
    <row r="1985" spans="2:9">
      <c r="B1985" s="1699" t="s">
        <v>2525</v>
      </c>
      <c r="C1985" s="1699" t="s">
        <v>3668</v>
      </c>
      <c r="D1985" s="1699" t="s">
        <v>2110</v>
      </c>
      <c r="E1985" s="1699">
        <v>0</v>
      </c>
      <c r="F1985" s="1699">
        <v>1</v>
      </c>
      <c r="G1985" s="1700" t="s">
        <v>4476</v>
      </c>
      <c r="H1985" s="1700" t="s">
        <v>4478</v>
      </c>
      <c r="I1985" s="1700" t="s">
        <v>8088</v>
      </c>
    </row>
    <row r="1986" spans="2:9">
      <c r="B1986" s="1699" t="s">
        <v>2525</v>
      </c>
      <c r="C1986" s="1699" t="s">
        <v>3668</v>
      </c>
      <c r="D1986" s="1699" t="s">
        <v>2122</v>
      </c>
      <c r="E1986" s="1699">
        <v>0</v>
      </c>
      <c r="F1986" s="1699">
        <v>1</v>
      </c>
      <c r="G1986" s="1700" t="s">
        <v>4476</v>
      </c>
      <c r="H1986" s="1700" t="s">
        <v>4479</v>
      </c>
      <c r="I1986" s="1700" t="s">
        <v>8088</v>
      </c>
    </row>
    <row r="1987" spans="2:9">
      <c r="B1987" s="1699" t="s">
        <v>2525</v>
      </c>
      <c r="C1987" s="1699" t="s">
        <v>3668</v>
      </c>
      <c r="D1987" s="1699" t="s">
        <v>2128</v>
      </c>
      <c r="E1987" s="1699">
        <v>0</v>
      </c>
      <c r="F1987" s="1699">
        <v>1</v>
      </c>
      <c r="G1987" s="1700" t="s">
        <v>4476</v>
      </c>
      <c r="H1987" s="1700" t="s">
        <v>4481</v>
      </c>
      <c r="I1987" s="1700" t="s">
        <v>8088</v>
      </c>
    </row>
    <row r="1988" spans="2:9">
      <c r="B1988" s="1699" t="s">
        <v>2525</v>
      </c>
      <c r="C1988" s="1699" t="s">
        <v>2307</v>
      </c>
      <c r="D1988" s="1699" t="s">
        <v>2108</v>
      </c>
      <c r="E1988" s="1699">
        <v>1</v>
      </c>
      <c r="F1988" s="1699">
        <v>0</v>
      </c>
      <c r="G1988" s="1700" t="s">
        <v>4482</v>
      </c>
      <c r="H1988" s="1700"/>
      <c r="I1988" s="1700" t="s">
        <v>8088</v>
      </c>
    </row>
    <row r="1989" spans="2:9">
      <c r="B1989" s="1699" t="s">
        <v>2525</v>
      </c>
      <c r="C1989" s="1699" t="s">
        <v>2307</v>
      </c>
      <c r="D1989" s="1699" t="s">
        <v>2110</v>
      </c>
      <c r="E1989" s="1699">
        <v>0</v>
      </c>
      <c r="F1989" s="1699">
        <v>1</v>
      </c>
      <c r="G1989" s="1700" t="s">
        <v>4482</v>
      </c>
      <c r="H1989" s="1700" t="s">
        <v>3684</v>
      </c>
      <c r="I1989" s="1700" t="s">
        <v>8089</v>
      </c>
    </row>
    <row r="1990" spans="2:9">
      <c r="B1990" s="1699" t="s">
        <v>2525</v>
      </c>
      <c r="C1990" s="1699" t="s">
        <v>2307</v>
      </c>
      <c r="D1990" s="1699" t="s">
        <v>2112</v>
      </c>
      <c r="E1990" s="1699">
        <v>0</v>
      </c>
      <c r="F1990" s="1699">
        <v>1</v>
      </c>
      <c r="G1990" s="1700" t="s">
        <v>4482</v>
      </c>
      <c r="H1990" s="1700" t="s">
        <v>4483</v>
      </c>
      <c r="I1990" s="1700" t="s">
        <v>8088</v>
      </c>
    </row>
    <row r="1991" spans="2:9">
      <c r="B1991" s="1699" t="s">
        <v>2525</v>
      </c>
      <c r="C1991" s="1699" t="s">
        <v>2307</v>
      </c>
      <c r="D1991" s="1699" t="s">
        <v>2126</v>
      </c>
      <c r="E1991" s="1699">
        <v>0</v>
      </c>
      <c r="F1991" s="1699">
        <v>1</v>
      </c>
      <c r="G1991" s="1700" t="s">
        <v>4482</v>
      </c>
      <c r="H1991" s="1700" t="s">
        <v>4485</v>
      </c>
      <c r="I1991" s="1700" t="s">
        <v>8088</v>
      </c>
    </row>
    <row r="1992" spans="2:9">
      <c r="B1992" s="1699" t="s">
        <v>2525</v>
      </c>
      <c r="C1992" s="1699" t="s">
        <v>2307</v>
      </c>
      <c r="D1992" s="1699" t="s">
        <v>2128</v>
      </c>
      <c r="E1992" s="1699">
        <v>0</v>
      </c>
      <c r="F1992" s="1699">
        <v>1</v>
      </c>
      <c r="G1992" s="1700" t="s">
        <v>4482</v>
      </c>
      <c r="H1992" s="1700" t="s">
        <v>4486</v>
      </c>
      <c r="I1992" s="1700" t="s">
        <v>8088</v>
      </c>
    </row>
    <row r="1993" spans="2:9">
      <c r="B1993" s="1699" t="s">
        <v>2525</v>
      </c>
      <c r="C1993" s="1699" t="s">
        <v>2343</v>
      </c>
      <c r="D1993" s="1699" t="s">
        <v>2108</v>
      </c>
      <c r="E1993" s="1699">
        <v>1</v>
      </c>
      <c r="F1993" s="1699">
        <v>0</v>
      </c>
      <c r="G1993" s="1700" t="s">
        <v>4487</v>
      </c>
      <c r="H1993" s="1700"/>
      <c r="I1993" s="1700" t="s">
        <v>8088</v>
      </c>
    </row>
    <row r="1994" spans="2:9">
      <c r="B1994" s="1699" t="s">
        <v>2525</v>
      </c>
      <c r="C1994" s="1699" t="s">
        <v>2343</v>
      </c>
      <c r="D1994" s="1699" t="s">
        <v>2107</v>
      </c>
      <c r="E1994" s="1699">
        <v>0</v>
      </c>
      <c r="F1994" s="1699">
        <v>1</v>
      </c>
      <c r="G1994" s="1700" t="s">
        <v>4487</v>
      </c>
      <c r="H1994" s="1700" t="s">
        <v>4487</v>
      </c>
      <c r="I1994" s="1700" t="s">
        <v>8089</v>
      </c>
    </row>
    <row r="1995" spans="2:9">
      <c r="B1995" s="1699" t="s">
        <v>2525</v>
      </c>
      <c r="C1995" s="1699" t="s">
        <v>2343</v>
      </c>
      <c r="D1995" s="1699" t="s">
        <v>2110</v>
      </c>
      <c r="E1995" s="1699">
        <v>0</v>
      </c>
      <c r="F1995" s="1699">
        <v>1</v>
      </c>
      <c r="G1995" s="1700" t="s">
        <v>4487</v>
      </c>
      <c r="H1995" s="1700" t="s">
        <v>4488</v>
      </c>
      <c r="I1995" s="1700" t="s">
        <v>8088</v>
      </c>
    </row>
    <row r="1996" spans="2:9">
      <c r="B1996" s="1699" t="s">
        <v>2525</v>
      </c>
      <c r="C1996" s="1699" t="s">
        <v>2343</v>
      </c>
      <c r="D1996" s="1699" t="s">
        <v>2112</v>
      </c>
      <c r="E1996" s="1699">
        <v>0</v>
      </c>
      <c r="F1996" s="1699">
        <v>1</v>
      </c>
      <c r="G1996" s="1700" t="s">
        <v>4487</v>
      </c>
      <c r="H1996" s="1700" t="s">
        <v>4489</v>
      </c>
      <c r="I1996" s="1700" t="s">
        <v>8088</v>
      </c>
    </row>
    <row r="1997" spans="2:9">
      <c r="B1997" s="1699" t="s">
        <v>2525</v>
      </c>
      <c r="C1997" s="1699" t="s">
        <v>2343</v>
      </c>
      <c r="D1997" s="1699" t="s">
        <v>2122</v>
      </c>
      <c r="E1997" s="1699">
        <v>0</v>
      </c>
      <c r="F1997" s="1699">
        <v>1</v>
      </c>
      <c r="G1997" s="1700" t="s">
        <v>4487</v>
      </c>
      <c r="H1997" s="1700" t="s">
        <v>4490</v>
      </c>
      <c r="I1997" s="1700" t="s">
        <v>8088</v>
      </c>
    </row>
    <row r="1998" spans="2:9">
      <c r="B1998" s="1699" t="s">
        <v>2525</v>
      </c>
      <c r="C1998" s="1699" t="s">
        <v>2346</v>
      </c>
      <c r="D1998" s="1699" t="s">
        <v>2108</v>
      </c>
      <c r="E1998" s="1699">
        <v>1</v>
      </c>
      <c r="F1998" s="1699">
        <v>0</v>
      </c>
      <c r="G1998" s="1700" t="s">
        <v>4491</v>
      </c>
      <c r="H1998" s="1700"/>
      <c r="I1998" s="1700" t="s">
        <v>8088</v>
      </c>
    </row>
    <row r="1999" spans="2:9">
      <c r="B1999" s="1699" t="s">
        <v>2525</v>
      </c>
      <c r="C1999" s="1699" t="s">
        <v>2346</v>
      </c>
      <c r="D1999" s="1699" t="s">
        <v>2107</v>
      </c>
      <c r="E1999" s="1699">
        <v>0</v>
      </c>
      <c r="F1999" s="1699">
        <v>1</v>
      </c>
      <c r="G1999" s="1700" t="s">
        <v>4491</v>
      </c>
      <c r="H1999" s="1700" t="s">
        <v>4492</v>
      </c>
      <c r="I1999" s="1700" t="s">
        <v>8088</v>
      </c>
    </row>
    <row r="2000" spans="2:9">
      <c r="B2000" s="1699" t="s">
        <v>2525</v>
      </c>
      <c r="C2000" s="1699" t="s">
        <v>2346</v>
      </c>
      <c r="D2000" s="1699" t="s">
        <v>2110</v>
      </c>
      <c r="E2000" s="1699">
        <v>0</v>
      </c>
      <c r="F2000" s="1699">
        <v>1</v>
      </c>
      <c r="G2000" s="1700" t="s">
        <v>4491</v>
      </c>
      <c r="H2000" s="1700" t="s">
        <v>4493</v>
      </c>
      <c r="I2000" s="1700" t="s">
        <v>8088</v>
      </c>
    </row>
    <row r="2001" spans="2:9">
      <c r="B2001" s="1699" t="s">
        <v>2525</v>
      </c>
      <c r="C2001" s="1699" t="s">
        <v>2346</v>
      </c>
      <c r="D2001" s="1699" t="s">
        <v>2112</v>
      </c>
      <c r="E2001" s="1699">
        <v>0</v>
      </c>
      <c r="F2001" s="1699">
        <v>1</v>
      </c>
      <c r="G2001" s="1700" t="s">
        <v>4491</v>
      </c>
      <c r="H2001" s="1700" t="s">
        <v>4494</v>
      </c>
      <c r="I2001" s="1700" t="s">
        <v>8088</v>
      </c>
    </row>
    <row r="2002" spans="2:9">
      <c r="B2002" s="1699" t="s">
        <v>2525</v>
      </c>
      <c r="C2002" s="1699" t="s">
        <v>2346</v>
      </c>
      <c r="D2002" s="1699" t="s">
        <v>2122</v>
      </c>
      <c r="E2002" s="1699">
        <v>0</v>
      </c>
      <c r="F2002" s="1699">
        <v>1</v>
      </c>
      <c r="G2002" s="1700" t="s">
        <v>4491</v>
      </c>
      <c r="H2002" s="1700" t="s">
        <v>4495</v>
      </c>
      <c r="I2002" s="1700" t="s">
        <v>8088</v>
      </c>
    </row>
    <row r="2003" spans="2:9">
      <c r="B2003" s="1699" t="s">
        <v>2525</v>
      </c>
      <c r="C2003" s="1699" t="s">
        <v>2346</v>
      </c>
      <c r="D2003" s="1699" t="s">
        <v>2124</v>
      </c>
      <c r="E2003" s="1699">
        <v>0</v>
      </c>
      <c r="F2003" s="1699">
        <v>1</v>
      </c>
      <c r="G2003" s="1700" t="s">
        <v>4491</v>
      </c>
      <c r="H2003" s="1700" t="s">
        <v>4496</v>
      </c>
      <c r="I2003" s="1700" t="s">
        <v>8088</v>
      </c>
    </row>
    <row r="2004" spans="2:9">
      <c r="B2004" s="1699" t="s">
        <v>2525</v>
      </c>
      <c r="C2004" s="1699" t="s">
        <v>2346</v>
      </c>
      <c r="D2004" s="1699" t="s">
        <v>2126</v>
      </c>
      <c r="E2004" s="1699">
        <v>0</v>
      </c>
      <c r="F2004" s="1699">
        <v>1</v>
      </c>
      <c r="G2004" s="1700" t="s">
        <v>4491</v>
      </c>
      <c r="H2004" s="1700" t="s">
        <v>4497</v>
      </c>
      <c r="I2004" s="1700" t="s">
        <v>8088</v>
      </c>
    </row>
    <row r="2005" spans="2:9">
      <c r="B2005" s="1699" t="s">
        <v>2525</v>
      </c>
      <c r="C2005" s="1699" t="s">
        <v>2346</v>
      </c>
      <c r="D2005" s="1699" t="s">
        <v>2128</v>
      </c>
      <c r="E2005" s="1699">
        <v>0</v>
      </c>
      <c r="F2005" s="1699">
        <v>1</v>
      </c>
      <c r="G2005" s="1700" t="s">
        <v>4491</v>
      </c>
      <c r="H2005" s="1700" t="s">
        <v>4498</v>
      </c>
      <c r="I2005" s="1700" t="s">
        <v>8088</v>
      </c>
    </row>
    <row r="2006" spans="2:9">
      <c r="B2006" s="1699" t="s">
        <v>2525</v>
      </c>
      <c r="C2006" s="1699" t="s">
        <v>2346</v>
      </c>
      <c r="D2006" s="1699" t="s">
        <v>2130</v>
      </c>
      <c r="E2006" s="1699">
        <v>0</v>
      </c>
      <c r="F2006" s="1699">
        <v>1</v>
      </c>
      <c r="G2006" s="1700" t="s">
        <v>4491</v>
      </c>
      <c r="H2006" s="1700" t="s">
        <v>4499</v>
      </c>
      <c r="I2006" s="1700" t="s">
        <v>8088</v>
      </c>
    </row>
    <row r="2007" spans="2:9">
      <c r="B2007" s="1699" t="s">
        <v>2525</v>
      </c>
      <c r="C2007" s="1699" t="s">
        <v>2346</v>
      </c>
      <c r="D2007" s="1699" t="s">
        <v>2512</v>
      </c>
      <c r="E2007" s="1699">
        <v>0</v>
      </c>
      <c r="F2007" s="1699">
        <v>1</v>
      </c>
      <c r="G2007" s="1700" t="s">
        <v>4491</v>
      </c>
      <c r="H2007" s="1700" t="s">
        <v>4500</v>
      </c>
      <c r="I2007" s="1700" t="s">
        <v>8088</v>
      </c>
    </row>
    <row r="2008" spans="2:9">
      <c r="B2008" s="1699" t="s">
        <v>2527</v>
      </c>
      <c r="C2008" s="1699" t="s">
        <v>2507</v>
      </c>
      <c r="D2008" s="1699" t="s">
        <v>2112</v>
      </c>
      <c r="E2008" s="1699">
        <v>0</v>
      </c>
      <c r="F2008" s="1699">
        <v>1</v>
      </c>
      <c r="G2008" s="1700" t="s">
        <v>1364</v>
      </c>
      <c r="H2008" s="1700" t="s">
        <v>4501</v>
      </c>
      <c r="I2008" s="1700" t="s">
        <v>8089</v>
      </c>
    </row>
    <row r="2009" spans="2:9">
      <c r="B2009" s="1699" t="s">
        <v>2527</v>
      </c>
      <c r="C2009" s="1699" t="s">
        <v>2507</v>
      </c>
      <c r="D2009" s="1699" t="s">
        <v>2130</v>
      </c>
      <c r="E2009" s="1699">
        <v>0</v>
      </c>
      <c r="F2009" s="1699">
        <v>1</v>
      </c>
      <c r="G2009" s="1700" t="s">
        <v>1364</v>
      </c>
      <c r="H2009" s="1700" t="s">
        <v>4503</v>
      </c>
      <c r="I2009" s="1700" t="s">
        <v>8088</v>
      </c>
    </row>
    <row r="2010" spans="2:9">
      <c r="B2010" s="1699" t="s">
        <v>2527</v>
      </c>
      <c r="C2010" s="1699" t="s">
        <v>2507</v>
      </c>
      <c r="D2010" s="1699" t="s">
        <v>2514</v>
      </c>
      <c r="E2010" s="1699">
        <v>0</v>
      </c>
      <c r="F2010" s="1699">
        <v>1</v>
      </c>
      <c r="G2010" s="1700" t="s">
        <v>1364</v>
      </c>
      <c r="H2010" s="1700" t="s">
        <v>4505</v>
      </c>
      <c r="I2010" s="1700" t="s">
        <v>8089</v>
      </c>
    </row>
    <row r="2011" spans="2:9">
      <c r="B2011" s="1699" t="s">
        <v>2527</v>
      </c>
      <c r="C2011" s="1699" t="s">
        <v>2507</v>
      </c>
      <c r="D2011" s="1699" t="s">
        <v>2518</v>
      </c>
      <c r="E2011" s="1699">
        <v>0</v>
      </c>
      <c r="F2011" s="1699">
        <v>1</v>
      </c>
      <c r="G2011" s="1700" t="s">
        <v>1364</v>
      </c>
      <c r="H2011" s="1700" t="s">
        <v>4506</v>
      </c>
      <c r="I2011" s="1700" t="s">
        <v>8089</v>
      </c>
    </row>
    <row r="2012" spans="2:9">
      <c r="B2012" s="1699" t="s">
        <v>2527</v>
      </c>
      <c r="C2012" s="1699" t="s">
        <v>2507</v>
      </c>
      <c r="D2012" s="1699" t="s">
        <v>2522</v>
      </c>
      <c r="E2012" s="1699">
        <v>0</v>
      </c>
      <c r="F2012" s="1699">
        <v>1</v>
      </c>
      <c r="G2012" s="1700" t="s">
        <v>1364</v>
      </c>
      <c r="H2012" s="1700" t="s">
        <v>3141</v>
      </c>
      <c r="I2012" s="1700" t="s">
        <v>8089</v>
      </c>
    </row>
    <row r="2013" spans="2:9">
      <c r="B2013" s="1699" t="s">
        <v>2527</v>
      </c>
      <c r="C2013" s="1699" t="s">
        <v>2507</v>
      </c>
      <c r="D2013" s="1699" t="s">
        <v>2524</v>
      </c>
      <c r="E2013" s="1699">
        <v>0</v>
      </c>
      <c r="F2013" s="1699">
        <v>1</v>
      </c>
      <c r="G2013" s="1700" t="s">
        <v>1364</v>
      </c>
      <c r="H2013" s="1700" t="s">
        <v>4507</v>
      </c>
      <c r="I2013" s="1700" t="s">
        <v>8088</v>
      </c>
    </row>
    <row r="2014" spans="2:9">
      <c r="B2014" s="1699" t="s">
        <v>2527</v>
      </c>
      <c r="C2014" s="1699" t="s">
        <v>2507</v>
      </c>
      <c r="D2014" s="1699" t="s">
        <v>2525</v>
      </c>
      <c r="E2014" s="1699">
        <v>0</v>
      </c>
      <c r="F2014" s="1699">
        <v>1</v>
      </c>
      <c r="G2014" s="1700" t="s">
        <v>1364</v>
      </c>
      <c r="H2014" s="1700" t="s">
        <v>4508</v>
      </c>
      <c r="I2014" s="1700" t="s">
        <v>8089</v>
      </c>
    </row>
    <row r="2015" spans="2:9">
      <c r="B2015" s="1699" t="s">
        <v>2527</v>
      </c>
      <c r="C2015" s="1699" t="s">
        <v>2507</v>
      </c>
      <c r="D2015" s="1699" t="s">
        <v>2685</v>
      </c>
      <c r="E2015" s="1699">
        <v>0</v>
      </c>
      <c r="F2015" s="1699">
        <v>1</v>
      </c>
      <c r="G2015" s="1700" t="s">
        <v>1364</v>
      </c>
      <c r="H2015" s="1700" t="s">
        <v>4509</v>
      </c>
      <c r="I2015" s="1700" t="s">
        <v>8089</v>
      </c>
    </row>
    <row r="2016" spans="2:9">
      <c r="B2016" s="1699" t="s">
        <v>2527</v>
      </c>
      <c r="C2016" s="1699" t="s">
        <v>2507</v>
      </c>
      <c r="D2016" s="1699" t="s">
        <v>2731</v>
      </c>
      <c r="E2016" s="1699">
        <v>0</v>
      </c>
      <c r="F2016" s="1699">
        <v>1</v>
      </c>
      <c r="G2016" s="1700" t="s">
        <v>1364</v>
      </c>
      <c r="H2016" s="1700" t="s">
        <v>4510</v>
      </c>
      <c r="I2016" s="1700" t="s">
        <v>8089</v>
      </c>
    </row>
    <row r="2017" spans="2:9">
      <c r="B2017" s="1699" t="s">
        <v>2527</v>
      </c>
      <c r="C2017" s="1699" t="s">
        <v>2507</v>
      </c>
      <c r="D2017" s="1699" t="s">
        <v>2733</v>
      </c>
      <c r="E2017" s="1699">
        <v>0</v>
      </c>
      <c r="F2017" s="1699">
        <v>1</v>
      </c>
      <c r="G2017" s="1700" t="s">
        <v>1364</v>
      </c>
      <c r="H2017" s="1700" t="s">
        <v>4511</v>
      </c>
      <c r="I2017" s="1700" t="s">
        <v>8089</v>
      </c>
    </row>
    <row r="2018" spans="2:9">
      <c r="B2018" s="1699" t="s">
        <v>2527</v>
      </c>
      <c r="C2018" s="1699" t="s">
        <v>2507</v>
      </c>
      <c r="D2018" s="1699" t="s">
        <v>2735</v>
      </c>
      <c r="E2018" s="1699">
        <v>0</v>
      </c>
      <c r="F2018" s="1699">
        <v>1</v>
      </c>
      <c r="G2018" s="1700" t="s">
        <v>1364</v>
      </c>
      <c r="H2018" s="1700" t="s">
        <v>4512</v>
      </c>
      <c r="I2018" s="1700" t="s">
        <v>8089</v>
      </c>
    </row>
    <row r="2019" spans="2:9">
      <c r="B2019" s="1699" t="s">
        <v>2527</v>
      </c>
      <c r="C2019" s="1699" t="s">
        <v>2507</v>
      </c>
      <c r="D2019" s="1699" t="s">
        <v>2737</v>
      </c>
      <c r="E2019" s="1699">
        <v>0</v>
      </c>
      <c r="F2019" s="1699">
        <v>1</v>
      </c>
      <c r="G2019" s="1700" t="s">
        <v>1364</v>
      </c>
      <c r="H2019" s="1700" t="s">
        <v>4513</v>
      </c>
      <c r="I2019" s="1700" t="s">
        <v>8089</v>
      </c>
    </row>
    <row r="2020" spans="2:9">
      <c r="B2020" s="1699" t="s">
        <v>2527</v>
      </c>
      <c r="C2020" s="1699" t="s">
        <v>2507</v>
      </c>
      <c r="D2020" s="1699" t="s">
        <v>2739</v>
      </c>
      <c r="E2020" s="1699">
        <v>0</v>
      </c>
      <c r="F2020" s="1699">
        <v>1</v>
      </c>
      <c r="G2020" s="1700" t="s">
        <v>1364</v>
      </c>
      <c r="H2020" s="1700" t="s">
        <v>4514</v>
      </c>
      <c r="I2020" s="1700" t="s">
        <v>8089</v>
      </c>
    </row>
    <row r="2021" spans="2:9">
      <c r="B2021" s="1699" t="s">
        <v>2527</v>
      </c>
      <c r="C2021" s="1699" t="s">
        <v>2507</v>
      </c>
      <c r="D2021" s="1699" t="s">
        <v>2741</v>
      </c>
      <c r="E2021" s="1699">
        <v>0</v>
      </c>
      <c r="F2021" s="1699">
        <v>1</v>
      </c>
      <c r="G2021" s="1700" t="s">
        <v>1364</v>
      </c>
      <c r="H2021" s="1700" t="s">
        <v>4515</v>
      </c>
      <c r="I2021" s="1700" t="s">
        <v>8089</v>
      </c>
    </row>
    <row r="2022" spans="2:9">
      <c r="B2022" s="1699" t="s">
        <v>2527</v>
      </c>
      <c r="C2022" s="1699" t="s">
        <v>2507</v>
      </c>
      <c r="D2022" s="1699" t="s">
        <v>2743</v>
      </c>
      <c r="E2022" s="1699">
        <v>0</v>
      </c>
      <c r="F2022" s="1699">
        <v>1</v>
      </c>
      <c r="G2022" s="1700" t="s">
        <v>1364</v>
      </c>
      <c r="H2022" s="1700" t="s">
        <v>4516</v>
      </c>
      <c r="I2022" s="1700" t="s">
        <v>8088</v>
      </c>
    </row>
    <row r="2023" spans="2:9">
      <c r="B2023" s="1699" t="s">
        <v>2527</v>
      </c>
      <c r="C2023" s="1699" t="s">
        <v>2507</v>
      </c>
      <c r="D2023" s="1699" t="s">
        <v>2745</v>
      </c>
      <c r="E2023" s="1699">
        <v>0</v>
      </c>
      <c r="F2023" s="1699">
        <v>1</v>
      </c>
      <c r="G2023" s="1700" t="s">
        <v>1364</v>
      </c>
      <c r="H2023" s="1700" t="s">
        <v>4517</v>
      </c>
      <c r="I2023" s="1700" t="s">
        <v>8088</v>
      </c>
    </row>
    <row r="2024" spans="2:9">
      <c r="B2024" s="1699" t="s">
        <v>2527</v>
      </c>
      <c r="C2024" s="1699" t="s">
        <v>2507</v>
      </c>
      <c r="D2024" s="1699" t="s">
        <v>2747</v>
      </c>
      <c r="E2024" s="1699">
        <v>0</v>
      </c>
      <c r="F2024" s="1699">
        <v>1</v>
      </c>
      <c r="G2024" s="1700" t="s">
        <v>1364</v>
      </c>
      <c r="H2024" s="1700" t="s">
        <v>3870</v>
      </c>
      <c r="I2024" s="1700" t="s">
        <v>8088</v>
      </c>
    </row>
    <row r="2025" spans="2:9">
      <c r="B2025" s="1699" t="s">
        <v>2527</v>
      </c>
      <c r="C2025" s="1699" t="s">
        <v>2120</v>
      </c>
      <c r="D2025" s="1699" t="s">
        <v>2110</v>
      </c>
      <c r="E2025" s="1699">
        <v>0</v>
      </c>
      <c r="F2025" s="1699">
        <v>1</v>
      </c>
      <c r="G2025" s="1700" t="s">
        <v>4519</v>
      </c>
      <c r="H2025" s="1700" t="s">
        <v>4520</v>
      </c>
      <c r="I2025" s="1700" t="s">
        <v>8088</v>
      </c>
    </row>
    <row r="2026" spans="2:9">
      <c r="B2026" s="1699" t="s">
        <v>2527</v>
      </c>
      <c r="C2026" s="1699" t="s">
        <v>2120</v>
      </c>
      <c r="D2026" s="1699" t="s">
        <v>2112</v>
      </c>
      <c r="E2026" s="1699">
        <v>0</v>
      </c>
      <c r="F2026" s="1699">
        <v>1</v>
      </c>
      <c r="G2026" s="1700" t="s">
        <v>4519</v>
      </c>
      <c r="H2026" s="1700" t="s">
        <v>3176</v>
      </c>
      <c r="I2026" s="1700" t="s">
        <v>8089</v>
      </c>
    </row>
    <row r="2027" spans="2:9">
      <c r="B2027" s="1699" t="s">
        <v>2527</v>
      </c>
      <c r="C2027" s="1699" t="s">
        <v>2120</v>
      </c>
      <c r="D2027" s="1699" t="s">
        <v>2122</v>
      </c>
      <c r="E2027" s="1699">
        <v>0</v>
      </c>
      <c r="F2027" s="1699">
        <v>1</v>
      </c>
      <c r="G2027" s="1700" t="s">
        <v>4519</v>
      </c>
      <c r="H2027" s="1700" t="s">
        <v>2545</v>
      </c>
      <c r="I2027" s="1700" t="s">
        <v>8088</v>
      </c>
    </row>
    <row r="2028" spans="2:9">
      <c r="B2028" s="1699" t="s">
        <v>2527</v>
      </c>
      <c r="C2028" s="1699" t="s">
        <v>2120</v>
      </c>
      <c r="D2028" s="1699" t="s">
        <v>2124</v>
      </c>
      <c r="E2028" s="1699">
        <v>0</v>
      </c>
      <c r="F2028" s="1699">
        <v>1</v>
      </c>
      <c r="G2028" s="1700" t="s">
        <v>4519</v>
      </c>
      <c r="H2028" s="1700" t="s">
        <v>4521</v>
      </c>
      <c r="I2028" s="1700" t="s">
        <v>8089</v>
      </c>
    </row>
    <row r="2029" spans="2:9">
      <c r="B2029" s="1699" t="s">
        <v>2527</v>
      </c>
      <c r="C2029" s="1699" t="s">
        <v>2120</v>
      </c>
      <c r="D2029" s="1699" t="s">
        <v>2126</v>
      </c>
      <c r="E2029" s="1699">
        <v>0</v>
      </c>
      <c r="F2029" s="1699">
        <v>1</v>
      </c>
      <c r="G2029" s="1700" t="s">
        <v>4519</v>
      </c>
      <c r="H2029" s="1700" t="s">
        <v>3365</v>
      </c>
      <c r="I2029" s="1700" t="s">
        <v>8088</v>
      </c>
    </row>
    <row r="2030" spans="2:9">
      <c r="B2030" s="1699" t="s">
        <v>2527</v>
      </c>
      <c r="C2030" s="1699" t="s">
        <v>2135</v>
      </c>
      <c r="D2030" s="1699" t="s">
        <v>2108</v>
      </c>
      <c r="E2030" s="1699">
        <v>1</v>
      </c>
      <c r="F2030" s="1699">
        <v>0</v>
      </c>
      <c r="G2030" s="1700" t="s">
        <v>4522</v>
      </c>
      <c r="H2030" s="1700"/>
      <c r="I2030" s="1700" t="s">
        <v>8089</v>
      </c>
    </row>
    <row r="2031" spans="2:9">
      <c r="B2031" s="1699" t="s">
        <v>2527</v>
      </c>
      <c r="C2031" s="1699" t="s">
        <v>2135</v>
      </c>
      <c r="D2031" s="1699" t="s">
        <v>2110</v>
      </c>
      <c r="E2031" s="1699">
        <v>0</v>
      </c>
      <c r="F2031" s="1699">
        <v>1</v>
      </c>
      <c r="G2031" s="1700" t="s">
        <v>4522</v>
      </c>
      <c r="H2031" s="1700" t="s">
        <v>4523</v>
      </c>
      <c r="I2031" s="1700" t="s">
        <v>8089</v>
      </c>
    </row>
    <row r="2032" spans="2:9">
      <c r="B2032" s="1699" t="s">
        <v>2527</v>
      </c>
      <c r="C2032" s="1699" t="s">
        <v>2135</v>
      </c>
      <c r="D2032" s="1699" t="s">
        <v>2122</v>
      </c>
      <c r="E2032" s="1699">
        <v>0</v>
      </c>
      <c r="F2032" s="1699">
        <v>1</v>
      </c>
      <c r="G2032" s="1700" t="s">
        <v>4522</v>
      </c>
      <c r="H2032" s="1700" t="s">
        <v>4524</v>
      </c>
      <c r="I2032" s="1700" t="s">
        <v>8089</v>
      </c>
    </row>
    <row r="2033" spans="2:9">
      <c r="B2033" s="1699" t="s">
        <v>2527</v>
      </c>
      <c r="C2033" s="1699" t="s">
        <v>2135</v>
      </c>
      <c r="D2033" s="1699" t="s">
        <v>2124</v>
      </c>
      <c r="E2033" s="1699">
        <v>0</v>
      </c>
      <c r="F2033" s="1699">
        <v>1</v>
      </c>
      <c r="G2033" s="1700" t="s">
        <v>4522</v>
      </c>
      <c r="H2033" s="1700" t="s">
        <v>4525</v>
      </c>
      <c r="I2033" s="1700" t="s">
        <v>8088</v>
      </c>
    </row>
    <row r="2034" spans="2:9">
      <c r="B2034" s="1699" t="s">
        <v>2527</v>
      </c>
      <c r="C2034" s="1699" t="s">
        <v>2135</v>
      </c>
      <c r="D2034" s="1699" t="s">
        <v>2126</v>
      </c>
      <c r="E2034" s="1699">
        <v>0</v>
      </c>
      <c r="F2034" s="1699">
        <v>1</v>
      </c>
      <c r="G2034" s="1700" t="s">
        <v>4522</v>
      </c>
      <c r="H2034" s="1700" t="s">
        <v>4526</v>
      </c>
      <c r="I2034" s="1700" t="s">
        <v>8089</v>
      </c>
    </row>
    <row r="2035" spans="2:9">
      <c r="B2035" s="1699" t="s">
        <v>2527</v>
      </c>
      <c r="C2035" s="1699" t="s">
        <v>2135</v>
      </c>
      <c r="D2035" s="1699" t="s">
        <v>2128</v>
      </c>
      <c r="E2035" s="1699">
        <v>0</v>
      </c>
      <c r="F2035" s="1699">
        <v>1</v>
      </c>
      <c r="G2035" s="1700" t="s">
        <v>4522</v>
      </c>
      <c r="H2035" s="1700" t="s">
        <v>4527</v>
      </c>
      <c r="I2035" s="1700" t="s">
        <v>8089</v>
      </c>
    </row>
    <row r="2036" spans="2:9">
      <c r="B2036" s="1699" t="s">
        <v>2527</v>
      </c>
      <c r="C2036" s="1699" t="s">
        <v>2135</v>
      </c>
      <c r="D2036" s="1699" t="s">
        <v>2130</v>
      </c>
      <c r="E2036" s="1699">
        <v>0</v>
      </c>
      <c r="F2036" s="1699">
        <v>1</v>
      </c>
      <c r="G2036" s="1700" t="s">
        <v>4522</v>
      </c>
      <c r="H2036" s="1700" t="s">
        <v>4528</v>
      </c>
      <c r="I2036" s="1700" t="s">
        <v>8089</v>
      </c>
    </row>
    <row r="2037" spans="2:9">
      <c r="B2037" s="1699" t="s">
        <v>2527</v>
      </c>
      <c r="C2037" s="1699" t="s">
        <v>2135</v>
      </c>
      <c r="D2037" s="1699" t="s">
        <v>2512</v>
      </c>
      <c r="E2037" s="1699">
        <v>0</v>
      </c>
      <c r="F2037" s="1699">
        <v>1</v>
      </c>
      <c r="G2037" s="1700" t="s">
        <v>4522</v>
      </c>
      <c r="H2037" s="1700" t="s">
        <v>3030</v>
      </c>
      <c r="I2037" s="1700" t="s">
        <v>8088</v>
      </c>
    </row>
    <row r="2038" spans="2:9">
      <c r="B2038" s="1699" t="s">
        <v>2527</v>
      </c>
      <c r="C2038" s="1699" t="s">
        <v>2135</v>
      </c>
      <c r="D2038" s="1699" t="s">
        <v>2514</v>
      </c>
      <c r="E2038" s="1699">
        <v>0</v>
      </c>
      <c r="F2038" s="1699">
        <v>1</v>
      </c>
      <c r="G2038" s="1700" t="s">
        <v>4522</v>
      </c>
      <c r="H2038" s="1700" t="s">
        <v>4529</v>
      </c>
      <c r="I2038" s="1700" t="s">
        <v>8089</v>
      </c>
    </row>
    <row r="2039" spans="2:9">
      <c r="B2039" s="1699" t="s">
        <v>2527</v>
      </c>
      <c r="C2039" s="1699" t="s">
        <v>2137</v>
      </c>
      <c r="D2039" s="1699" t="s">
        <v>2108</v>
      </c>
      <c r="E2039" s="1699">
        <v>1</v>
      </c>
      <c r="F2039" s="1699">
        <v>0</v>
      </c>
      <c r="G2039" s="1700" t="s">
        <v>4530</v>
      </c>
      <c r="H2039" s="1700"/>
      <c r="I2039" s="1700" t="s">
        <v>8089</v>
      </c>
    </row>
    <row r="2040" spans="2:9">
      <c r="B2040" s="1699" t="s">
        <v>2527</v>
      </c>
      <c r="C2040" s="1699" t="s">
        <v>2137</v>
      </c>
      <c r="D2040" s="1699" t="s">
        <v>2110</v>
      </c>
      <c r="E2040" s="1699">
        <v>0</v>
      </c>
      <c r="F2040" s="1699">
        <v>1</v>
      </c>
      <c r="G2040" s="1700" t="s">
        <v>4530</v>
      </c>
      <c r="H2040" s="1700" t="s">
        <v>4531</v>
      </c>
      <c r="I2040" s="1700" t="s">
        <v>8088</v>
      </c>
    </row>
    <row r="2041" spans="2:9">
      <c r="B2041" s="1699" t="s">
        <v>2527</v>
      </c>
      <c r="C2041" s="1699" t="s">
        <v>2137</v>
      </c>
      <c r="D2041" s="1699" t="s">
        <v>2124</v>
      </c>
      <c r="E2041" s="1699">
        <v>0</v>
      </c>
      <c r="F2041" s="1699">
        <v>1</v>
      </c>
      <c r="G2041" s="1700" t="s">
        <v>4530</v>
      </c>
      <c r="H2041" s="1700" t="s">
        <v>4335</v>
      </c>
      <c r="I2041" s="1700" t="s">
        <v>8089</v>
      </c>
    </row>
    <row r="2042" spans="2:9">
      <c r="B2042" s="1699" t="s">
        <v>2527</v>
      </c>
      <c r="C2042" s="1699" t="s">
        <v>2137</v>
      </c>
      <c r="D2042" s="1699" t="s">
        <v>2126</v>
      </c>
      <c r="E2042" s="1699">
        <v>0</v>
      </c>
      <c r="F2042" s="1699">
        <v>1</v>
      </c>
      <c r="G2042" s="1700" t="s">
        <v>4530</v>
      </c>
      <c r="H2042" s="1700" t="s">
        <v>3311</v>
      </c>
      <c r="I2042" s="1700" t="s">
        <v>8089</v>
      </c>
    </row>
    <row r="2043" spans="2:9">
      <c r="B2043" s="1699" t="s">
        <v>2527</v>
      </c>
      <c r="C2043" s="1699" t="s">
        <v>2137</v>
      </c>
      <c r="D2043" s="1699" t="s">
        <v>2128</v>
      </c>
      <c r="E2043" s="1699">
        <v>0</v>
      </c>
      <c r="F2043" s="1699">
        <v>1</v>
      </c>
      <c r="G2043" s="1700" t="s">
        <v>4530</v>
      </c>
      <c r="H2043" s="1700" t="s">
        <v>4532</v>
      </c>
      <c r="I2043" s="1700" t="s">
        <v>8088</v>
      </c>
    </row>
    <row r="2044" spans="2:9">
      <c r="B2044" s="1699" t="s">
        <v>2527</v>
      </c>
      <c r="C2044" s="1699" t="s">
        <v>2137</v>
      </c>
      <c r="D2044" s="1699" t="s">
        <v>2512</v>
      </c>
      <c r="E2044" s="1699">
        <v>0</v>
      </c>
      <c r="F2044" s="1699">
        <v>1</v>
      </c>
      <c r="G2044" s="1700" t="s">
        <v>4530</v>
      </c>
      <c r="H2044" s="1700" t="s">
        <v>4533</v>
      </c>
      <c r="I2044" s="1700" t="s">
        <v>8089</v>
      </c>
    </row>
    <row r="2045" spans="2:9">
      <c r="B2045" s="1699" t="s">
        <v>2527</v>
      </c>
      <c r="C2045" s="1699" t="s">
        <v>2138</v>
      </c>
      <c r="D2045" s="1699" t="s">
        <v>2108</v>
      </c>
      <c r="E2045" s="1699">
        <v>1</v>
      </c>
      <c r="F2045" s="1699">
        <v>0</v>
      </c>
      <c r="G2045" s="1700" t="s">
        <v>4534</v>
      </c>
      <c r="H2045" s="1700"/>
      <c r="I2045" s="1700" t="s">
        <v>8088</v>
      </c>
    </row>
    <row r="2046" spans="2:9">
      <c r="B2046" s="1699" t="s">
        <v>2527</v>
      </c>
      <c r="C2046" s="1699" t="s">
        <v>2138</v>
      </c>
      <c r="D2046" s="1699" t="s">
        <v>2110</v>
      </c>
      <c r="E2046" s="1699">
        <v>0</v>
      </c>
      <c r="F2046" s="1699">
        <v>1</v>
      </c>
      <c r="G2046" s="1700" t="s">
        <v>4534</v>
      </c>
      <c r="H2046" s="1700" t="s">
        <v>4535</v>
      </c>
      <c r="I2046" s="1700" t="s">
        <v>8088</v>
      </c>
    </row>
    <row r="2047" spans="2:9">
      <c r="B2047" s="1699" t="s">
        <v>2527</v>
      </c>
      <c r="C2047" s="1699" t="s">
        <v>2138</v>
      </c>
      <c r="D2047" s="1699" t="s">
        <v>2112</v>
      </c>
      <c r="E2047" s="1699">
        <v>0</v>
      </c>
      <c r="F2047" s="1699">
        <v>1</v>
      </c>
      <c r="G2047" s="1700" t="s">
        <v>4534</v>
      </c>
      <c r="H2047" s="1700" t="s">
        <v>4029</v>
      </c>
      <c r="I2047" s="1700" t="s">
        <v>8088</v>
      </c>
    </row>
    <row r="2048" spans="2:9">
      <c r="B2048" s="1699" t="s">
        <v>2527</v>
      </c>
      <c r="C2048" s="1699" t="s">
        <v>2138</v>
      </c>
      <c r="D2048" s="1699" t="s">
        <v>2122</v>
      </c>
      <c r="E2048" s="1699">
        <v>0</v>
      </c>
      <c r="F2048" s="1699">
        <v>1</v>
      </c>
      <c r="G2048" s="1700" t="s">
        <v>4534</v>
      </c>
      <c r="H2048" s="1700" t="s">
        <v>4165</v>
      </c>
      <c r="I2048" s="1700" t="s">
        <v>8089</v>
      </c>
    </row>
    <row r="2049" spans="2:9">
      <c r="B2049" s="1699" t="s">
        <v>2527</v>
      </c>
      <c r="C2049" s="1699" t="s">
        <v>2138</v>
      </c>
      <c r="D2049" s="1699" t="s">
        <v>2124</v>
      </c>
      <c r="E2049" s="1699">
        <v>0</v>
      </c>
      <c r="F2049" s="1699">
        <v>1</v>
      </c>
      <c r="G2049" s="1700" t="s">
        <v>4534</v>
      </c>
      <c r="H2049" s="1700" t="s">
        <v>4536</v>
      </c>
      <c r="I2049" s="1700" t="s">
        <v>8088</v>
      </c>
    </row>
    <row r="2050" spans="2:9">
      <c r="B2050" s="1699" t="s">
        <v>2527</v>
      </c>
      <c r="C2050" s="1699" t="s">
        <v>2138</v>
      </c>
      <c r="D2050" s="1699" t="s">
        <v>2126</v>
      </c>
      <c r="E2050" s="1699">
        <v>0</v>
      </c>
      <c r="F2050" s="1699">
        <v>1</v>
      </c>
      <c r="G2050" s="1700" t="s">
        <v>4534</v>
      </c>
      <c r="H2050" s="1700" t="s">
        <v>4537</v>
      </c>
      <c r="I2050" s="1700" t="s">
        <v>8088</v>
      </c>
    </row>
    <row r="2051" spans="2:9">
      <c r="B2051" s="1699" t="s">
        <v>2527</v>
      </c>
      <c r="C2051" s="1699" t="s">
        <v>2138</v>
      </c>
      <c r="D2051" s="1699" t="s">
        <v>2128</v>
      </c>
      <c r="E2051" s="1699">
        <v>0</v>
      </c>
      <c r="F2051" s="1699">
        <v>1</v>
      </c>
      <c r="G2051" s="1700" t="s">
        <v>4534</v>
      </c>
      <c r="H2051" s="1700" t="s">
        <v>2881</v>
      </c>
      <c r="I2051" s="1700" t="s">
        <v>8089</v>
      </c>
    </row>
    <row r="2052" spans="2:9">
      <c r="B2052" s="1699" t="s">
        <v>2527</v>
      </c>
      <c r="C2052" s="1699" t="s">
        <v>2138</v>
      </c>
      <c r="D2052" s="1699" t="s">
        <v>2130</v>
      </c>
      <c r="E2052" s="1699">
        <v>0</v>
      </c>
      <c r="F2052" s="1699">
        <v>1</v>
      </c>
      <c r="G2052" s="1700" t="s">
        <v>4534</v>
      </c>
      <c r="H2052" s="1700" t="s">
        <v>4538</v>
      </c>
      <c r="I2052" s="1700" t="s">
        <v>8088</v>
      </c>
    </row>
    <row r="2053" spans="2:9">
      <c r="B2053" s="1699" t="s">
        <v>2527</v>
      </c>
      <c r="C2053" s="1699" t="s">
        <v>2138</v>
      </c>
      <c r="D2053" s="1699" t="s">
        <v>2512</v>
      </c>
      <c r="E2053" s="1699">
        <v>0</v>
      </c>
      <c r="F2053" s="1699">
        <v>1</v>
      </c>
      <c r="G2053" s="1700" t="s">
        <v>4534</v>
      </c>
      <c r="H2053" s="1700" t="s">
        <v>4539</v>
      </c>
      <c r="I2053" s="1700" t="s">
        <v>8088</v>
      </c>
    </row>
    <row r="2054" spans="2:9">
      <c r="B2054" s="1699" t="s">
        <v>2527</v>
      </c>
      <c r="C2054" s="1699" t="s">
        <v>2142</v>
      </c>
      <c r="D2054" s="1699" t="s">
        <v>2512</v>
      </c>
      <c r="E2054" s="1699">
        <v>0</v>
      </c>
      <c r="F2054" s="1699">
        <v>1</v>
      </c>
      <c r="G2054" s="1700" t="s">
        <v>4540</v>
      </c>
      <c r="H2054" s="1700" t="s">
        <v>3500</v>
      </c>
      <c r="I2054" s="1700" t="s">
        <v>8088</v>
      </c>
    </row>
    <row r="2055" spans="2:9">
      <c r="B2055" s="1699" t="s">
        <v>2527</v>
      </c>
      <c r="C2055" s="1699" t="s">
        <v>2145</v>
      </c>
      <c r="D2055" s="1699" t="s">
        <v>2112</v>
      </c>
      <c r="E2055" s="1699">
        <v>0</v>
      </c>
      <c r="F2055" s="1699">
        <v>1</v>
      </c>
      <c r="G2055" s="1700" t="s">
        <v>4541</v>
      </c>
      <c r="H2055" s="1700" t="s">
        <v>4542</v>
      </c>
      <c r="I2055" s="1700" t="s">
        <v>8088</v>
      </c>
    </row>
    <row r="2056" spans="2:9">
      <c r="B2056" s="1699" t="s">
        <v>2527</v>
      </c>
      <c r="C2056" s="1699" t="s">
        <v>2145</v>
      </c>
      <c r="D2056" s="1699" t="s">
        <v>2122</v>
      </c>
      <c r="E2056" s="1699">
        <v>0</v>
      </c>
      <c r="F2056" s="1699">
        <v>1</v>
      </c>
      <c r="G2056" s="1700" t="s">
        <v>4541</v>
      </c>
      <c r="H2056" s="1700" t="s">
        <v>4543</v>
      </c>
      <c r="I2056" s="1700" t="s">
        <v>8089</v>
      </c>
    </row>
    <row r="2057" spans="2:9">
      <c r="B2057" s="1699" t="s">
        <v>2527</v>
      </c>
      <c r="C2057" s="1699" t="s">
        <v>2145</v>
      </c>
      <c r="D2057" s="1699" t="s">
        <v>2126</v>
      </c>
      <c r="E2057" s="1699">
        <v>0</v>
      </c>
      <c r="F2057" s="1699">
        <v>1</v>
      </c>
      <c r="G2057" s="1700" t="s">
        <v>4541</v>
      </c>
      <c r="H2057" s="1700" t="s">
        <v>4544</v>
      </c>
      <c r="I2057" s="1700" t="s">
        <v>8088</v>
      </c>
    </row>
    <row r="2058" spans="2:9">
      <c r="B2058" s="1699" t="s">
        <v>2527</v>
      </c>
      <c r="C2058" s="1699" t="s">
        <v>2150</v>
      </c>
      <c r="D2058" s="1699" t="s">
        <v>2112</v>
      </c>
      <c r="E2058" s="1699">
        <v>0</v>
      </c>
      <c r="F2058" s="1699">
        <v>1</v>
      </c>
      <c r="G2058" s="1700" t="s">
        <v>4545</v>
      </c>
      <c r="H2058" s="1700" t="s">
        <v>4546</v>
      </c>
      <c r="I2058" s="1700" t="s">
        <v>8088</v>
      </c>
    </row>
    <row r="2059" spans="2:9">
      <c r="B2059" s="1699" t="s">
        <v>2527</v>
      </c>
      <c r="C2059" s="1699" t="s">
        <v>2150</v>
      </c>
      <c r="D2059" s="1699" t="s">
        <v>2122</v>
      </c>
      <c r="E2059" s="1699">
        <v>0</v>
      </c>
      <c r="F2059" s="1699">
        <v>1</v>
      </c>
      <c r="G2059" s="1700" t="s">
        <v>4545</v>
      </c>
      <c r="H2059" s="1700" t="s">
        <v>4547</v>
      </c>
      <c r="I2059" s="1700" t="s">
        <v>8088</v>
      </c>
    </row>
    <row r="2060" spans="2:9">
      <c r="B2060" s="1699" t="s">
        <v>2527</v>
      </c>
      <c r="C2060" s="1699" t="s">
        <v>2150</v>
      </c>
      <c r="D2060" s="1699" t="s">
        <v>2124</v>
      </c>
      <c r="E2060" s="1699">
        <v>0</v>
      </c>
      <c r="F2060" s="1699">
        <v>1</v>
      </c>
      <c r="G2060" s="1700" t="s">
        <v>4545</v>
      </c>
      <c r="H2060" s="1700" t="s">
        <v>4548</v>
      </c>
      <c r="I2060" s="1700" t="s">
        <v>8088</v>
      </c>
    </row>
    <row r="2061" spans="2:9">
      <c r="B2061" s="1699" t="s">
        <v>2527</v>
      </c>
      <c r="C2061" s="1699" t="s">
        <v>2150</v>
      </c>
      <c r="D2061" s="1699" t="s">
        <v>2130</v>
      </c>
      <c r="E2061" s="1699">
        <v>0</v>
      </c>
      <c r="F2061" s="1699">
        <v>1</v>
      </c>
      <c r="G2061" s="1700" t="s">
        <v>4545</v>
      </c>
      <c r="H2061" s="1700" t="s">
        <v>4549</v>
      </c>
      <c r="I2061" s="1700" t="s">
        <v>8088</v>
      </c>
    </row>
    <row r="2062" spans="2:9">
      <c r="B2062" s="1699" t="s">
        <v>2527</v>
      </c>
      <c r="C2062" s="1699" t="s">
        <v>2150</v>
      </c>
      <c r="D2062" s="1699" t="s">
        <v>2512</v>
      </c>
      <c r="E2062" s="1699">
        <v>0</v>
      </c>
      <c r="F2062" s="1699">
        <v>1</v>
      </c>
      <c r="G2062" s="1700" t="s">
        <v>4545</v>
      </c>
      <c r="H2062" s="1700" t="s">
        <v>2782</v>
      </c>
      <c r="I2062" s="1700" t="s">
        <v>8088</v>
      </c>
    </row>
    <row r="2063" spans="2:9">
      <c r="B2063" s="1699" t="s">
        <v>2527</v>
      </c>
      <c r="C2063" s="1699" t="s">
        <v>2150</v>
      </c>
      <c r="D2063" s="1699" t="s">
        <v>2515</v>
      </c>
      <c r="E2063" s="1699">
        <v>0</v>
      </c>
      <c r="F2063" s="1699">
        <v>1</v>
      </c>
      <c r="G2063" s="1700" t="s">
        <v>4545</v>
      </c>
      <c r="H2063" s="1700" t="s">
        <v>4041</v>
      </c>
      <c r="I2063" s="1700" t="s">
        <v>8088</v>
      </c>
    </row>
    <row r="2064" spans="2:9">
      <c r="B2064" s="1699" t="s">
        <v>2527</v>
      </c>
      <c r="C2064" s="1699" t="s">
        <v>2150</v>
      </c>
      <c r="D2064" s="1699" t="s">
        <v>2516</v>
      </c>
      <c r="E2064" s="1699">
        <v>0</v>
      </c>
      <c r="F2064" s="1699">
        <v>1</v>
      </c>
      <c r="G2064" s="1700" t="s">
        <v>4545</v>
      </c>
      <c r="H2064" s="1700" t="s">
        <v>4550</v>
      </c>
      <c r="I2064" s="1700" t="s">
        <v>8089</v>
      </c>
    </row>
    <row r="2065" spans="2:9">
      <c r="B2065" s="1699" t="s">
        <v>2527</v>
      </c>
      <c r="C2065" s="1699" t="s">
        <v>2152</v>
      </c>
      <c r="D2065" s="1699" t="s">
        <v>2110</v>
      </c>
      <c r="E2065" s="1699">
        <v>0</v>
      </c>
      <c r="F2065" s="1699">
        <v>1</v>
      </c>
      <c r="G2065" s="1700" t="s">
        <v>4551</v>
      </c>
      <c r="H2065" s="1700" t="s">
        <v>4308</v>
      </c>
      <c r="I2065" s="1700" t="s">
        <v>8088</v>
      </c>
    </row>
    <row r="2066" spans="2:9">
      <c r="B2066" s="1699" t="s">
        <v>2527</v>
      </c>
      <c r="C2066" s="1699" t="s">
        <v>2152</v>
      </c>
      <c r="D2066" s="1699" t="s">
        <v>2512</v>
      </c>
      <c r="E2066" s="1699">
        <v>0</v>
      </c>
      <c r="F2066" s="1699">
        <v>1</v>
      </c>
      <c r="G2066" s="1700" t="s">
        <v>4551</v>
      </c>
      <c r="H2066" s="1700" t="s">
        <v>4552</v>
      </c>
      <c r="I2066" s="1700" t="s">
        <v>8088</v>
      </c>
    </row>
    <row r="2067" spans="2:9">
      <c r="B2067" s="1699" t="s">
        <v>2527</v>
      </c>
      <c r="C2067" s="1699" t="s">
        <v>2152</v>
      </c>
      <c r="D2067" s="1699" t="s">
        <v>2515</v>
      </c>
      <c r="E2067" s="1699">
        <v>0</v>
      </c>
      <c r="F2067" s="1699">
        <v>1</v>
      </c>
      <c r="G2067" s="1700" t="s">
        <v>4551</v>
      </c>
      <c r="H2067" s="1700" t="s">
        <v>4553</v>
      </c>
      <c r="I2067" s="1700" t="s">
        <v>8088</v>
      </c>
    </row>
    <row r="2068" spans="2:9">
      <c r="B2068" s="1699" t="s">
        <v>2527</v>
      </c>
      <c r="C2068" s="1699" t="s">
        <v>2152</v>
      </c>
      <c r="D2068" s="1699" t="s">
        <v>2516</v>
      </c>
      <c r="E2068" s="1699">
        <v>0</v>
      </c>
      <c r="F2068" s="1699">
        <v>1</v>
      </c>
      <c r="G2068" s="1700" t="s">
        <v>4551</v>
      </c>
      <c r="H2068" s="1700" t="s">
        <v>4554</v>
      </c>
      <c r="I2068" s="1700" t="s">
        <v>8089</v>
      </c>
    </row>
    <row r="2069" spans="2:9">
      <c r="B2069" s="1699" t="s">
        <v>2527</v>
      </c>
      <c r="C2069" s="1699" t="s">
        <v>2802</v>
      </c>
      <c r="D2069" s="1699" t="s">
        <v>2108</v>
      </c>
      <c r="E2069" s="1699">
        <v>1</v>
      </c>
      <c r="F2069" s="1699">
        <v>0</v>
      </c>
      <c r="G2069" s="1700" t="s">
        <v>4555</v>
      </c>
      <c r="H2069" s="1700"/>
      <c r="I2069" s="1700" t="s">
        <v>8088</v>
      </c>
    </row>
    <row r="2070" spans="2:9">
      <c r="B2070" s="1699" t="s">
        <v>2527</v>
      </c>
      <c r="C2070" s="1699" t="s">
        <v>2802</v>
      </c>
      <c r="D2070" s="1699" t="s">
        <v>2112</v>
      </c>
      <c r="E2070" s="1699">
        <v>0</v>
      </c>
      <c r="F2070" s="1699">
        <v>1</v>
      </c>
      <c r="G2070" s="1700" t="s">
        <v>4555</v>
      </c>
      <c r="H2070" s="1700" t="s">
        <v>3186</v>
      </c>
      <c r="I2070" s="1700" t="s">
        <v>8088</v>
      </c>
    </row>
    <row r="2071" spans="2:9">
      <c r="B2071" s="1699" t="s">
        <v>2527</v>
      </c>
      <c r="C2071" s="1699" t="s">
        <v>2802</v>
      </c>
      <c r="D2071" s="1699" t="s">
        <v>2124</v>
      </c>
      <c r="E2071" s="1699">
        <v>0</v>
      </c>
      <c r="F2071" s="1699">
        <v>1</v>
      </c>
      <c r="G2071" s="1700" t="s">
        <v>4555</v>
      </c>
      <c r="H2071" s="1700" t="s">
        <v>4556</v>
      </c>
      <c r="I2071" s="1700" t="s">
        <v>8089</v>
      </c>
    </row>
    <row r="2072" spans="2:9">
      <c r="B2072" s="1699" t="s">
        <v>2527</v>
      </c>
      <c r="C2072" s="1699" t="s">
        <v>2802</v>
      </c>
      <c r="D2072" s="1699" t="s">
        <v>2126</v>
      </c>
      <c r="E2072" s="1699">
        <v>0</v>
      </c>
      <c r="F2072" s="1699">
        <v>1</v>
      </c>
      <c r="G2072" s="1700" t="s">
        <v>4555</v>
      </c>
      <c r="H2072" s="1700" t="s">
        <v>4557</v>
      </c>
      <c r="I2072" s="1700" t="s">
        <v>8089</v>
      </c>
    </row>
    <row r="2073" spans="2:9">
      <c r="B2073" s="1699" t="s">
        <v>2527</v>
      </c>
      <c r="C2073" s="1699" t="s">
        <v>2802</v>
      </c>
      <c r="D2073" s="1699" t="s">
        <v>2128</v>
      </c>
      <c r="E2073" s="1699">
        <v>0</v>
      </c>
      <c r="F2073" s="1699">
        <v>1</v>
      </c>
      <c r="G2073" s="1700" t="s">
        <v>4555</v>
      </c>
      <c r="H2073" s="1700" t="s">
        <v>4558</v>
      </c>
      <c r="I2073" s="1700" t="s">
        <v>8088</v>
      </c>
    </row>
    <row r="2074" spans="2:9">
      <c r="B2074" s="1699" t="s">
        <v>2527</v>
      </c>
      <c r="C2074" s="1699" t="s">
        <v>2802</v>
      </c>
      <c r="D2074" s="1699" t="s">
        <v>2130</v>
      </c>
      <c r="E2074" s="1699">
        <v>0</v>
      </c>
      <c r="F2074" s="1699">
        <v>1</v>
      </c>
      <c r="G2074" s="1700" t="s">
        <v>4555</v>
      </c>
      <c r="H2074" s="1700" t="s">
        <v>4559</v>
      </c>
      <c r="I2074" s="1700" t="s">
        <v>8089</v>
      </c>
    </row>
    <row r="2075" spans="2:9">
      <c r="B2075" s="1699" t="s">
        <v>2527</v>
      </c>
      <c r="C2075" s="1699" t="s">
        <v>2802</v>
      </c>
      <c r="D2075" s="1699" t="s">
        <v>2512</v>
      </c>
      <c r="E2075" s="1699">
        <v>0</v>
      </c>
      <c r="F2075" s="1699">
        <v>1</v>
      </c>
      <c r="G2075" s="1700" t="s">
        <v>4555</v>
      </c>
      <c r="H2075" s="1700" t="s">
        <v>4560</v>
      </c>
      <c r="I2075" s="1700" t="s">
        <v>8088</v>
      </c>
    </row>
    <row r="2076" spans="2:9">
      <c r="B2076" s="1699" t="s">
        <v>2527</v>
      </c>
      <c r="C2076" s="1699" t="s">
        <v>3223</v>
      </c>
      <c r="D2076" s="1699" t="s">
        <v>2108</v>
      </c>
      <c r="E2076" s="1699">
        <v>1</v>
      </c>
      <c r="F2076" s="1699">
        <v>0</v>
      </c>
      <c r="G2076" s="1700" t="s">
        <v>2472</v>
      </c>
      <c r="H2076" s="1700"/>
      <c r="I2076" s="1700" t="s">
        <v>8089</v>
      </c>
    </row>
    <row r="2077" spans="2:9">
      <c r="B2077" s="1699" t="s">
        <v>2527</v>
      </c>
      <c r="C2077" s="1699" t="s">
        <v>3223</v>
      </c>
      <c r="D2077" s="1699" t="s">
        <v>2107</v>
      </c>
      <c r="E2077" s="1699">
        <v>0</v>
      </c>
      <c r="F2077" s="1699">
        <v>1</v>
      </c>
      <c r="G2077" s="1700" t="s">
        <v>2472</v>
      </c>
      <c r="H2077" s="1700" t="s">
        <v>4561</v>
      </c>
      <c r="I2077" s="1700" t="s">
        <v>8089</v>
      </c>
    </row>
    <row r="2078" spans="2:9">
      <c r="B2078" s="1699" t="s">
        <v>2527</v>
      </c>
      <c r="C2078" s="1699" t="s">
        <v>3223</v>
      </c>
      <c r="D2078" s="1699" t="s">
        <v>2110</v>
      </c>
      <c r="E2078" s="1699">
        <v>0</v>
      </c>
      <c r="F2078" s="1699">
        <v>1</v>
      </c>
      <c r="G2078" s="1700" t="s">
        <v>2472</v>
      </c>
      <c r="H2078" s="1700" t="s">
        <v>4562</v>
      </c>
      <c r="I2078" s="1700" t="s">
        <v>8089</v>
      </c>
    </row>
    <row r="2079" spans="2:9">
      <c r="B2079" s="1699" t="s">
        <v>2527</v>
      </c>
      <c r="C2079" s="1699" t="s">
        <v>2298</v>
      </c>
      <c r="D2079" s="1699" t="s">
        <v>2108</v>
      </c>
      <c r="E2079" s="1699">
        <v>1</v>
      </c>
      <c r="F2079" s="1699">
        <v>0</v>
      </c>
      <c r="G2079" s="1700" t="s">
        <v>4563</v>
      </c>
      <c r="H2079" s="1700"/>
      <c r="I2079" s="1700" t="s">
        <v>8089</v>
      </c>
    </row>
    <row r="2080" spans="2:9">
      <c r="B2080" s="1699" t="s">
        <v>2527</v>
      </c>
      <c r="C2080" s="1699" t="s">
        <v>2298</v>
      </c>
      <c r="D2080" s="1699" t="s">
        <v>2107</v>
      </c>
      <c r="E2080" s="1699">
        <v>0</v>
      </c>
      <c r="F2080" s="1699">
        <v>1</v>
      </c>
      <c r="G2080" s="1700" t="s">
        <v>4563</v>
      </c>
      <c r="H2080" s="1700" t="s">
        <v>4564</v>
      </c>
      <c r="I2080" s="1700" t="s">
        <v>8088</v>
      </c>
    </row>
    <row r="2081" spans="2:9">
      <c r="B2081" s="1699" t="s">
        <v>2527</v>
      </c>
      <c r="C2081" s="1699" t="s">
        <v>2298</v>
      </c>
      <c r="D2081" s="1699" t="s">
        <v>2110</v>
      </c>
      <c r="E2081" s="1699">
        <v>0</v>
      </c>
      <c r="F2081" s="1699">
        <v>1</v>
      </c>
      <c r="G2081" s="1700" t="s">
        <v>4563</v>
      </c>
      <c r="H2081" s="1700" t="s">
        <v>4565</v>
      </c>
      <c r="I2081" s="1700" t="s">
        <v>8088</v>
      </c>
    </row>
    <row r="2082" spans="2:9">
      <c r="B2082" s="1699" t="s">
        <v>2527</v>
      </c>
      <c r="C2082" s="1699" t="s">
        <v>2298</v>
      </c>
      <c r="D2082" s="1699" t="s">
        <v>2112</v>
      </c>
      <c r="E2082" s="1699">
        <v>0</v>
      </c>
      <c r="F2082" s="1699">
        <v>1</v>
      </c>
      <c r="G2082" s="1700" t="s">
        <v>4563</v>
      </c>
      <c r="H2082" s="1700" t="s">
        <v>4566</v>
      </c>
      <c r="I2082" s="1700" t="s">
        <v>8088</v>
      </c>
    </row>
    <row r="2083" spans="2:9">
      <c r="B2083" s="1699" t="s">
        <v>2527</v>
      </c>
      <c r="C2083" s="1699" t="s">
        <v>2298</v>
      </c>
      <c r="D2083" s="1699" t="s">
        <v>2122</v>
      </c>
      <c r="E2083" s="1699">
        <v>0</v>
      </c>
      <c r="F2083" s="1699">
        <v>1</v>
      </c>
      <c r="G2083" s="1700" t="s">
        <v>4563</v>
      </c>
      <c r="H2083" s="1700" t="s">
        <v>4567</v>
      </c>
      <c r="I2083" s="1700" t="s">
        <v>8089</v>
      </c>
    </row>
    <row r="2084" spans="2:9">
      <c r="B2084" s="1699" t="s">
        <v>2527</v>
      </c>
      <c r="C2084" s="1699" t="s">
        <v>2298</v>
      </c>
      <c r="D2084" s="1699" t="s">
        <v>2124</v>
      </c>
      <c r="E2084" s="1699">
        <v>0</v>
      </c>
      <c r="F2084" s="1699">
        <v>1</v>
      </c>
      <c r="G2084" s="1700" t="s">
        <v>4563</v>
      </c>
      <c r="H2084" s="1700" t="s">
        <v>4568</v>
      </c>
      <c r="I2084" s="1700" t="s">
        <v>8089</v>
      </c>
    </row>
    <row r="2085" spans="2:9">
      <c r="B2085" s="1699" t="s">
        <v>2527</v>
      </c>
      <c r="C2085" s="1699" t="s">
        <v>2298</v>
      </c>
      <c r="D2085" s="1699" t="s">
        <v>2126</v>
      </c>
      <c r="E2085" s="1699">
        <v>0</v>
      </c>
      <c r="F2085" s="1699">
        <v>1</v>
      </c>
      <c r="G2085" s="1700" t="s">
        <v>4563</v>
      </c>
      <c r="H2085" s="1700" t="s">
        <v>4569</v>
      </c>
      <c r="I2085" s="1700" t="s">
        <v>8089</v>
      </c>
    </row>
    <row r="2086" spans="2:9">
      <c r="B2086" s="1699" t="s">
        <v>2527</v>
      </c>
      <c r="C2086" s="1699" t="s">
        <v>2298</v>
      </c>
      <c r="D2086" s="1699" t="s">
        <v>2128</v>
      </c>
      <c r="E2086" s="1699">
        <v>0</v>
      </c>
      <c r="F2086" s="1699">
        <v>1</v>
      </c>
      <c r="G2086" s="1700" t="s">
        <v>4563</v>
      </c>
      <c r="H2086" s="1700" t="s">
        <v>4570</v>
      </c>
      <c r="I2086" s="1700" t="s">
        <v>8089</v>
      </c>
    </row>
    <row r="2087" spans="2:9">
      <c r="B2087" s="1699" t="s">
        <v>2527</v>
      </c>
      <c r="C2087" s="1699" t="s">
        <v>2298</v>
      </c>
      <c r="D2087" s="1699" t="s">
        <v>2130</v>
      </c>
      <c r="E2087" s="1699">
        <v>0</v>
      </c>
      <c r="F2087" s="1699">
        <v>1</v>
      </c>
      <c r="G2087" s="1700" t="s">
        <v>4563</v>
      </c>
      <c r="H2087" s="1700" t="s">
        <v>3972</v>
      </c>
      <c r="I2087" s="1700" t="s">
        <v>8089</v>
      </c>
    </row>
    <row r="2088" spans="2:9">
      <c r="B2088" s="1699" t="s">
        <v>2527</v>
      </c>
      <c r="C2088" s="1699" t="s">
        <v>2298</v>
      </c>
      <c r="D2088" s="1699" t="s">
        <v>2512</v>
      </c>
      <c r="E2088" s="1699">
        <v>0</v>
      </c>
      <c r="F2088" s="1699">
        <v>1</v>
      </c>
      <c r="G2088" s="1700" t="s">
        <v>4563</v>
      </c>
      <c r="H2088" s="1700" t="s">
        <v>4571</v>
      </c>
      <c r="I2088" s="1700" t="s">
        <v>8089</v>
      </c>
    </row>
    <row r="2089" spans="2:9">
      <c r="B2089" s="1699" t="s">
        <v>2527</v>
      </c>
      <c r="C2089" s="1699" t="s">
        <v>2313</v>
      </c>
      <c r="D2089" s="1699" t="s">
        <v>2108</v>
      </c>
      <c r="E2089" s="1699">
        <v>1</v>
      </c>
      <c r="F2089" s="1699">
        <v>0</v>
      </c>
      <c r="G2089" s="1700" t="s">
        <v>4572</v>
      </c>
      <c r="H2089" s="1700"/>
      <c r="I2089" s="1700" t="s">
        <v>8088</v>
      </c>
    </row>
    <row r="2090" spans="2:9">
      <c r="B2090" s="1699" t="s">
        <v>2527</v>
      </c>
      <c r="C2090" s="1699" t="s">
        <v>2313</v>
      </c>
      <c r="D2090" s="1699" t="s">
        <v>2110</v>
      </c>
      <c r="E2090" s="1699">
        <v>0</v>
      </c>
      <c r="F2090" s="1699">
        <v>1</v>
      </c>
      <c r="G2090" s="1700" t="s">
        <v>4572</v>
      </c>
      <c r="H2090" s="1700" t="s">
        <v>4573</v>
      </c>
      <c r="I2090" s="1700" t="s">
        <v>8089</v>
      </c>
    </row>
    <row r="2091" spans="2:9">
      <c r="B2091" s="1699" t="s">
        <v>2527</v>
      </c>
      <c r="C2091" s="1699" t="s">
        <v>2313</v>
      </c>
      <c r="D2091" s="1699" t="s">
        <v>2112</v>
      </c>
      <c r="E2091" s="1699">
        <v>0</v>
      </c>
      <c r="F2091" s="1699">
        <v>1</v>
      </c>
      <c r="G2091" s="1700" t="s">
        <v>4572</v>
      </c>
      <c r="H2091" s="1700" t="s">
        <v>4574</v>
      </c>
      <c r="I2091" s="1700" t="s">
        <v>8089</v>
      </c>
    </row>
    <row r="2092" spans="2:9">
      <c r="B2092" s="1699" t="s">
        <v>2527</v>
      </c>
      <c r="C2092" s="1699" t="s">
        <v>2313</v>
      </c>
      <c r="D2092" s="1699" t="s">
        <v>2122</v>
      </c>
      <c r="E2092" s="1699">
        <v>0</v>
      </c>
      <c r="F2092" s="1699">
        <v>1</v>
      </c>
      <c r="G2092" s="1700" t="s">
        <v>4572</v>
      </c>
      <c r="H2092" s="1700" t="s">
        <v>2954</v>
      </c>
      <c r="I2092" s="1700" t="s">
        <v>8088</v>
      </c>
    </row>
    <row r="2093" spans="2:9">
      <c r="B2093" s="1699" t="s">
        <v>2527</v>
      </c>
      <c r="C2093" s="1699" t="s">
        <v>2313</v>
      </c>
      <c r="D2093" s="1699" t="s">
        <v>2124</v>
      </c>
      <c r="E2093" s="1699">
        <v>0</v>
      </c>
      <c r="F2093" s="1699">
        <v>1</v>
      </c>
      <c r="G2093" s="1700" t="s">
        <v>4572</v>
      </c>
      <c r="H2093" s="1700" t="s">
        <v>4575</v>
      </c>
      <c r="I2093" s="1700" t="s">
        <v>8089</v>
      </c>
    </row>
    <row r="2094" spans="2:9">
      <c r="B2094" s="1699" t="s">
        <v>2527</v>
      </c>
      <c r="C2094" s="1699" t="s">
        <v>2313</v>
      </c>
      <c r="D2094" s="1699" t="s">
        <v>2126</v>
      </c>
      <c r="E2094" s="1699">
        <v>0</v>
      </c>
      <c r="F2094" s="1699">
        <v>1</v>
      </c>
      <c r="G2094" s="1700" t="s">
        <v>4572</v>
      </c>
      <c r="H2094" s="1700" t="s">
        <v>4576</v>
      </c>
      <c r="I2094" s="1700" t="s">
        <v>8089</v>
      </c>
    </row>
    <row r="2095" spans="2:9">
      <c r="B2095" s="1699" t="s">
        <v>2527</v>
      </c>
      <c r="C2095" s="1699" t="s">
        <v>2313</v>
      </c>
      <c r="D2095" s="1699" t="s">
        <v>2128</v>
      </c>
      <c r="E2095" s="1699">
        <v>0</v>
      </c>
      <c r="F2095" s="1699">
        <v>1</v>
      </c>
      <c r="G2095" s="1700" t="s">
        <v>4572</v>
      </c>
      <c r="H2095" s="1700" t="s">
        <v>4577</v>
      </c>
      <c r="I2095" s="1700" t="s">
        <v>8088</v>
      </c>
    </row>
    <row r="2096" spans="2:9">
      <c r="B2096" s="1699" t="s">
        <v>2527</v>
      </c>
      <c r="C2096" s="1699" t="s">
        <v>2313</v>
      </c>
      <c r="D2096" s="1699" t="s">
        <v>2130</v>
      </c>
      <c r="E2096" s="1699">
        <v>0</v>
      </c>
      <c r="F2096" s="1699">
        <v>1</v>
      </c>
      <c r="G2096" s="1700" t="s">
        <v>4572</v>
      </c>
      <c r="H2096" s="1700" t="s">
        <v>2906</v>
      </c>
      <c r="I2096" s="1700" t="s">
        <v>8089</v>
      </c>
    </row>
    <row r="2097" spans="2:9">
      <c r="B2097" s="1699" t="s">
        <v>2527</v>
      </c>
      <c r="C2097" s="1699" t="s">
        <v>2313</v>
      </c>
      <c r="D2097" s="1699" t="s">
        <v>2512</v>
      </c>
      <c r="E2097" s="1699">
        <v>0</v>
      </c>
      <c r="F2097" s="1699">
        <v>1</v>
      </c>
      <c r="G2097" s="1700" t="s">
        <v>4572</v>
      </c>
      <c r="H2097" s="1700" t="s">
        <v>4578</v>
      </c>
      <c r="I2097" s="1700" t="s">
        <v>8089</v>
      </c>
    </row>
    <row r="2098" spans="2:9">
      <c r="B2098" s="1699" t="s">
        <v>2527</v>
      </c>
      <c r="C2098" s="1699" t="s">
        <v>2625</v>
      </c>
      <c r="D2098" s="1699" t="s">
        <v>2108</v>
      </c>
      <c r="E2098" s="1699">
        <v>1</v>
      </c>
      <c r="F2098" s="1699">
        <v>0</v>
      </c>
      <c r="G2098" s="1700" t="s">
        <v>4579</v>
      </c>
      <c r="H2098" s="1700"/>
      <c r="I2098" s="1700" t="s">
        <v>8089</v>
      </c>
    </row>
    <row r="2099" spans="2:9">
      <c r="B2099" s="1699" t="s">
        <v>2527</v>
      </c>
      <c r="C2099" s="1699" t="s">
        <v>2625</v>
      </c>
      <c r="D2099" s="1699" t="s">
        <v>2107</v>
      </c>
      <c r="E2099" s="1699">
        <v>0</v>
      </c>
      <c r="F2099" s="1699">
        <v>1</v>
      </c>
      <c r="G2099" s="1700" t="s">
        <v>4579</v>
      </c>
      <c r="H2099" s="1700" t="s">
        <v>4580</v>
      </c>
      <c r="I2099" s="1700" t="s">
        <v>8088</v>
      </c>
    </row>
    <row r="2100" spans="2:9">
      <c r="B2100" s="1699" t="s">
        <v>2527</v>
      </c>
      <c r="C2100" s="1699" t="s">
        <v>2625</v>
      </c>
      <c r="D2100" s="1699" t="s">
        <v>2110</v>
      </c>
      <c r="E2100" s="1699">
        <v>0</v>
      </c>
      <c r="F2100" s="1699">
        <v>1</v>
      </c>
      <c r="G2100" s="1700" t="s">
        <v>4579</v>
      </c>
      <c r="H2100" s="1700" t="s">
        <v>4581</v>
      </c>
      <c r="I2100" s="1700" t="s">
        <v>8089</v>
      </c>
    </row>
    <row r="2101" spans="2:9">
      <c r="B2101" s="1699" t="s">
        <v>2527</v>
      </c>
      <c r="C2101" s="1699" t="s">
        <v>2625</v>
      </c>
      <c r="D2101" s="1699" t="s">
        <v>2122</v>
      </c>
      <c r="E2101" s="1699">
        <v>0</v>
      </c>
      <c r="F2101" s="1699">
        <v>1</v>
      </c>
      <c r="G2101" s="1700" t="s">
        <v>4579</v>
      </c>
      <c r="H2101" s="1700" t="s">
        <v>4582</v>
      </c>
      <c r="I2101" s="1700" t="s">
        <v>8088</v>
      </c>
    </row>
    <row r="2102" spans="2:9">
      <c r="B2102" s="1699" t="s">
        <v>2527</v>
      </c>
      <c r="C2102" s="1699" t="s">
        <v>2361</v>
      </c>
      <c r="D2102" s="1699" t="s">
        <v>2108</v>
      </c>
      <c r="E2102" s="1699">
        <v>1</v>
      </c>
      <c r="F2102" s="1699">
        <v>0</v>
      </c>
      <c r="G2102" s="1700" t="s">
        <v>3509</v>
      </c>
      <c r="H2102" s="1700"/>
      <c r="I2102" s="1700" t="s">
        <v>8088</v>
      </c>
    </row>
    <row r="2103" spans="2:9">
      <c r="B2103" s="1699" t="s">
        <v>2527</v>
      </c>
      <c r="C2103" s="1699" t="s">
        <v>2361</v>
      </c>
      <c r="D2103" s="1699" t="s">
        <v>2107</v>
      </c>
      <c r="E2103" s="1699">
        <v>0</v>
      </c>
      <c r="F2103" s="1699">
        <v>1</v>
      </c>
      <c r="G2103" s="1700" t="s">
        <v>3509</v>
      </c>
      <c r="H2103" s="1700" t="s">
        <v>3509</v>
      </c>
      <c r="I2103" s="1700" t="s">
        <v>8088</v>
      </c>
    </row>
    <row r="2104" spans="2:9">
      <c r="B2104" s="1699" t="s">
        <v>2527</v>
      </c>
      <c r="C2104" s="1699" t="s">
        <v>2361</v>
      </c>
      <c r="D2104" s="1699" t="s">
        <v>2110</v>
      </c>
      <c r="E2104" s="1699">
        <v>0</v>
      </c>
      <c r="F2104" s="1699">
        <v>1</v>
      </c>
      <c r="G2104" s="1700" t="s">
        <v>3509</v>
      </c>
      <c r="H2104" s="1700" t="s">
        <v>2184</v>
      </c>
      <c r="I2104" s="1700" t="s">
        <v>8088</v>
      </c>
    </row>
    <row r="2105" spans="2:9">
      <c r="B2105" s="1699" t="s">
        <v>2527</v>
      </c>
      <c r="C2105" s="1699" t="s">
        <v>2361</v>
      </c>
      <c r="D2105" s="1699" t="s">
        <v>2112</v>
      </c>
      <c r="E2105" s="1699">
        <v>0</v>
      </c>
      <c r="F2105" s="1699">
        <v>1</v>
      </c>
      <c r="G2105" s="1700" t="s">
        <v>3509</v>
      </c>
      <c r="H2105" s="1700" t="s">
        <v>4583</v>
      </c>
      <c r="I2105" s="1700" t="s">
        <v>8088</v>
      </c>
    </row>
    <row r="2106" spans="2:9">
      <c r="B2106" s="1699" t="s">
        <v>2527</v>
      </c>
      <c r="C2106" s="1699" t="s">
        <v>2361</v>
      </c>
      <c r="D2106" s="1699" t="s">
        <v>2122</v>
      </c>
      <c r="E2106" s="1699">
        <v>0</v>
      </c>
      <c r="F2106" s="1699">
        <v>1</v>
      </c>
      <c r="G2106" s="1700" t="s">
        <v>3509</v>
      </c>
      <c r="H2106" s="1700" t="s">
        <v>4584</v>
      </c>
      <c r="I2106" s="1700" t="s">
        <v>8088</v>
      </c>
    </row>
    <row r="2107" spans="2:9">
      <c r="B2107" s="1699" t="s">
        <v>2527</v>
      </c>
      <c r="C2107" s="1699" t="s">
        <v>2367</v>
      </c>
      <c r="D2107" s="1699" t="s">
        <v>2108</v>
      </c>
      <c r="E2107" s="1699">
        <v>1</v>
      </c>
      <c r="F2107" s="1699">
        <v>0</v>
      </c>
      <c r="G2107" s="1700" t="s">
        <v>4585</v>
      </c>
      <c r="H2107" s="1700"/>
      <c r="I2107" s="1700" t="s">
        <v>8089</v>
      </c>
    </row>
    <row r="2108" spans="2:9">
      <c r="B2108" s="1699" t="s">
        <v>2527</v>
      </c>
      <c r="C2108" s="1699" t="s">
        <v>2367</v>
      </c>
      <c r="D2108" s="1699" t="s">
        <v>2107</v>
      </c>
      <c r="E2108" s="1699">
        <v>0</v>
      </c>
      <c r="F2108" s="1699">
        <v>1</v>
      </c>
      <c r="G2108" s="1700" t="s">
        <v>4585</v>
      </c>
      <c r="H2108" s="1700" t="s">
        <v>4586</v>
      </c>
      <c r="I2108" s="1700" t="s">
        <v>8089</v>
      </c>
    </row>
    <row r="2109" spans="2:9">
      <c r="B2109" s="1699" t="s">
        <v>2527</v>
      </c>
      <c r="C2109" s="1699" t="s">
        <v>2367</v>
      </c>
      <c r="D2109" s="1699" t="s">
        <v>2110</v>
      </c>
      <c r="E2109" s="1699">
        <v>0</v>
      </c>
      <c r="F2109" s="1699">
        <v>1</v>
      </c>
      <c r="G2109" s="1700" t="s">
        <v>4585</v>
      </c>
      <c r="H2109" s="1700" t="s">
        <v>4587</v>
      </c>
      <c r="I2109" s="1700" t="s">
        <v>8089</v>
      </c>
    </row>
    <row r="2110" spans="2:9">
      <c r="B2110" s="1699" t="s">
        <v>2527</v>
      </c>
      <c r="C2110" s="1699" t="s">
        <v>2367</v>
      </c>
      <c r="D2110" s="1699" t="s">
        <v>2112</v>
      </c>
      <c r="E2110" s="1699">
        <v>0</v>
      </c>
      <c r="F2110" s="1699">
        <v>1</v>
      </c>
      <c r="G2110" s="1700" t="s">
        <v>4585</v>
      </c>
      <c r="H2110" s="1700" t="s">
        <v>4588</v>
      </c>
      <c r="I2110" s="1700" t="s">
        <v>8088</v>
      </c>
    </row>
    <row r="2111" spans="2:9">
      <c r="B2111" s="1699" t="s">
        <v>2527</v>
      </c>
      <c r="C2111" s="1699" t="s">
        <v>2367</v>
      </c>
      <c r="D2111" s="1699" t="s">
        <v>2122</v>
      </c>
      <c r="E2111" s="1699">
        <v>0</v>
      </c>
      <c r="F2111" s="1699">
        <v>1</v>
      </c>
      <c r="G2111" s="1700" t="s">
        <v>4585</v>
      </c>
      <c r="H2111" s="1700" t="s">
        <v>3141</v>
      </c>
      <c r="I2111" s="1700" t="s">
        <v>8088</v>
      </c>
    </row>
    <row r="2112" spans="2:9">
      <c r="B2112" s="1699" t="s">
        <v>2527</v>
      </c>
      <c r="C2112" s="1699" t="s">
        <v>2367</v>
      </c>
      <c r="D2112" s="1699" t="s">
        <v>2124</v>
      </c>
      <c r="E2112" s="1699">
        <v>0</v>
      </c>
      <c r="F2112" s="1699">
        <v>1</v>
      </c>
      <c r="G2112" s="1700" t="s">
        <v>4585</v>
      </c>
      <c r="H2112" s="1700" t="s">
        <v>2219</v>
      </c>
      <c r="I2112" s="1700" t="s">
        <v>8088</v>
      </c>
    </row>
    <row r="2113" spans="2:9">
      <c r="B2113" s="1699" t="s">
        <v>2527</v>
      </c>
      <c r="C2113" s="1699" t="s">
        <v>2367</v>
      </c>
      <c r="D2113" s="1699" t="s">
        <v>2126</v>
      </c>
      <c r="E2113" s="1699">
        <v>0</v>
      </c>
      <c r="F2113" s="1699">
        <v>1</v>
      </c>
      <c r="G2113" s="1700" t="s">
        <v>4585</v>
      </c>
      <c r="H2113" s="1700" t="s">
        <v>4589</v>
      </c>
      <c r="I2113" s="1700" t="s">
        <v>8088</v>
      </c>
    </row>
    <row r="2114" spans="2:9">
      <c r="B2114" s="1699" t="s">
        <v>2527</v>
      </c>
      <c r="C2114" s="1699" t="s">
        <v>2827</v>
      </c>
      <c r="D2114" s="1699" t="s">
        <v>2108</v>
      </c>
      <c r="E2114" s="1699">
        <v>1</v>
      </c>
      <c r="F2114" s="1699">
        <v>0</v>
      </c>
      <c r="G2114" s="1700" t="s">
        <v>4590</v>
      </c>
      <c r="H2114" s="1700"/>
      <c r="I2114" s="1700" t="s">
        <v>8088</v>
      </c>
    </row>
    <row r="2115" spans="2:9">
      <c r="B2115" s="1699" t="s">
        <v>2527</v>
      </c>
      <c r="C2115" s="1699" t="s">
        <v>2827</v>
      </c>
      <c r="D2115" s="1699" t="s">
        <v>2107</v>
      </c>
      <c r="E2115" s="1699">
        <v>0</v>
      </c>
      <c r="F2115" s="1699">
        <v>1</v>
      </c>
      <c r="G2115" s="1700" t="s">
        <v>4590</v>
      </c>
      <c r="H2115" s="1700" t="s">
        <v>4591</v>
      </c>
      <c r="I2115" s="1700" t="s">
        <v>8088</v>
      </c>
    </row>
    <row r="2116" spans="2:9">
      <c r="B2116" s="1699" t="s">
        <v>2527</v>
      </c>
      <c r="C2116" s="1699" t="s">
        <v>2827</v>
      </c>
      <c r="D2116" s="1699" t="s">
        <v>2110</v>
      </c>
      <c r="E2116" s="1699">
        <v>0</v>
      </c>
      <c r="F2116" s="1699">
        <v>1</v>
      </c>
      <c r="G2116" s="1700" t="s">
        <v>4590</v>
      </c>
      <c r="H2116" s="1700" t="s">
        <v>4592</v>
      </c>
      <c r="I2116" s="1700" t="s">
        <v>8088</v>
      </c>
    </row>
    <row r="2117" spans="2:9">
      <c r="B2117" s="1699" t="s">
        <v>2527</v>
      </c>
      <c r="C2117" s="1699" t="s">
        <v>2827</v>
      </c>
      <c r="D2117" s="1699" t="s">
        <v>2112</v>
      </c>
      <c r="E2117" s="1699">
        <v>0</v>
      </c>
      <c r="F2117" s="1699">
        <v>1</v>
      </c>
      <c r="G2117" s="1700" t="s">
        <v>4590</v>
      </c>
      <c r="H2117" s="1700" t="s">
        <v>4593</v>
      </c>
      <c r="I2117" s="1700" t="s">
        <v>8088</v>
      </c>
    </row>
    <row r="2118" spans="2:9">
      <c r="B2118" s="1699" t="s">
        <v>2527</v>
      </c>
      <c r="C2118" s="1699" t="s">
        <v>2827</v>
      </c>
      <c r="D2118" s="1699" t="s">
        <v>2122</v>
      </c>
      <c r="E2118" s="1699">
        <v>0</v>
      </c>
      <c r="F2118" s="1699">
        <v>1</v>
      </c>
      <c r="G2118" s="1700" t="s">
        <v>4590</v>
      </c>
      <c r="H2118" s="1700" t="s">
        <v>3573</v>
      </c>
      <c r="I2118" s="1700" t="s">
        <v>8088</v>
      </c>
    </row>
    <row r="2119" spans="2:9">
      <c r="B2119" s="1699" t="s">
        <v>2527</v>
      </c>
      <c r="C2119" s="1699" t="s">
        <v>2827</v>
      </c>
      <c r="D2119" s="1699" t="s">
        <v>2126</v>
      </c>
      <c r="E2119" s="1699">
        <v>0</v>
      </c>
      <c r="F2119" s="1699">
        <v>1</v>
      </c>
      <c r="G2119" s="1700" t="s">
        <v>4590</v>
      </c>
      <c r="H2119" s="1700" t="s">
        <v>4594</v>
      </c>
      <c r="I2119" s="1700" t="s">
        <v>8088</v>
      </c>
    </row>
    <row r="2120" spans="2:9">
      <c r="B2120" s="1699" t="s">
        <v>2527</v>
      </c>
      <c r="C2120" s="1699" t="s">
        <v>2827</v>
      </c>
      <c r="D2120" s="1699" t="s">
        <v>2128</v>
      </c>
      <c r="E2120" s="1699">
        <v>0</v>
      </c>
      <c r="F2120" s="1699">
        <v>1</v>
      </c>
      <c r="G2120" s="1700" t="s">
        <v>4590</v>
      </c>
      <c r="H2120" s="1700" t="s">
        <v>3993</v>
      </c>
      <c r="I2120" s="1700" t="s">
        <v>8088</v>
      </c>
    </row>
    <row r="2121" spans="2:9">
      <c r="B2121" s="1699" t="s">
        <v>2527</v>
      </c>
      <c r="C2121" s="1699" t="s">
        <v>2827</v>
      </c>
      <c r="D2121" s="1699" t="s">
        <v>2130</v>
      </c>
      <c r="E2121" s="1699">
        <v>0</v>
      </c>
      <c r="F2121" s="1699">
        <v>1</v>
      </c>
      <c r="G2121" s="1700" t="s">
        <v>4590</v>
      </c>
      <c r="H2121" s="1700" t="s">
        <v>4595</v>
      </c>
      <c r="I2121" s="1700" t="s">
        <v>8088</v>
      </c>
    </row>
    <row r="2122" spans="2:9">
      <c r="B2122" s="1699" t="s">
        <v>2529</v>
      </c>
      <c r="C2122" s="1699" t="s">
        <v>2507</v>
      </c>
      <c r="D2122" s="1699" t="s">
        <v>2128</v>
      </c>
      <c r="E2122" s="1699">
        <v>0</v>
      </c>
      <c r="F2122" s="1699">
        <v>1</v>
      </c>
      <c r="G2122" s="1700" t="s">
        <v>1365</v>
      </c>
      <c r="H2122" s="1700" t="s">
        <v>3941</v>
      </c>
      <c r="I2122" s="1700" t="s">
        <v>8088</v>
      </c>
    </row>
    <row r="2123" spans="2:9">
      <c r="B2123" s="1699" t="s">
        <v>2529</v>
      </c>
      <c r="C2123" s="1699" t="s">
        <v>2507</v>
      </c>
      <c r="D2123" s="1699" t="s">
        <v>2130</v>
      </c>
      <c r="E2123" s="1699">
        <v>0</v>
      </c>
      <c r="F2123" s="1699">
        <v>1</v>
      </c>
      <c r="G2123" s="1700" t="s">
        <v>1365</v>
      </c>
      <c r="H2123" s="1700" t="s">
        <v>4596</v>
      </c>
      <c r="I2123" s="1700" t="s">
        <v>8089</v>
      </c>
    </row>
    <row r="2124" spans="2:9">
      <c r="B2124" s="1699" t="s">
        <v>2529</v>
      </c>
      <c r="C2124" s="1699" t="s">
        <v>2507</v>
      </c>
      <c r="D2124" s="1699" t="s">
        <v>2512</v>
      </c>
      <c r="E2124" s="1699">
        <v>0</v>
      </c>
      <c r="F2124" s="1699">
        <v>1</v>
      </c>
      <c r="G2124" s="1700" t="s">
        <v>1365</v>
      </c>
      <c r="H2124" s="1700" t="s">
        <v>3471</v>
      </c>
      <c r="I2124" s="1700" t="s">
        <v>8089</v>
      </c>
    </row>
    <row r="2125" spans="2:9">
      <c r="B2125" s="1699" t="s">
        <v>2529</v>
      </c>
      <c r="C2125" s="1699" t="s">
        <v>2507</v>
      </c>
      <c r="D2125" s="1699" t="s">
        <v>2518</v>
      </c>
      <c r="E2125" s="1699">
        <v>0</v>
      </c>
      <c r="F2125" s="1699">
        <v>1</v>
      </c>
      <c r="G2125" s="1700" t="s">
        <v>1365</v>
      </c>
      <c r="H2125" s="1700" t="s">
        <v>4597</v>
      </c>
      <c r="I2125" s="1700" t="s">
        <v>8088</v>
      </c>
    </row>
    <row r="2126" spans="2:9">
      <c r="B2126" s="1699" t="s">
        <v>2529</v>
      </c>
      <c r="C2126" s="1699" t="s">
        <v>2507</v>
      </c>
      <c r="D2126" s="1699" t="s">
        <v>2520</v>
      </c>
      <c r="E2126" s="1699">
        <v>0</v>
      </c>
      <c r="F2126" s="1699">
        <v>1</v>
      </c>
      <c r="G2126" s="1700" t="s">
        <v>1365</v>
      </c>
      <c r="H2126" s="1700" t="s">
        <v>4598</v>
      </c>
      <c r="I2126" s="1700" t="s">
        <v>8089</v>
      </c>
    </row>
    <row r="2127" spans="2:9">
      <c r="B2127" s="1699" t="s">
        <v>2529</v>
      </c>
      <c r="C2127" s="1699" t="s">
        <v>2120</v>
      </c>
      <c r="D2127" s="1699" t="s">
        <v>2112</v>
      </c>
      <c r="E2127" s="1699">
        <v>0</v>
      </c>
      <c r="F2127" s="1699">
        <v>1</v>
      </c>
      <c r="G2127" s="1700" t="s">
        <v>4599</v>
      </c>
      <c r="H2127" s="1700" t="s">
        <v>4600</v>
      </c>
      <c r="I2127" s="1700" t="s">
        <v>8089</v>
      </c>
    </row>
    <row r="2128" spans="2:9">
      <c r="B2128" s="1699" t="s">
        <v>2529</v>
      </c>
      <c r="C2128" s="1699" t="s">
        <v>2135</v>
      </c>
      <c r="D2128" s="1699" t="s">
        <v>2108</v>
      </c>
      <c r="E2128" s="1699">
        <v>1</v>
      </c>
      <c r="F2128" s="1699">
        <v>0</v>
      </c>
      <c r="G2128" s="1700" t="s">
        <v>4601</v>
      </c>
      <c r="H2128" s="1700"/>
      <c r="I2128" s="1700" t="s">
        <v>8089</v>
      </c>
    </row>
    <row r="2129" spans="2:9">
      <c r="B2129" s="1699" t="s">
        <v>2529</v>
      </c>
      <c r="C2129" s="1699" t="s">
        <v>2135</v>
      </c>
      <c r="D2129" s="1699" t="s">
        <v>2107</v>
      </c>
      <c r="E2129" s="1699">
        <v>0</v>
      </c>
      <c r="F2129" s="1699">
        <v>1</v>
      </c>
      <c r="G2129" s="1700" t="s">
        <v>4601</v>
      </c>
      <c r="H2129" s="1700" t="s">
        <v>4602</v>
      </c>
      <c r="I2129" s="1700" t="s">
        <v>8089</v>
      </c>
    </row>
    <row r="2130" spans="2:9">
      <c r="B2130" s="1699" t="s">
        <v>2529</v>
      </c>
      <c r="C2130" s="1699" t="s">
        <v>2135</v>
      </c>
      <c r="D2130" s="1699" t="s">
        <v>2110</v>
      </c>
      <c r="E2130" s="1699">
        <v>0</v>
      </c>
      <c r="F2130" s="1699">
        <v>1</v>
      </c>
      <c r="G2130" s="1700" t="s">
        <v>4601</v>
      </c>
      <c r="H2130" s="1700" t="s">
        <v>4603</v>
      </c>
      <c r="I2130" s="1700" t="s">
        <v>8089</v>
      </c>
    </row>
    <row r="2131" spans="2:9">
      <c r="B2131" s="1699" t="s">
        <v>2529</v>
      </c>
      <c r="C2131" s="1699" t="s">
        <v>2135</v>
      </c>
      <c r="D2131" s="1699" t="s">
        <v>2122</v>
      </c>
      <c r="E2131" s="1699">
        <v>0</v>
      </c>
      <c r="F2131" s="1699">
        <v>1</v>
      </c>
      <c r="G2131" s="1700" t="s">
        <v>4601</v>
      </c>
      <c r="H2131" s="1700" t="s">
        <v>4604</v>
      </c>
      <c r="I2131" s="1700" t="s">
        <v>8089</v>
      </c>
    </row>
    <row r="2132" spans="2:9">
      <c r="B2132" s="1699" t="s">
        <v>2529</v>
      </c>
      <c r="C2132" s="1699" t="s">
        <v>2135</v>
      </c>
      <c r="D2132" s="1699" t="s">
        <v>2124</v>
      </c>
      <c r="E2132" s="1699">
        <v>0</v>
      </c>
      <c r="F2132" s="1699">
        <v>1</v>
      </c>
      <c r="G2132" s="1700" t="s">
        <v>4601</v>
      </c>
      <c r="H2132" s="1700" t="s">
        <v>4605</v>
      </c>
      <c r="I2132" s="1700" t="s">
        <v>8089</v>
      </c>
    </row>
    <row r="2133" spans="2:9">
      <c r="B2133" s="1699" t="s">
        <v>2529</v>
      </c>
      <c r="C2133" s="1699" t="s">
        <v>2137</v>
      </c>
      <c r="D2133" s="1699" t="s">
        <v>2108</v>
      </c>
      <c r="E2133" s="1699">
        <v>1</v>
      </c>
      <c r="F2133" s="1699">
        <v>0</v>
      </c>
      <c r="G2133" s="1700" t="s">
        <v>4606</v>
      </c>
      <c r="H2133" s="1700"/>
      <c r="I2133" s="1700" t="s">
        <v>8089</v>
      </c>
    </row>
    <row r="2134" spans="2:9">
      <c r="B2134" s="1699" t="s">
        <v>2529</v>
      </c>
      <c r="C2134" s="1699" t="s">
        <v>2137</v>
      </c>
      <c r="D2134" s="1699" t="s">
        <v>2122</v>
      </c>
      <c r="E2134" s="1699">
        <v>0</v>
      </c>
      <c r="F2134" s="1699">
        <v>1</v>
      </c>
      <c r="G2134" s="1700" t="s">
        <v>4606</v>
      </c>
      <c r="H2134" s="1700" t="s">
        <v>2681</v>
      </c>
      <c r="I2134" s="1700" t="s">
        <v>8088</v>
      </c>
    </row>
    <row r="2135" spans="2:9">
      <c r="B2135" s="1699" t="s">
        <v>2529</v>
      </c>
      <c r="C2135" s="1699" t="s">
        <v>2137</v>
      </c>
      <c r="D2135" s="1699" t="s">
        <v>2130</v>
      </c>
      <c r="E2135" s="1699">
        <v>0</v>
      </c>
      <c r="F2135" s="1699">
        <v>1</v>
      </c>
      <c r="G2135" s="1700" t="s">
        <v>4606</v>
      </c>
      <c r="H2135" s="1700" t="s">
        <v>4607</v>
      </c>
      <c r="I2135" s="1700" t="s">
        <v>8089</v>
      </c>
    </row>
    <row r="2136" spans="2:9">
      <c r="B2136" s="1699" t="s">
        <v>2529</v>
      </c>
      <c r="C2136" s="1699" t="s">
        <v>2137</v>
      </c>
      <c r="D2136" s="1699" t="s">
        <v>2512</v>
      </c>
      <c r="E2136" s="1699">
        <v>0</v>
      </c>
      <c r="F2136" s="1699">
        <v>1</v>
      </c>
      <c r="G2136" s="1700" t="s">
        <v>4606</v>
      </c>
      <c r="H2136" s="1700" t="s">
        <v>4608</v>
      </c>
      <c r="I2136" s="1700" t="s">
        <v>8088</v>
      </c>
    </row>
    <row r="2137" spans="2:9">
      <c r="B2137" s="1699" t="s">
        <v>2529</v>
      </c>
      <c r="C2137" s="1699" t="s">
        <v>2137</v>
      </c>
      <c r="D2137" s="1699" t="s">
        <v>2514</v>
      </c>
      <c r="E2137" s="1699">
        <v>0</v>
      </c>
      <c r="F2137" s="1699">
        <v>1</v>
      </c>
      <c r="G2137" s="1700" t="s">
        <v>4606</v>
      </c>
      <c r="H2137" s="1700" t="s">
        <v>4416</v>
      </c>
      <c r="I2137" s="1700" t="s">
        <v>8089</v>
      </c>
    </row>
    <row r="2138" spans="2:9">
      <c r="B2138" s="1699" t="s">
        <v>2529</v>
      </c>
      <c r="C2138" s="1699" t="s">
        <v>2137</v>
      </c>
      <c r="D2138" s="1699" t="s">
        <v>2515</v>
      </c>
      <c r="E2138" s="1699">
        <v>0</v>
      </c>
      <c r="F2138" s="1699">
        <v>1</v>
      </c>
      <c r="G2138" s="1700" t="s">
        <v>4606</v>
      </c>
      <c r="H2138" s="1700" t="s">
        <v>4609</v>
      </c>
      <c r="I2138" s="1700" t="s">
        <v>8089</v>
      </c>
    </row>
    <row r="2139" spans="2:9">
      <c r="B2139" s="1699" t="s">
        <v>2529</v>
      </c>
      <c r="C2139" s="1699" t="s">
        <v>2138</v>
      </c>
      <c r="D2139" s="1699" t="s">
        <v>2108</v>
      </c>
      <c r="E2139" s="1699">
        <v>1</v>
      </c>
      <c r="F2139" s="1699">
        <v>0</v>
      </c>
      <c r="G2139" s="1700" t="s">
        <v>4610</v>
      </c>
      <c r="H2139" s="1700"/>
      <c r="I2139" s="1700" t="s">
        <v>8089</v>
      </c>
    </row>
    <row r="2140" spans="2:9">
      <c r="B2140" s="1699" t="s">
        <v>2529</v>
      </c>
      <c r="C2140" s="1699" t="s">
        <v>2138</v>
      </c>
      <c r="D2140" s="1699" t="s">
        <v>2107</v>
      </c>
      <c r="E2140" s="1699">
        <v>0</v>
      </c>
      <c r="F2140" s="1699">
        <v>1</v>
      </c>
      <c r="G2140" s="1700" t="s">
        <v>4610</v>
      </c>
      <c r="H2140" s="1700" t="s">
        <v>3044</v>
      </c>
      <c r="I2140" s="1700" t="s">
        <v>8089</v>
      </c>
    </row>
    <row r="2141" spans="2:9">
      <c r="B2141" s="1699" t="s">
        <v>2529</v>
      </c>
      <c r="C2141" s="1699" t="s">
        <v>2138</v>
      </c>
      <c r="D2141" s="1699" t="s">
        <v>2110</v>
      </c>
      <c r="E2141" s="1699">
        <v>0</v>
      </c>
      <c r="F2141" s="1699">
        <v>1</v>
      </c>
      <c r="G2141" s="1700" t="s">
        <v>4610</v>
      </c>
      <c r="H2141" s="1700" t="s">
        <v>4611</v>
      </c>
      <c r="I2141" s="1700" t="s">
        <v>8088</v>
      </c>
    </row>
    <row r="2142" spans="2:9">
      <c r="B2142" s="1699" t="s">
        <v>2529</v>
      </c>
      <c r="C2142" s="1699" t="s">
        <v>2138</v>
      </c>
      <c r="D2142" s="1699" t="s">
        <v>2112</v>
      </c>
      <c r="E2142" s="1699">
        <v>0</v>
      </c>
      <c r="F2142" s="1699">
        <v>1</v>
      </c>
      <c r="G2142" s="1700" t="s">
        <v>4610</v>
      </c>
      <c r="H2142" s="1700" t="s">
        <v>4612</v>
      </c>
      <c r="I2142" s="1700" t="s">
        <v>8089</v>
      </c>
    </row>
    <row r="2143" spans="2:9">
      <c r="B2143" s="1699" t="s">
        <v>2529</v>
      </c>
      <c r="C2143" s="1699" t="s">
        <v>2138</v>
      </c>
      <c r="D2143" s="1699" t="s">
        <v>2122</v>
      </c>
      <c r="E2143" s="1699">
        <v>0</v>
      </c>
      <c r="F2143" s="1699">
        <v>1</v>
      </c>
      <c r="G2143" s="1700" t="s">
        <v>4610</v>
      </c>
      <c r="H2143" s="1700" t="s">
        <v>4613</v>
      </c>
      <c r="I2143" s="1700" t="s">
        <v>8089</v>
      </c>
    </row>
    <row r="2144" spans="2:9">
      <c r="B2144" s="1699" t="s">
        <v>2529</v>
      </c>
      <c r="C2144" s="1699" t="s">
        <v>2138</v>
      </c>
      <c r="D2144" s="1699" t="s">
        <v>2124</v>
      </c>
      <c r="E2144" s="1699">
        <v>0</v>
      </c>
      <c r="F2144" s="1699">
        <v>1</v>
      </c>
      <c r="G2144" s="1700" t="s">
        <v>4610</v>
      </c>
      <c r="H2144" s="1700" t="s">
        <v>4614</v>
      </c>
      <c r="I2144" s="1700" t="s">
        <v>8089</v>
      </c>
    </row>
    <row r="2145" spans="2:9">
      <c r="B2145" s="1699" t="s">
        <v>2529</v>
      </c>
      <c r="C2145" s="1699" t="s">
        <v>2138</v>
      </c>
      <c r="D2145" s="1699" t="s">
        <v>2126</v>
      </c>
      <c r="E2145" s="1699">
        <v>0</v>
      </c>
      <c r="F2145" s="1699">
        <v>1</v>
      </c>
      <c r="G2145" s="1700" t="s">
        <v>4610</v>
      </c>
      <c r="H2145" s="1700" t="s">
        <v>4615</v>
      </c>
      <c r="I2145" s="1700" t="s">
        <v>8088</v>
      </c>
    </row>
    <row r="2146" spans="2:9">
      <c r="B2146" s="1699" t="s">
        <v>2529</v>
      </c>
      <c r="C2146" s="1699" t="s">
        <v>2138</v>
      </c>
      <c r="D2146" s="1699" t="s">
        <v>2128</v>
      </c>
      <c r="E2146" s="1699">
        <v>0</v>
      </c>
      <c r="F2146" s="1699">
        <v>1</v>
      </c>
      <c r="G2146" s="1700" t="s">
        <v>4610</v>
      </c>
      <c r="H2146" s="1700" t="s">
        <v>4616</v>
      </c>
      <c r="I2146" s="1700" t="s">
        <v>8088</v>
      </c>
    </row>
    <row r="2147" spans="2:9">
      <c r="B2147" s="1699" t="s">
        <v>2529</v>
      </c>
      <c r="C2147" s="1699" t="s">
        <v>2138</v>
      </c>
      <c r="D2147" s="1699" t="s">
        <v>2130</v>
      </c>
      <c r="E2147" s="1699">
        <v>0</v>
      </c>
      <c r="F2147" s="1699">
        <v>1</v>
      </c>
      <c r="G2147" s="1700" t="s">
        <v>4610</v>
      </c>
      <c r="H2147" s="1700" t="s">
        <v>2781</v>
      </c>
      <c r="I2147" s="1700" t="s">
        <v>8088</v>
      </c>
    </row>
    <row r="2148" spans="2:9">
      <c r="B2148" s="1699" t="s">
        <v>2529</v>
      </c>
      <c r="C2148" s="1699" t="s">
        <v>2142</v>
      </c>
      <c r="D2148" s="1699" t="s">
        <v>2108</v>
      </c>
      <c r="E2148" s="1699">
        <v>1</v>
      </c>
      <c r="F2148" s="1699">
        <v>0</v>
      </c>
      <c r="G2148" s="1700" t="s">
        <v>4617</v>
      </c>
      <c r="H2148" s="1700"/>
      <c r="I2148" s="1700" t="s">
        <v>8088</v>
      </c>
    </row>
    <row r="2149" spans="2:9">
      <c r="B2149" s="1699" t="s">
        <v>2529</v>
      </c>
      <c r="C2149" s="1699" t="s">
        <v>2142</v>
      </c>
      <c r="D2149" s="1699" t="s">
        <v>2110</v>
      </c>
      <c r="E2149" s="1699">
        <v>0</v>
      </c>
      <c r="F2149" s="1699">
        <v>1</v>
      </c>
      <c r="G2149" s="1700" t="s">
        <v>4617</v>
      </c>
      <c r="H2149" s="1700" t="s">
        <v>4618</v>
      </c>
      <c r="I2149" s="1700" t="s">
        <v>8088</v>
      </c>
    </row>
    <row r="2150" spans="2:9">
      <c r="B2150" s="1699" t="s">
        <v>2529</v>
      </c>
      <c r="C2150" s="1699" t="s">
        <v>2142</v>
      </c>
      <c r="D2150" s="1699" t="s">
        <v>2126</v>
      </c>
      <c r="E2150" s="1699">
        <v>0</v>
      </c>
      <c r="F2150" s="1699">
        <v>1</v>
      </c>
      <c r="G2150" s="1700" t="s">
        <v>4617</v>
      </c>
      <c r="H2150" s="1700" t="s">
        <v>4620</v>
      </c>
      <c r="I2150" s="1700" t="s">
        <v>8089</v>
      </c>
    </row>
    <row r="2151" spans="2:9">
      <c r="B2151" s="1699" t="s">
        <v>2529</v>
      </c>
      <c r="C2151" s="1699" t="s">
        <v>2142</v>
      </c>
      <c r="D2151" s="1699" t="s">
        <v>2128</v>
      </c>
      <c r="E2151" s="1699">
        <v>0</v>
      </c>
      <c r="F2151" s="1699">
        <v>1</v>
      </c>
      <c r="G2151" s="1700" t="s">
        <v>4617</v>
      </c>
      <c r="H2151" s="1700" t="s">
        <v>4621</v>
      </c>
      <c r="I2151" s="1700" t="s">
        <v>8089</v>
      </c>
    </row>
    <row r="2152" spans="2:9">
      <c r="B2152" s="1699" t="s">
        <v>2529</v>
      </c>
      <c r="C2152" s="1699" t="s">
        <v>2142</v>
      </c>
      <c r="D2152" s="1699" t="s">
        <v>2130</v>
      </c>
      <c r="E2152" s="1699">
        <v>0</v>
      </c>
      <c r="F2152" s="1699">
        <v>1</v>
      </c>
      <c r="G2152" s="1700" t="s">
        <v>4617</v>
      </c>
      <c r="H2152" s="1700" t="s">
        <v>4622</v>
      </c>
      <c r="I2152" s="1700" t="s">
        <v>8088</v>
      </c>
    </row>
    <row r="2153" spans="2:9">
      <c r="B2153" s="1699" t="s">
        <v>2529</v>
      </c>
      <c r="C2153" s="1699" t="s">
        <v>2142</v>
      </c>
      <c r="D2153" s="1699" t="s">
        <v>2512</v>
      </c>
      <c r="E2153" s="1699">
        <v>0</v>
      </c>
      <c r="F2153" s="1699">
        <v>1</v>
      </c>
      <c r="G2153" s="1700" t="s">
        <v>4617</v>
      </c>
      <c r="H2153" s="1700" t="s">
        <v>2988</v>
      </c>
      <c r="I2153" s="1700" t="s">
        <v>8088</v>
      </c>
    </row>
    <row r="2154" spans="2:9">
      <c r="B2154" s="1699" t="s">
        <v>2529</v>
      </c>
      <c r="C2154" s="1699" t="s">
        <v>2145</v>
      </c>
      <c r="D2154" s="1699" t="s">
        <v>2108</v>
      </c>
      <c r="E2154" s="1699">
        <v>1</v>
      </c>
      <c r="F2154" s="1699">
        <v>0</v>
      </c>
      <c r="G2154" s="1700" t="s">
        <v>4624</v>
      </c>
      <c r="H2154" s="1700"/>
      <c r="I2154" s="1700" t="s">
        <v>8088</v>
      </c>
    </row>
    <row r="2155" spans="2:9">
      <c r="B2155" s="1699" t="s">
        <v>2529</v>
      </c>
      <c r="C2155" s="1699" t="s">
        <v>2145</v>
      </c>
      <c r="D2155" s="1699" t="s">
        <v>2112</v>
      </c>
      <c r="E2155" s="1699">
        <v>0</v>
      </c>
      <c r="F2155" s="1699">
        <v>1</v>
      </c>
      <c r="G2155" s="1700" t="s">
        <v>4624</v>
      </c>
      <c r="H2155" s="1700" t="s">
        <v>4230</v>
      </c>
      <c r="I2155" s="1700" t="s">
        <v>8088</v>
      </c>
    </row>
    <row r="2156" spans="2:9">
      <c r="B2156" s="1699" t="s">
        <v>2529</v>
      </c>
      <c r="C2156" s="1699" t="s">
        <v>2145</v>
      </c>
      <c r="D2156" s="1699" t="s">
        <v>2512</v>
      </c>
      <c r="E2156" s="1699">
        <v>0</v>
      </c>
      <c r="F2156" s="1699">
        <v>1</v>
      </c>
      <c r="G2156" s="1700" t="s">
        <v>4624</v>
      </c>
      <c r="H2156" s="1700" t="s">
        <v>4625</v>
      </c>
      <c r="I2156" s="1700" t="s">
        <v>8089</v>
      </c>
    </row>
    <row r="2157" spans="2:9">
      <c r="B2157" s="1699" t="s">
        <v>2529</v>
      </c>
      <c r="C2157" s="1699" t="s">
        <v>2145</v>
      </c>
      <c r="D2157" s="1699" t="s">
        <v>2520</v>
      </c>
      <c r="E2157" s="1699">
        <v>0</v>
      </c>
      <c r="F2157" s="1699">
        <v>1</v>
      </c>
      <c r="G2157" s="1700" t="s">
        <v>4624</v>
      </c>
      <c r="H2157" s="1700" t="s">
        <v>4626</v>
      </c>
      <c r="I2157" s="1700" t="s">
        <v>8088</v>
      </c>
    </row>
    <row r="2158" spans="2:9">
      <c r="B2158" s="1699" t="s">
        <v>2529</v>
      </c>
      <c r="C2158" s="1699" t="s">
        <v>2145</v>
      </c>
      <c r="D2158" s="1699" t="s">
        <v>2522</v>
      </c>
      <c r="E2158" s="1699">
        <v>0</v>
      </c>
      <c r="F2158" s="1699">
        <v>1</v>
      </c>
      <c r="G2158" s="1700" t="s">
        <v>4624</v>
      </c>
      <c r="H2158" s="1700" t="s">
        <v>4627</v>
      </c>
      <c r="I2158" s="1700" t="s">
        <v>8089</v>
      </c>
    </row>
    <row r="2159" spans="2:9">
      <c r="B2159" s="1699" t="s">
        <v>2529</v>
      </c>
      <c r="C2159" s="1699" t="s">
        <v>2150</v>
      </c>
      <c r="D2159" s="1699" t="s">
        <v>2108</v>
      </c>
      <c r="E2159" s="1699">
        <v>1</v>
      </c>
      <c r="F2159" s="1699">
        <v>0</v>
      </c>
      <c r="G2159" s="1700" t="s">
        <v>4630</v>
      </c>
      <c r="H2159" s="1700"/>
      <c r="I2159" s="1700" t="s">
        <v>8088</v>
      </c>
    </row>
    <row r="2160" spans="2:9">
      <c r="B2160" s="1699" t="s">
        <v>2529</v>
      </c>
      <c r="C2160" s="1699" t="s">
        <v>2150</v>
      </c>
      <c r="D2160" s="1699" t="s">
        <v>2112</v>
      </c>
      <c r="E2160" s="1699">
        <v>0</v>
      </c>
      <c r="F2160" s="1699">
        <v>1</v>
      </c>
      <c r="G2160" s="1700" t="s">
        <v>4630</v>
      </c>
      <c r="H2160" s="1700" t="s">
        <v>4004</v>
      </c>
      <c r="I2160" s="1700" t="s">
        <v>8088</v>
      </c>
    </row>
    <row r="2161" spans="2:9">
      <c r="B2161" s="1699" t="s">
        <v>2529</v>
      </c>
      <c r="C2161" s="1699" t="s">
        <v>2150</v>
      </c>
      <c r="D2161" s="1699" t="s">
        <v>2122</v>
      </c>
      <c r="E2161" s="1699">
        <v>0</v>
      </c>
      <c r="F2161" s="1699">
        <v>1</v>
      </c>
      <c r="G2161" s="1700" t="s">
        <v>4630</v>
      </c>
      <c r="H2161" s="1700" t="s">
        <v>4631</v>
      </c>
      <c r="I2161" s="1700" t="s">
        <v>8088</v>
      </c>
    </row>
    <row r="2162" spans="2:9">
      <c r="B2162" s="1699" t="s">
        <v>2529</v>
      </c>
      <c r="C2162" s="1699" t="s">
        <v>2150</v>
      </c>
      <c r="D2162" s="1699" t="s">
        <v>2128</v>
      </c>
      <c r="E2162" s="1699">
        <v>0</v>
      </c>
      <c r="F2162" s="1699">
        <v>1</v>
      </c>
      <c r="G2162" s="1700" t="s">
        <v>4630</v>
      </c>
      <c r="H2162" s="1700" t="s">
        <v>4632</v>
      </c>
      <c r="I2162" s="1700" t="s">
        <v>8088</v>
      </c>
    </row>
    <row r="2163" spans="2:9">
      <c r="B2163" s="1699" t="s">
        <v>2529</v>
      </c>
      <c r="C2163" s="1699" t="s">
        <v>2150</v>
      </c>
      <c r="D2163" s="1699" t="s">
        <v>2130</v>
      </c>
      <c r="E2163" s="1699">
        <v>0</v>
      </c>
      <c r="F2163" s="1699">
        <v>1</v>
      </c>
      <c r="G2163" s="1700" t="s">
        <v>4630</v>
      </c>
      <c r="H2163" s="1700" t="s">
        <v>4633</v>
      </c>
      <c r="I2163" s="1700" t="s">
        <v>8089</v>
      </c>
    </row>
    <row r="2164" spans="2:9">
      <c r="B2164" s="1699" t="s">
        <v>2529</v>
      </c>
      <c r="C2164" s="1699" t="s">
        <v>2150</v>
      </c>
      <c r="D2164" s="1699" t="s">
        <v>2512</v>
      </c>
      <c r="E2164" s="1699">
        <v>0</v>
      </c>
      <c r="F2164" s="1699">
        <v>1</v>
      </c>
      <c r="G2164" s="1700" t="s">
        <v>4630</v>
      </c>
      <c r="H2164" s="1700" t="s">
        <v>4634</v>
      </c>
      <c r="I2164" s="1700" t="s">
        <v>8089</v>
      </c>
    </row>
    <row r="2165" spans="2:9">
      <c r="B2165" s="1699" t="s">
        <v>2529</v>
      </c>
      <c r="C2165" s="1699" t="s">
        <v>2150</v>
      </c>
      <c r="D2165" s="1699" t="s">
        <v>2520</v>
      </c>
      <c r="E2165" s="1699">
        <v>0</v>
      </c>
      <c r="F2165" s="1699">
        <v>1</v>
      </c>
      <c r="G2165" s="1700" t="s">
        <v>4630</v>
      </c>
      <c r="H2165" s="1700" t="s">
        <v>3677</v>
      </c>
      <c r="I2165" s="1700" t="s">
        <v>8088</v>
      </c>
    </row>
    <row r="2166" spans="2:9">
      <c r="B2166" s="1699" t="s">
        <v>2529</v>
      </c>
      <c r="C2166" s="1699" t="s">
        <v>2150</v>
      </c>
      <c r="D2166" s="1699" t="s">
        <v>2522</v>
      </c>
      <c r="E2166" s="1699">
        <v>0</v>
      </c>
      <c r="F2166" s="1699">
        <v>1</v>
      </c>
      <c r="G2166" s="1700" t="s">
        <v>4630</v>
      </c>
      <c r="H2166" s="1700" t="s">
        <v>4635</v>
      </c>
      <c r="I2166" s="1700" t="s">
        <v>8088</v>
      </c>
    </row>
    <row r="2167" spans="2:9">
      <c r="B2167" s="1699" t="s">
        <v>2529</v>
      </c>
      <c r="C2167" s="1699" t="s">
        <v>2150</v>
      </c>
      <c r="D2167" s="1699" t="s">
        <v>2524</v>
      </c>
      <c r="E2167" s="1699">
        <v>0</v>
      </c>
      <c r="F2167" s="1699">
        <v>1</v>
      </c>
      <c r="G2167" s="1700" t="s">
        <v>4630</v>
      </c>
      <c r="H2167" s="1700" t="s">
        <v>4636</v>
      </c>
      <c r="I2167" s="1700" t="s">
        <v>8088</v>
      </c>
    </row>
    <row r="2168" spans="2:9">
      <c r="B2168" s="1699" t="s">
        <v>2529</v>
      </c>
      <c r="C2168" s="1699" t="s">
        <v>2150</v>
      </c>
      <c r="D2168" s="1699" t="s">
        <v>2525</v>
      </c>
      <c r="E2168" s="1699">
        <v>0</v>
      </c>
      <c r="F2168" s="1699">
        <v>1</v>
      </c>
      <c r="G2168" s="1700" t="s">
        <v>4630</v>
      </c>
      <c r="H2168" s="1700" t="s">
        <v>2871</v>
      </c>
      <c r="I2168" s="1700" t="s">
        <v>8088</v>
      </c>
    </row>
    <row r="2169" spans="2:9">
      <c r="B2169" s="1699" t="s">
        <v>2529</v>
      </c>
      <c r="C2169" s="1699" t="s">
        <v>2150</v>
      </c>
      <c r="D2169" s="1699" t="s">
        <v>2529</v>
      </c>
      <c r="E2169" s="1699">
        <v>0</v>
      </c>
      <c r="F2169" s="1699">
        <v>1</v>
      </c>
      <c r="G2169" s="1700" t="s">
        <v>4630</v>
      </c>
      <c r="H2169" s="1700" t="s">
        <v>3132</v>
      </c>
      <c r="I2169" s="1700" t="s">
        <v>8089</v>
      </c>
    </row>
    <row r="2170" spans="2:9">
      <c r="B2170" s="1699" t="s">
        <v>2529</v>
      </c>
      <c r="C2170" s="1699" t="s">
        <v>2150</v>
      </c>
      <c r="D2170" s="1699" t="s">
        <v>2531</v>
      </c>
      <c r="E2170" s="1699">
        <v>0</v>
      </c>
      <c r="F2170" s="1699">
        <v>1</v>
      </c>
      <c r="G2170" s="1700" t="s">
        <v>4630</v>
      </c>
      <c r="H2170" s="1700" t="s">
        <v>4637</v>
      </c>
      <c r="I2170" s="1700" t="s">
        <v>8089</v>
      </c>
    </row>
    <row r="2171" spans="2:9">
      <c r="B2171" s="1699" t="s">
        <v>2529</v>
      </c>
      <c r="C2171" s="1699" t="s">
        <v>2150</v>
      </c>
      <c r="D2171" s="1699" t="s">
        <v>2685</v>
      </c>
      <c r="E2171" s="1699">
        <v>0</v>
      </c>
      <c r="F2171" s="1699">
        <v>1</v>
      </c>
      <c r="G2171" s="1700" t="s">
        <v>4630</v>
      </c>
      <c r="H2171" s="1700" t="s">
        <v>3514</v>
      </c>
      <c r="I2171" s="1700" t="s">
        <v>8089</v>
      </c>
    </row>
    <row r="2172" spans="2:9">
      <c r="B2172" s="1699" t="s">
        <v>2529</v>
      </c>
      <c r="C2172" s="1699" t="s">
        <v>2150</v>
      </c>
      <c r="D2172" s="1699" t="s">
        <v>2725</v>
      </c>
      <c r="E2172" s="1699">
        <v>0</v>
      </c>
      <c r="F2172" s="1699">
        <v>1</v>
      </c>
      <c r="G2172" s="1700" t="s">
        <v>4630</v>
      </c>
      <c r="H2172" s="1700" t="s">
        <v>4638</v>
      </c>
      <c r="I2172" s="1700" t="s">
        <v>8088</v>
      </c>
    </row>
    <row r="2173" spans="2:9">
      <c r="B2173" s="1699" t="s">
        <v>2529</v>
      </c>
      <c r="C2173" s="1699" t="s">
        <v>2150</v>
      </c>
      <c r="D2173" s="1699" t="s">
        <v>2727</v>
      </c>
      <c r="E2173" s="1699">
        <v>0</v>
      </c>
      <c r="F2173" s="1699">
        <v>1</v>
      </c>
      <c r="G2173" s="1700" t="s">
        <v>4630</v>
      </c>
      <c r="H2173" s="1700" t="s">
        <v>4639</v>
      </c>
      <c r="I2173" s="1700" t="s">
        <v>8089</v>
      </c>
    </row>
    <row r="2174" spans="2:9">
      <c r="B2174" s="1699" t="s">
        <v>2529</v>
      </c>
      <c r="C2174" s="1699" t="s">
        <v>2150</v>
      </c>
      <c r="D2174" s="1699" t="s">
        <v>2729</v>
      </c>
      <c r="E2174" s="1699">
        <v>0</v>
      </c>
      <c r="F2174" s="1699">
        <v>1</v>
      </c>
      <c r="G2174" s="1700" t="s">
        <v>4630</v>
      </c>
      <c r="H2174" s="1700" t="s">
        <v>3809</v>
      </c>
      <c r="I2174" s="1700" t="s">
        <v>8088</v>
      </c>
    </row>
    <row r="2175" spans="2:9">
      <c r="B2175" s="1699" t="s">
        <v>2529</v>
      </c>
      <c r="C2175" s="1699" t="s">
        <v>2150</v>
      </c>
      <c r="D2175" s="1699" t="s">
        <v>2731</v>
      </c>
      <c r="E2175" s="1699">
        <v>0</v>
      </c>
      <c r="F2175" s="1699">
        <v>1</v>
      </c>
      <c r="G2175" s="1700" t="s">
        <v>4630</v>
      </c>
      <c r="H2175" s="1700" t="s">
        <v>4640</v>
      </c>
      <c r="I2175" s="1700" t="s">
        <v>8089</v>
      </c>
    </row>
    <row r="2176" spans="2:9">
      <c r="B2176" s="1699" t="s">
        <v>2529</v>
      </c>
      <c r="C2176" s="1699" t="s">
        <v>2150</v>
      </c>
      <c r="D2176" s="1699" t="s">
        <v>2733</v>
      </c>
      <c r="E2176" s="1699">
        <v>0</v>
      </c>
      <c r="F2176" s="1699">
        <v>1</v>
      </c>
      <c r="G2176" s="1700" t="s">
        <v>4630</v>
      </c>
      <c r="H2176" s="1700" t="s">
        <v>4641</v>
      </c>
      <c r="I2176" s="1700" t="s">
        <v>8088</v>
      </c>
    </row>
    <row r="2177" spans="2:9">
      <c r="B2177" s="1699" t="s">
        <v>2529</v>
      </c>
      <c r="C2177" s="1699" t="s">
        <v>2150</v>
      </c>
      <c r="D2177" s="1699" t="s">
        <v>2735</v>
      </c>
      <c r="E2177" s="1699">
        <v>0</v>
      </c>
      <c r="F2177" s="1699">
        <v>1</v>
      </c>
      <c r="G2177" s="1700" t="s">
        <v>4630</v>
      </c>
      <c r="H2177" s="1700" t="s">
        <v>4642</v>
      </c>
      <c r="I2177" s="1700" t="s">
        <v>8088</v>
      </c>
    </row>
    <row r="2178" spans="2:9">
      <c r="B2178" s="1699" t="s">
        <v>2529</v>
      </c>
      <c r="C2178" s="1699" t="s">
        <v>2152</v>
      </c>
      <c r="D2178" s="1699" t="s">
        <v>2122</v>
      </c>
      <c r="E2178" s="1699">
        <v>0</v>
      </c>
      <c r="F2178" s="1699">
        <v>1</v>
      </c>
      <c r="G2178" s="1700" t="s">
        <v>4643</v>
      </c>
      <c r="H2178" s="1700" t="s">
        <v>4644</v>
      </c>
      <c r="I2178" s="1700" t="s">
        <v>8088</v>
      </c>
    </row>
    <row r="2179" spans="2:9">
      <c r="B2179" s="1699" t="s">
        <v>2529</v>
      </c>
      <c r="C2179" s="1699" t="s">
        <v>2152</v>
      </c>
      <c r="D2179" s="1699" t="s">
        <v>2124</v>
      </c>
      <c r="E2179" s="1699">
        <v>0</v>
      </c>
      <c r="F2179" s="1699">
        <v>1</v>
      </c>
      <c r="G2179" s="1700" t="s">
        <v>4643</v>
      </c>
      <c r="H2179" s="1700" t="s">
        <v>3242</v>
      </c>
      <c r="I2179" s="1700" t="s">
        <v>8089</v>
      </c>
    </row>
    <row r="2180" spans="2:9">
      <c r="B2180" s="1699" t="s">
        <v>2529</v>
      </c>
      <c r="C2180" s="1699" t="s">
        <v>2152</v>
      </c>
      <c r="D2180" s="1699" t="s">
        <v>2126</v>
      </c>
      <c r="E2180" s="1699">
        <v>0</v>
      </c>
      <c r="F2180" s="1699">
        <v>1</v>
      </c>
      <c r="G2180" s="1700" t="s">
        <v>4643</v>
      </c>
      <c r="H2180" s="1700" t="s">
        <v>4645</v>
      </c>
      <c r="I2180" s="1700" t="s">
        <v>8088</v>
      </c>
    </row>
    <row r="2181" spans="2:9">
      <c r="B2181" s="1699" t="s">
        <v>2529</v>
      </c>
      <c r="C2181" s="1699" t="s">
        <v>2154</v>
      </c>
      <c r="D2181" s="1699" t="s">
        <v>2108</v>
      </c>
      <c r="E2181" s="1699">
        <v>1</v>
      </c>
      <c r="F2181" s="1699">
        <v>0</v>
      </c>
      <c r="G2181" s="1700" t="s">
        <v>4646</v>
      </c>
      <c r="H2181" s="1700"/>
      <c r="I2181" s="1700" t="s">
        <v>8088</v>
      </c>
    </row>
    <row r="2182" spans="2:9">
      <c r="B2182" s="1699" t="s">
        <v>2529</v>
      </c>
      <c r="C2182" s="1699" t="s">
        <v>2154</v>
      </c>
      <c r="D2182" s="1699" t="s">
        <v>2112</v>
      </c>
      <c r="E2182" s="1699">
        <v>0</v>
      </c>
      <c r="F2182" s="1699">
        <v>1</v>
      </c>
      <c r="G2182" s="1700" t="s">
        <v>4646</v>
      </c>
      <c r="H2182" s="1700" t="s">
        <v>3808</v>
      </c>
      <c r="I2182" s="1700" t="s">
        <v>8088</v>
      </c>
    </row>
    <row r="2183" spans="2:9">
      <c r="B2183" s="1699" t="s">
        <v>2529</v>
      </c>
      <c r="C2183" s="1699" t="s">
        <v>2154</v>
      </c>
      <c r="D2183" s="1699" t="s">
        <v>2124</v>
      </c>
      <c r="E2183" s="1699">
        <v>0</v>
      </c>
      <c r="F2183" s="1699">
        <v>1</v>
      </c>
      <c r="G2183" s="1700" t="s">
        <v>4646</v>
      </c>
      <c r="H2183" s="1700" t="s">
        <v>4647</v>
      </c>
      <c r="I2183" s="1700" t="s">
        <v>8088</v>
      </c>
    </row>
    <row r="2184" spans="2:9">
      <c r="B2184" s="1699" t="s">
        <v>2529</v>
      </c>
      <c r="C2184" s="1699" t="s">
        <v>2154</v>
      </c>
      <c r="D2184" s="1699" t="s">
        <v>2130</v>
      </c>
      <c r="E2184" s="1699">
        <v>0</v>
      </c>
      <c r="F2184" s="1699">
        <v>1</v>
      </c>
      <c r="G2184" s="1700" t="s">
        <v>4646</v>
      </c>
      <c r="H2184" s="1700" t="s">
        <v>4649</v>
      </c>
      <c r="I2184" s="1700" t="s">
        <v>8088</v>
      </c>
    </row>
    <row r="2185" spans="2:9">
      <c r="B2185" s="1699" t="s">
        <v>2529</v>
      </c>
      <c r="C2185" s="1699" t="s">
        <v>2154</v>
      </c>
      <c r="D2185" s="1699" t="s">
        <v>2514</v>
      </c>
      <c r="E2185" s="1699">
        <v>0</v>
      </c>
      <c r="F2185" s="1699">
        <v>1</v>
      </c>
      <c r="G2185" s="1700" t="s">
        <v>4646</v>
      </c>
      <c r="H2185" s="1700" t="s">
        <v>4651</v>
      </c>
      <c r="I2185" s="1700" t="s">
        <v>8088</v>
      </c>
    </row>
    <row r="2186" spans="2:9">
      <c r="B2186" s="1699" t="s">
        <v>2529</v>
      </c>
      <c r="C2186" s="1699" t="s">
        <v>2154</v>
      </c>
      <c r="D2186" s="1699" t="s">
        <v>2520</v>
      </c>
      <c r="E2186" s="1699">
        <v>0</v>
      </c>
      <c r="F2186" s="1699">
        <v>1</v>
      </c>
      <c r="G2186" s="1700" t="s">
        <v>4646</v>
      </c>
      <c r="H2186" s="1700" t="s">
        <v>4653</v>
      </c>
      <c r="I2186" s="1700" t="s">
        <v>8088</v>
      </c>
    </row>
    <row r="2187" spans="2:9">
      <c r="B2187" s="1699" t="s">
        <v>2529</v>
      </c>
      <c r="C2187" s="1699" t="s">
        <v>2154</v>
      </c>
      <c r="D2187" s="1699" t="s">
        <v>2522</v>
      </c>
      <c r="E2187" s="1699">
        <v>0</v>
      </c>
      <c r="F2187" s="1699">
        <v>1</v>
      </c>
      <c r="G2187" s="1700" t="s">
        <v>4646</v>
      </c>
      <c r="H2187" s="1700" t="s">
        <v>4654</v>
      </c>
      <c r="I2187" s="1700" t="s">
        <v>8088</v>
      </c>
    </row>
    <row r="2188" spans="2:9">
      <c r="B2188" s="1699" t="s">
        <v>2529</v>
      </c>
      <c r="C2188" s="1699" t="s">
        <v>2154</v>
      </c>
      <c r="D2188" s="1699" t="s">
        <v>2527</v>
      </c>
      <c r="E2188" s="1699">
        <v>0</v>
      </c>
      <c r="F2188" s="1699">
        <v>1</v>
      </c>
      <c r="G2188" s="1700" t="s">
        <v>4646</v>
      </c>
      <c r="H2188" s="1700" t="s">
        <v>4655</v>
      </c>
      <c r="I2188" s="1700" t="s">
        <v>8089</v>
      </c>
    </row>
    <row r="2189" spans="2:9">
      <c r="B2189" s="1699" t="s">
        <v>2529</v>
      </c>
      <c r="C2189" s="1699" t="s">
        <v>2155</v>
      </c>
      <c r="D2189" s="1699" t="s">
        <v>2108</v>
      </c>
      <c r="E2189" s="1699">
        <v>1</v>
      </c>
      <c r="F2189" s="1699">
        <v>0</v>
      </c>
      <c r="G2189" s="1700" t="s">
        <v>4656</v>
      </c>
      <c r="H2189" s="1700"/>
      <c r="I2189" s="1700" t="s">
        <v>8089</v>
      </c>
    </row>
    <row r="2190" spans="2:9">
      <c r="B2190" s="1699" t="s">
        <v>2529</v>
      </c>
      <c r="C2190" s="1699" t="s">
        <v>2155</v>
      </c>
      <c r="D2190" s="1699" t="s">
        <v>2107</v>
      </c>
      <c r="E2190" s="1699">
        <v>0</v>
      </c>
      <c r="F2190" s="1699">
        <v>1</v>
      </c>
      <c r="G2190" s="1700" t="s">
        <v>4656</v>
      </c>
      <c r="H2190" s="1700" t="s">
        <v>4657</v>
      </c>
      <c r="I2190" s="1700" t="s">
        <v>8089</v>
      </c>
    </row>
    <row r="2191" spans="2:9">
      <c r="B2191" s="1699" t="s">
        <v>2529</v>
      </c>
      <c r="C2191" s="1699" t="s">
        <v>2155</v>
      </c>
      <c r="D2191" s="1699" t="s">
        <v>2110</v>
      </c>
      <c r="E2191" s="1699">
        <v>0</v>
      </c>
      <c r="F2191" s="1699">
        <v>1</v>
      </c>
      <c r="G2191" s="1700" t="s">
        <v>4656</v>
      </c>
      <c r="H2191" s="1700" t="s">
        <v>4658</v>
      </c>
      <c r="I2191" s="1700" t="s">
        <v>8088</v>
      </c>
    </row>
    <row r="2192" spans="2:9">
      <c r="B2192" s="1699" t="s">
        <v>2529</v>
      </c>
      <c r="C2192" s="1699" t="s">
        <v>2155</v>
      </c>
      <c r="D2192" s="1699" t="s">
        <v>2112</v>
      </c>
      <c r="E2192" s="1699">
        <v>0</v>
      </c>
      <c r="F2192" s="1699">
        <v>1</v>
      </c>
      <c r="G2192" s="1700" t="s">
        <v>4656</v>
      </c>
      <c r="H2192" s="1700" t="s">
        <v>4659</v>
      </c>
      <c r="I2192" s="1700" t="s">
        <v>8089</v>
      </c>
    </row>
    <row r="2193" spans="2:9">
      <c r="B2193" s="1699" t="s">
        <v>2529</v>
      </c>
      <c r="C2193" s="1699" t="s">
        <v>2155</v>
      </c>
      <c r="D2193" s="1699" t="s">
        <v>2122</v>
      </c>
      <c r="E2193" s="1699">
        <v>0</v>
      </c>
      <c r="F2193" s="1699">
        <v>1</v>
      </c>
      <c r="G2193" s="1700" t="s">
        <v>4656</v>
      </c>
      <c r="H2193" s="1700" t="s">
        <v>4660</v>
      </c>
      <c r="I2193" s="1700" t="s">
        <v>8088</v>
      </c>
    </row>
    <row r="2194" spans="2:9">
      <c r="B2194" s="1699" t="s">
        <v>2529</v>
      </c>
      <c r="C2194" s="1699" t="s">
        <v>2155</v>
      </c>
      <c r="D2194" s="1699" t="s">
        <v>2124</v>
      </c>
      <c r="E2194" s="1699">
        <v>0</v>
      </c>
      <c r="F2194" s="1699">
        <v>1</v>
      </c>
      <c r="G2194" s="1700" t="s">
        <v>4656</v>
      </c>
      <c r="H2194" s="1700" t="s">
        <v>4661</v>
      </c>
      <c r="I2194" s="1700" t="s">
        <v>8088</v>
      </c>
    </row>
    <row r="2195" spans="2:9">
      <c r="B2195" s="1699" t="s">
        <v>2529</v>
      </c>
      <c r="C2195" s="1699" t="s">
        <v>2155</v>
      </c>
      <c r="D2195" s="1699" t="s">
        <v>2126</v>
      </c>
      <c r="E2195" s="1699">
        <v>0</v>
      </c>
      <c r="F2195" s="1699">
        <v>1</v>
      </c>
      <c r="G2195" s="1700" t="s">
        <v>4656</v>
      </c>
      <c r="H2195" s="1700" t="s">
        <v>4078</v>
      </c>
      <c r="I2195" s="1700" t="s">
        <v>8089</v>
      </c>
    </row>
    <row r="2196" spans="2:9">
      <c r="B2196" s="1699" t="s">
        <v>2529</v>
      </c>
      <c r="C2196" s="1699" t="s">
        <v>2155</v>
      </c>
      <c r="D2196" s="1699" t="s">
        <v>2130</v>
      </c>
      <c r="E2196" s="1699">
        <v>0</v>
      </c>
      <c r="F2196" s="1699">
        <v>1</v>
      </c>
      <c r="G2196" s="1700" t="s">
        <v>4656</v>
      </c>
      <c r="H2196" s="1700" t="s">
        <v>4662</v>
      </c>
      <c r="I2196" s="1700" t="s">
        <v>8089</v>
      </c>
    </row>
    <row r="2197" spans="2:9">
      <c r="B2197" s="1699" t="s">
        <v>2529</v>
      </c>
      <c r="C2197" s="1699" t="s">
        <v>2155</v>
      </c>
      <c r="D2197" s="1699" t="s">
        <v>2512</v>
      </c>
      <c r="E2197" s="1699">
        <v>0</v>
      </c>
      <c r="F2197" s="1699">
        <v>1</v>
      </c>
      <c r="G2197" s="1700" t="s">
        <v>4656</v>
      </c>
      <c r="H2197" s="1700" t="s">
        <v>4663</v>
      </c>
      <c r="I2197" s="1700" t="s">
        <v>8089</v>
      </c>
    </row>
    <row r="2198" spans="2:9">
      <c r="B2198" s="1699" t="s">
        <v>2529</v>
      </c>
      <c r="C2198" s="1699" t="s">
        <v>2157</v>
      </c>
      <c r="D2198" s="1699" t="s">
        <v>2108</v>
      </c>
      <c r="E2198" s="1699">
        <v>1</v>
      </c>
      <c r="F2198" s="1699">
        <v>0</v>
      </c>
      <c r="G2198" s="1700" t="s">
        <v>4664</v>
      </c>
      <c r="H2198" s="1700"/>
      <c r="I2198" s="1700" t="s">
        <v>8089</v>
      </c>
    </row>
    <row r="2199" spans="2:9">
      <c r="B2199" s="1699" t="s">
        <v>2529</v>
      </c>
      <c r="C2199" s="1699" t="s">
        <v>2157</v>
      </c>
      <c r="D2199" s="1699" t="s">
        <v>2107</v>
      </c>
      <c r="E2199" s="1699">
        <v>0</v>
      </c>
      <c r="F2199" s="1699">
        <v>1</v>
      </c>
      <c r="G2199" s="1700" t="s">
        <v>4664</v>
      </c>
      <c r="H2199" s="1700" t="s">
        <v>4665</v>
      </c>
      <c r="I2199" s="1700" t="s">
        <v>8088</v>
      </c>
    </row>
    <row r="2200" spans="2:9">
      <c r="B2200" s="1699" t="s">
        <v>2529</v>
      </c>
      <c r="C2200" s="1699" t="s">
        <v>2157</v>
      </c>
      <c r="D2200" s="1699" t="s">
        <v>2110</v>
      </c>
      <c r="E2200" s="1699">
        <v>0</v>
      </c>
      <c r="F2200" s="1699">
        <v>1</v>
      </c>
      <c r="G2200" s="1700" t="s">
        <v>4664</v>
      </c>
      <c r="H2200" s="1700" t="s">
        <v>4666</v>
      </c>
      <c r="I2200" s="1700" t="s">
        <v>8088</v>
      </c>
    </row>
    <row r="2201" spans="2:9">
      <c r="B2201" s="1699" t="s">
        <v>2529</v>
      </c>
      <c r="C2201" s="1699" t="s">
        <v>2157</v>
      </c>
      <c r="D2201" s="1699" t="s">
        <v>2112</v>
      </c>
      <c r="E2201" s="1699">
        <v>0</v>
      </c>
      <c r="F2201" s="1699">
        <v>1</v>
      </c>
      <c r="G2201" s="1700" t="s">
        <v>4664</v>
      </c>
      <c r="H2201" s="1700" t="s">
        <v>4667</v>
      </c>
      <c r="I2201" s="1700" t="s">
        <v>8088</v>
      </c>
    </row>
    <row r="2202" spans="2:9">
      <c r="B2202" s="1699" t="s">
        <v>2529</v>
      </c>
      <c r="C2202" s="1699" t="s">
        <v>2157</v>
      </c>
      <c r="D2202" s="1699" t="s">
        <v>2122</v>
      </c>
      <c r="E2202" s="1699">
        <v>0</v>
      </c>
      <c r="F2202" s="1699">
        <v>1</v>
      </c>
      <c r="G2202" s="1700" t="s">
        <v>4664</v>
      </c>
      <c r="H2202" s="1700" t="s">
        <v>4668</v>
      </c>
      <c r="I2202" s="1700" t="s">
        <v>8089</v>
      </c>
    </row>
    <row r="2203" spans="2:9">
      <c r="B2203" s="1699" t="s">
        <v>2529</v>
      </c>
      <c r="C2203" s="1699" t="s">
        <v>2157</v>
      </c>
      <c r="D2203" s="1699" t="s">
        <v>2124</v>
      </c>
      <c r="E2203" s="1699">
        <v>0</v>
      </c>
      <c r="F2203" s="1699">
        <v>1</v>
      </c>
      <c r="G2203" s="1700" t="s">
        <v>4664</v>
      </c>
      <c r="H2203" s="1700" t="s">
        <v>4669</v>
      </c>
      <c r="I2203" s="1700" t="s">
        <v>8088</v>
      </c>
    </row>
    <row r="2204" spans="2:9">
      <c r="B2204" s="1699" t="s">
        <v>2529</v>
      </c>
      <c r="C2204" s="1699" t="s">
        <v>2157</v>
      </c>
      <c r="D2204" s="1699" t="s">
        <v>2126</v>
      </c>
      <c r="E2204" s="1699">
        <v>0</v>
      </c>
      <c r="F2204" s="1699">
        <v>1</v>
      </c>
      <c r="G2204" s="1700" t="s">
        <v>4664</v>
      </c>
      <c r="H2204" s="1700" t="s">
        <v>4670</v>
      </c>
      <c r="I2204" s="1700" t="s">
        <v>8088</v>
      </c>
    </row>
    <row r="2205" spans="2:9">
      <c r="B2205" s="1699" t="s">
        <v>2529</v>
      </c>
      <c r="C2205" s="1699" t="s">
        <v>2157</v>
      </c>
      <c r="D2205" s="1699" t="s">
        <v>2128</v>
      </c>
      <c r="E2205" s="1699">
        <v>0</v>
      </c>
      <c r="F2205" s="1699">
        <v>1</v>
      </c>
      <c r="G2205" s="1700" t="s">
        <v>4664</v>
      </c>
      <c r="H2205" s="1700" t="s">
        <v>4671</v>
      </c>
      <c r="I2205" s="1700" t="s">
        <v>8088</v>
      </c>
    </row>
    <row r="2206" spans="2:9">
      <c r="B2206" s="1699" t="s">
        <v>2529</v>
      </c>
      <c r="C2206" s="1699" t="s">
        <v>2157</v>
      </c>
      <c r="D2206" s="1699" t="s">
        <v>2514</v>
      </c>
      <c r="E2206" s="1699">
        <v>0</v>
      </c>
      <c r="F2206" s="1699">
        <v>1</v>
      </c>
      <c r="G2206" s="1700" t="s">
        <v>4664</v>
      </c>
      <c r="H2206" s="1700" t="s">
        <v>4672</v>
      </c>
      <c r="I2206" s="1700" t="s">
        <v>8088</v>
      </c>
    </row>
    <row r="2207" spans="2:9">
      <c r="B2207" s="1699" t="s">
        <v>2529</v>
      </c>
      <c r="C2207" s="1699" t="s">
        <v>2157</v>
      </c>
      <c r="D2207" s="1699" t="s">
        <v>2515</v>
      </c>
      <c r="E2207" s="1699">
        <v>0</v>
      </c>
      <c r="F2207" s="1699">
        <v>1</v>
      </c>
      <c r="G2207" s="1700" t="s">
        <v>4664</v>
      </c>
      <c r="H2207" s="1700" t="s">
        <v>3244</v>
      </c>
      <c r="I2207" s="1700" t="s">
        <v>8089</v>
      </c>
    </row>
    <row r="2208" spans="2:9">
      <c r="B2208" s="1699" t="s">
        <v>2529</v>
      </c>
      <c r="C2208" s="1699" t="s">
        <v>2236</v>
      </c>
      <c r="D2208" s="1699" t="s">
        <v>2108</v>
      </c>
      <c r="E2208" s="1699">
        <v>1</v>
      </c>
      <c r="F2208" s="1699">
        <v>0</v>
      </c>
      <c r="G2208" s="1700" t="s">
        <v>4673</v>
      </c>
      <c r="H2208" s="1700"/>
      <c r="I2208" s="1700" t="s">
        <v>8088</v>
      </c>
    </row>
    <row r="2209" spans="2:9">
      <c r="B2209" s="1699" t="s">
        <v>2529</v>
      </c>
      <c r="C2209" s="1699" t="s">
        <v>2236</v>
      </c>
      <c r="D2209" s="1699" t="s">
        <v>2112</v>
      </c>
      <c r="E2209" s="1699">
        <v>0</v>
      </c>
      <c r="F2209" s="1699">
        <v>1</v>
      </c>
      <c r="G2209" s="1700" t="s">
        <v>4673</v>
      </c>
      <c r="H2209" s="1700" t="s">
        <v>4674</v>
      </c>
      <c r="I2209" s="1700" t="s">
        <v>8089</v>
      </c>
    </row>
    <row r="2210" spans="2:9">
      <c r="B2210" s="1699" t="s">
        <v>2529</v>
      </c>
      <c r="C2210" s="1699" t="s">
        <v>2236</v>
      </c>
      <c r="D2210" s="1699" t="s">
        <v>2126</v>
      </c>
      <c r="E2210" s="1699">
        <v>0</v>
      </c>
      <c r="F2210" s="1699">
        <v>1</v>
      </c>
      <c r="G2210" s="1700" t="s">
        <v>4673</v>
      </c>
      <c r="H2210" s="1700" t="s">
        <v>4675</v>
      </c>
      <c r="I2210" s="1700" t="s">
        <v>8088</v>
      </c>
    </row>
    <row r="2211" spans="2:9">
      <c r="B2211" s="1699" t="s">
        <v>2529</v>
      </c>
      <c r="C2211" s="1699" t="s">
        <v>2236</v>
      </c>
      <c r="D2211" s="1699" t="s">
        <v>2128</v>
      </c>
      <c r="E2211" s="1699">
        <v>0</v>
      </c>
      <c r="F2211" s="1699">
        <v>1</v>
      </c>
      <c r="G2211" s="1700" t="s">
        <v>4673</v>
      </c>
      <c r="H2211" s="1700" t="s">
        <v>4676</v>
      </c>
      <c r="I2211" s="1700" t="s">
        <v>8088</v>
      </c>
    </row>
    <row r="2212" spans="2:9">
      <c r="B2212" s="1699" t="s">
        <v>2529</v>
      </c>
      <c r="C2212" s="1699" t="s">
        <v>2236</v>
      </c>
      <c r="D2212" s="1699" t="s">
        <v>2130</v>
      </c>
      <c r="E2212" s="1699">
        <v>0</v>
      </c>
      <c r="F2212" s="1699">
        <v>1</v>
      </c>
      <c r="G2212" s="1700" t="s">
        <v>4673</v>
      </c>
      <c r="H2212" s="1700" t="s">
        <v>4677</v>
      </c>
      <c r="I2212" s="1700" t="s">
        <v>8088</v>
      </c>
    </row>
    <row r="2213" spans="2:9">
      <c r="B2213" s="1699" t="s">
        <v>2529</v>
      </c>
      <c r="C2213" s="1699" t="s">
        <v>2236</v>
      </c>
      <c r="D2213" s="1699" t="s">
        <v>2514</v>
      </c>
      <c r="E2213" s="1699">
        <v>0</v>
      </c>
      <c r="F2213" s="1699">
        <v>1</v>
      </c>
      <c r="G2213" s="1700" t="s">
        <v>4673</v>
      </c>
      <c r="H2213" s="1700" t="s">
        <v>4678</v>
      </c>
      <c r="I2213" s="1700" t="s">
        <v>8088</v>
      </c>
    </row>
    <row r="2214" spans="2:9">
      <c r="B2214" s="1699" t="s">
        <v>2529</v>
      </c>
      <c r="C2214" s="1699" t="s">
        <v>2236</v>
      </c>
      <c r="D2214" s="1699" t="s">
        <v>2515</v>
      </c>
      <c r="E2214" s="1699">
        <v>0</v>
      </c>
      <c r="F2214" s="1699">
        <v>1</v>
      </c>
      <c r="G2214" s="1700" t="s">
        <v>4673</v>
      </c>
      <c r="H2214" s="1700" t="s">
        <v>4679</v>
      </c>
      <c r="I2214" s="1700" t="s">
        <v>8088</v>
      </c>
    </row>
    <row r="2215" spans="2:9">
      <c r="B2215" s="1699" t="s">
        <v>2529</v>
      </c>
      <c r="C2215" s="1699" t="s">
        <v>2236</v>
      </c>
      <c r="D2215" s="1699" t="s">
        <v>2516</v>
      </c>
      <c r="E2215" s="1699">
        <v>0</v>
      </c>
      <c r="F2215" s="1699">
        <v>1</v>
      </c>
      <c r="G2215" s="1700" t="s">
        <v>4673</v>
      </c>
      <c r="H2215" s="1700" t="s">
        <v>4680</v>
      </c>
      <c r="I2215" s="1700" t="s">
        <v>8088</v>
      </c>
    </row>
    <row r="2216" spans="2:9">
      <c r="B2216" s="1699" t="s">
        <v>2529</v>
      </c>
      <c r="C2216" s="1699" t="s">
        <v>2236</v>
      </c>
      <c r="D2216" s="1699" t="s">
        <v>2518</v>
      </c>
      <c r="E2216" s="1699">
        <v>0</v>
      </c>
      <c r="F2216" s="1699">
        <v>1</v>
      </c>
      <c r="G2216" s="1700" t="s">
        <v>4673</v>
      </c>
      <c r="H2216" s="1700" t="s">
        <v>4681</v>
      </c>
      <c r="I2216" s="1700" t="s">
        <v>8088</v>
      </c>
    </row>
    <row r="2217" spans="2:9">
      <c r="B2217" s="1699" t="s">
        <v>2529</v>
      </c>
      <c r="C2217" s="1699" t="s">
        <v>2249</v>
      </c>
      <c r="D2217" s="1699" t="s">
        <v>2108</v>
      </c>
      <c r="E2217" s="1699">
        <v>1</v>
      </c>
      <c r="F2217" s="1699">
        <v>0</v>
      </c>
      <c r="G2217" s="1700" t="s">
        <v>4682</v>
      </c>
      <c r="H2217" s="1700"/>
      <c r="I2217" s="1700" t="s">
        <v>8089</v>
      </c>
    </row>
    <row r="2218" spans="2:9">
      <c r="B2218" s="1699" t="s">
        <v>2529</v>
      </c>
      <c r="C2218" s="1699" t="s">
        <v>2249</v>
      </c>
      <c r="D2218" s="1699" t="s">
        <v>2107</v>
      </c>
      <c r="E2218" s="1699">
        <v>0</v>
      </c>
      <c r="F2218" s="1699">
        <v>1</v>
      </c>
      <c r="G2218" s="1700" t="s">
        <v>4682</v>
      </c>
      <c r="H2218" s="1700" t="s">
        <v>4683</v>
      </c>
      <c r="I2218" s="1700" t="s">
        <v>8089</v>
      </c>
    </row>
    <row r="2219" spans="2:9">
      <c r="B2219" s="1699" t="s">
        <v>2529</v>
      </c>
      <c r="C2219" s="1699" t="s">
        <v>2249</v>
      </c>
      <c r="D2219" s="1699" t="s">
        <v>2110</v>
      </c>
      <c r="E2219" s="1699">
        <v>0</v>
      </c>
      <c r="F2219" s="1699">
        <v>1</v>
      </c>
      <c r="G2219" s="1700" t="s">
        <v>4682</v>
      </c>
      <c r="H2219" s="1700" t="s">
        <v>2790</v>
      </c>
      <c r="I2219" s="1700" t="s">
        <v>8089</v>
      </c>
    </row>
    <row r="2220" spans="2:9">
      <c r="B2220" s="1699" t="s">
        <v>2529</v>
      </c>
      <c r="C2220" s="1699" t="s">
        <v>2249</v>
      </c>
      <c r="D2220" s="1699" t="s">
        <v>2112</v>
      </c>
      <c r="E2220" s="1699">
        <v>0</v>
      </c>
      <c r="F2220" s="1699">
        <v>1</v>
      </c>
      <c r="G2220" s="1700" t="s">
        <v>4682</v>
      </c>
      <c r="H2220" s="1700" t="s">
        <v>4684</v>
      </c>
      <c r="I2220" s="1700" t="s">
        <v>8089</v>
      </c>
    </row>
    <row r="2221" spans="2:9">
      <c r="B2221" s="1699" t="s">
        <v>2529</v>
      </c>
      <c r="C2221" s="1699" t="s">
        <v>2249</v>
      </c>
      <c r="D2221" s="1699" t="s">
        <v>2122</v>
      </c>
      <c r="E2221" s="1699">
        <v>0</v>
      </c>
      <c r="F2221" s="1699">
        <v>1</v>
      </c>
      <c r="G2221" s="1700" t="s">
        <v>4682</v>
      </c>
      <c r="H2221" s="1700" t="s">
        <v>3311</v>
      </c>
      <c r="I2221" s="1700" t="s">
        <v>8088</v>
      </c>
    </row>
    <row r="2222" spans="2:9">
      <c r="B2222" s="1699" t="s">
        <v>2529</v>
      </c>
      <c r="C2222" s="1699" t="s">
        <v>2249</v>
      </c>
      <c r="D2222" s="1699" t="s">
        <v>2124</v>
      </c>
      <c r="E2222" s="1699">
        <v>0</v>
      </c>
      <c r="F2222" s="1699">
        <v>1</v>
      </c>
      <c r="G2222" s="1700" t="s">
        <v>4682</v>
      </c>
      <c r="H2222" s="1700" t="s">
        <v>4685</v>
      </c>
      <c r="I2222" s="1700" t="s">
        <v>8089</v>
      </c>
    </row>
    <row r="2223" spans="2:9">
      <c r="B2223" s="1699" t="s">
        <v>2529</v>
      </c>
      <c r="C2223" s="1699" t="s">
        <v>2249</v>
      </c>
      <c r="D2223" s="1699" t="s">
        <v>2126</v>
      </c>
      <c r="E2223" s="1699">
        <v>0</v>
      </c>
      <c r="F2223" s="1699">
        <v>1</v>
      </c>
      <c r="G2223" s="1700" t="s">
        <v>4682</v>
      </c>
      <c r="H2223" s="1700" t="s">
        <v>4686</v>
      </c>
      <c r="I2223" s="1700" t="s">
        <v>8089</v>
      </c>
    </row>
    <row r="2224" spans="2:9">
      <c r="B2224" s="1699" t="s">
        <v>2529</v>
      </c>
      <c r="C2224" s="1699" t="s">
        <v>3213</v>
      </c>
      <c r="D2224" s="1699" t="s">
        <v>2108</v>
      </c>
      <c r="E2224" s="1699">
        <v>1</v>
      </c>
      <c r="F2224" s="1699">
        <v>0</v>
      </c>
      <c r="G2224" s="1700" t="s">
        <v>4687</v>
      </c>
      <c r="H2224" s="1700"/>
      <c r="I2224" s="1700" t="s">
        <v>8089</v>
      </c>
    </row>
    <row r="2225" spans="2:9">
      <c r="B2225" s="1699" t="s">
        <v>2529</v>
      </c>
      <c r="C2225" s="1699" t="s">
        <v>3213</v>
      </c>
      <c r="D2225" s="1699" t="s">
        <v>2107</v>
      </c>
      <c r="E2225" s="1699">
        <v>0</v>
      </c>
      <c r="F2225" s="1699">
        <v>1</v>
      </c>
      <c r="G2225" s="1700" t="s">
        <v>4687</v>
      </c>
      <c r="H2225" s="1700" t="s">
        <v>4688</v>
      </c>
      <c r="I2225" s="1700" t="s">
        <v>8088</v>
      </c>
    </row>
    <row r="2226" spans="2:9">
      <c r="B2226" s="1699" t="s">
        <v>2529</v>
      </c>
      <c r="C2226" s="1699" t="s">
        <v>3213</v>
      </c>
      <c r="D2226" s="1699" t="s">
        <v>2110</v>
      </c>
      <c r="E2226" s="1699">
        <v>0</v>
      </c>
      <c r="F2226" s="1699">
        <v>1</v>
      </c>
      <c r="G2226" s="1700" t="s">
        <v>4687</v>
      </c>
      <c r="H2226" s="1700" t="s">
        <v>4687</v>
      </c>
      <c r="I2226" s="1700" t="s">
        <v>8089</v>
      </c>
    </row>
    <row r="2227" spans="2:9">
      <c r="B2227" s="1699" t="s">
        <v>2529</v>
      </c>
      <c r="C2227" s="1699" t="s">
        <v>3213</v>
      </c>
      <c r="D2227" s="1699" t="s">
        <v>2112</v>
      </c>
      <c r="E2227" s="1699">
        <v>0</v>
      </c>
      <c r="F2227" s="1699">
        <v>1</v>
      </c>
      <c r="G2227" s="1700" t="s">
        <v>4687</v>
      </c>
      <c r="H2227" s="1700" t="s">
        <v>3055</v>
      </c>
      <c r="I2227" s="1700" t="s">
        <v>8089</v>
      </c>
    </row>
    <row r="2228" spans="2:9">
      <c r="B2228" s="1699" t="s">
        <v>2529</v>
      </c>
      <c r="C2228" s="1699" t="s">
        <v>3213</v>
      </c>
      <c r="D2228" s="1699" t="s">
        <v>2122</v>
      </c>
      <c r="E2228" s="1699">
        <v>0</v>
      </c>
      <c r="F2228" s="1699">
        <v>1</v>
      </c>
      <c r="G2228" s="1700" t="s">
        <v>4687</v>
      </c>
      <c r="H2228" s="1700" t="s">
        <v>4689</v>
      </c>
      <c r="I2228" s="1700" t="s">
        <v>8089</v>
      </c>
    </row>
    <row r="2229" spans="2:9">
      <c r="B2229" s="1699" t="s">
        <v>2529</v>
      </c>
      <c r="C2229" s="1699" t="s">
        <v>3213</v>
      </c>
      <c r="D2229" s="1699" t="s">
        <v>2124</v>
      </c>
      <c r="E2229" s="1699">
        <v>0</v>
      </c>
      <c r="F2229" s="1699">
        <v>1</v>
      </c>
      <c r="G2229" s="1700" t="s">
        <v>4687</v>
      </c>
      <c r="H2229" s="1700" t="s">
        <v>4690</v>
      </c>
      <c r="I2229" s="1700" t="s">
        <v>8088</v>
      </c>
    </row>
    <row r="2230" spans="2:9">
      <c r="B2230" s="1699" t="s">
        <v>2529</v>
      </c>
      <c r="C2230" s="1699" t="s">
        <v>3213</v>
      </c>
      <c r="D2230" s="1699" t="s">
        <v>2126</v>
      </c>
      <c r="E2230" s="1699">
        <v>0</v>
      </c>
      <c r="F2230" s="1699">
        <v>1</v>
      </c>
      <c r="G2230" s="1700" t="s">
        <v>4687</v>
      </c>
      <c r="H2230" s="1700" t="s">
        <v>4406</v>
      </c>
      <c r="I2230" s="1700" t="s">
        <v>8088</v>
      </c>
    </row>
    <row r="2231" spans="2:9">
      <c r="B2231" s="1699" t="s">
        <v>2529</v>
      </c>
      <c r="C2231" s="1699" t="s">
        <v>3213</v>
      </c>
      <c r="D2231" s="1699" t="s">
        <v>2128</v>
      </c>
      <c r="E2231" s="1699">
        <v>0</v>
      </c>
      <c r="F2231" s="1699">
        <v>1</v>
      </c>
      <c r="G2231" s="1700" t="s">
        <v>4687</v>
      </c>
      <c r="H2231" s="1700" t="s">
        <v>4691</v>
      </c>
      <c r="I2231" s="1700" t="s">
        <v>8088</v>
      </c>
    </row>
    <row r="2232" spans="2:9">
      <c r="B2232" s="1699" t="s">
        <v>2529</v>
      </c>
      <c r="C2232" s="1699" t="s">
        <v>3213</v>
      </c>
      <c r="D2232" s="1699" t="s">
        <v>2130</v>
      </c>
      <c r="E2232" s="1699">
        <v>0</v>
      </c>
      <c r="F2232" s="1699">
        <v>1</v>
      </c>
      <c r="G2232" s="1700" t="s">
        <v>4687</v>
      </c>
      <c r="H2232" s="1700" t="s">
        <v>4692</v>
      </c>
      <c r="I2232" s="1700" t="s">
        <v>8088</v>
      </c>
    </row>
    <row r="2233" spans="2:9">
      <c r="B2233" s="1699" t="s">
        <v>2529</v>
      </c>
      <c r="C2233" s="1699" t="s">
        <v>3213</v>
      </c>
      <c r="D2233" s="1699" t="s">
        <v>2512</v>
      </c>
      <c r="E2233" s="1699">
        <v>0</v>
      </c>
      <c r="F2233" s="1699">
        <v>1</v>
      </c>
      <c r="G2233" s="1700" t="s">
        <v>4687</v>
      </c>
      <c r="H2233" s="1700" t="s">
        <v>3031</v>
      </c>
      <c r="I2233" s="1700" t="s">
        <v>8088</v>
      </c>
    </row>
    <row r="2234" spans="2:9">
      <c r="B2234" s="1699" t="s">
        <v>2529</v>
      </c>
      <c r="C2234" s="1699" t="s">
        <v>3213</v>
      </c>
      <c r="D2234" s="1699" t="s">
        <v>2514</v>
      </c>
      <c r="E2234" s="1699">
        <v>0</v>
      </c>
      <c r="F2234" s="1699">
        <v>1</v>
      </c>
      <c r="G2234" s="1700" t="s">
        <v>4687</v>
      </c>
      <c r="H2234" s="1700" t="s">
        <v>3798</v>
      </c>
      <c r="I2234" s="1700" t="s">
        <v>8089</v>
      </c>
    </row>
    <row r="2235" spans="2:9">
      <c r="B2235" s="1699" t="s">
        <v>2529</v>
      </c>
      <c r="C2235" s="1699" t="s">
        <v>3213</v>
      </c>
      <c r="D2235" s="1699" t="s">
        <v>2515</v>
      </c>
      <c r="E2235" s="1699">
        <v>0</v>
      </c>
      <c r="F2235" s="1699">
        <v>1</v>
      </c>
      <c r="G2235" s="1700" t="s">
        <v>4687</v>
      </c>
      <c r="H2235" s="1700" t="s">
        <v>4693</v>
      </c>
      <c r="I2235" s="1700" t="s">
        <v>8089</v>
      </c>
    </row>
    <row r="2236" spans="2:9">
      <c r="B2236" s="1699" t="s">
        <v>2529</v>
      </c>
      <c r="C2236" s="1699" t="s">
        <v>3213</v>
      </c>
      <c r="D2236" s="1699" t="s">
        <v>2516</v>
      </c>
      <c r="E2236" s="1699">
        <v>0</v>
      </c>
      <c r="F2236" s="1699">
        <v>1</v>
      </c>
      <c r="G2236" s="1700" t="s">
        <v>4687</v>
      </c>
      <c r="H2236" s="1700" t="s">
        <v>4694</v>
      </c>
      <c r="I2236" s="1700" t="s">
        <v>8088</v>
      </c>
    </row>
    <row r="2237" spans="2:9">
      <c r="B2237" s="1699" t="s">
        <v>2529</v>
      </c>
      <c r="C2237" s="1699" t="s">
        <v>3213</v>
      </c>
      <c r="D2237" s="1699" t="s">
        <v>2518</v>
      </c>
      <c r="E2237" s="1699">
        <v>0</v>
      </c>
      <c r="F2237" s="1699">
        <v>1</v>
      </c>
      <c r="G2237" s="1700" t="s">
        <v>4687</v>
      </c>
      <c r="H2237" s="1700" t="s">
        <v>4695</v>
      </c>
      <c r="I2237" s="1700" t="s">
        <v>8088</v>
      </c>
    </row>
    <row r="2238" spans="2:9">
      <c r="B2238" s="1699" t="s">
        <v>2529</v>
      </c>
      <c r="C2238" s="1699" t="s">
        <v>3213</v>
      </c>
      <c r="D2238" s="1699" t="s">
        <v>2520</v>
      </c>
      <c r="E2238" s="1699">
        <v>0</v>
      </c>
      <c r="F2238" s="1699">
        <v>1</v>
      </c>
      <c r="G2238" s="1700" t="s">
        <v>4687</v>
      </c>
      <c r="H2238" s="1700" t="s">
        <v>4696</v>
      </c>
      <c r="I2238" s="1700" t="s">
        <v>8089</v>
      </c>
    </row>
    <row r="2239" spans="2:9">
      <c r="B2239" s="1699" t="s">
        <v>2529</v>
      </c>
      <c r="C2239" s="1699" t="s">
        <v>3213</v>
      </c>
      <c r="D2239" s="1699" t="s">
        <v>2522</v>
      </c>
      <c r="E2239" s="1699">
        <v>0</v>
      </c>
      <c r="F2239" s="1699">
        <v>1</v>
      </c>
      <c r="G2239" s="1700" t="s">
        <v>4687</v>
      </c>
      <c r="H2239" s="1700" t="s">
        <v>4697</v>
      </c>
      <c r="I2239" s="1700" t="s">
        <v>8089</v>
      </c>
    </row>
    <row r="2240" spans="2:9">
      <c r="B2240" s="1699" t="s">
        <v>2529</v>
      </c>
      <c r="C2240" s="1699" t="s">
        <v>3213</v>
      </c>
      <c r="D2240" s="1699" t="s">
        <v>2524</v>
      </c>
      <c r="E2240" s="1699">
        <v>0</v>
      </c>
      <c r="F2240" s="1699">
        <v>1</v>
      </c>
      <c r="G2240" s="1700" t="s">
        <v>4687</v>
      </c>
      <c r="H2240" s="1700" t="s">
        <v>3797</v>
      </c>
      <c r="I2240" s="1700" t="s">
        <v>8088</v>
      </c>
    </row>
    <row r="2241" spans="2:9">
      <c r="B2241" s="1699" t="s">
        <v>2529</v>
      </c>
      <c r="C2241" s="1699" t="s">
        <v>2804</v>
      </c>
      <c r="D2241" s="1699" t="s">
        <v>2108</v>
      </c>
      <c r="E2241" s="1699">
        <v>1</v>
      </c>
      <c r="F2241" s="1699">
        <v>0</v>
      </c>
      <c r="G2241" s="1700" t="s">
        <v>2633</v>
      </c>
      <c r="H2241" s="1700"/>
      <c r="I2241" s="1700" t="s">
        <v>8089</v>
      </c>
    </row>
    <row r="2242" spans="2:9">
      <c r="B2242" s="1699" t="s">
        <v>2529</v>
      </c>
      <c r="C2242" s="1699" t="s">
        <v>2804</v>
      </c>
      <c r="D2242" s="1699" t="s">
        <v>2107</v>
      </c>
      <c r="E2242" s="1699">
        <v>0</v>
      </c>
      <c r="F2242" s="1699">
        <v>1</v>
      </c>
      <c r="G2242" s="1700" t="s">
        <v>2633</v>
      </c>
      <c r="H2242" s="1700" t="s">
        <v>2548</v>
      </c>
      <c r="I2242" s="1700" t="s">
        <v>8089</v>
      </c>
    </row>
    <row r="2243" spans="2:9">
      <c r="B2243" s="1699" t="s">
        <v>2529</v>
      </c>
      <c r="C2243" s="1699" t="s">
        <v>2804</v>
      </c>
      <c r="D2243" s="1699" t="s">
        <v>2110</v>
      </c>
      <c r="E2243" s="1699">
        <v>0</v>
      </c>
      <c r="F2243" s="1699">
        <v>1</v>
      </c>
      <c r="G2243" s="1700" t="s">
        <v>2633</v>
      </c>
      <c r="H2243" s="1700" t="s">
        <v>3379</v>
      </c>
      <c r="I2243" s="1700" t="s">
        <v>8088</v>
      </c>
    </row>
    <row r="2244" spans="2:9">
      <c r="B2244" s="1699" t="s">
        <v>2529</v>
      </c>
      <c r="C2244" s="1699" t="s">
        <v>2804</v>
      </c>
      <c r="D2244" s="1699" t="s">
        <v>2112</v>
      </c>
      <c r="E2244" s="1699">
        <v>0</v>
      </c>
      <c r="F2244" s="1699">
        <v>1</v>
      </c>
      <c r="G2244" s="1700" t="s">
        <v>2633</v>
      </c>
      <c r="H2244" s="1700" t="s">
        <v>4698</v>
      </c>
      <c r="I2244" s="1700" t="s">
        <v>8089</v>
      </c>
    </row>
    <row r="2245" spans="2:9">
      <c r="B2245" s="1699" t="s">
        <v>2529</v>
      </c>
      <c r="C2245" s="1699" t="s">
        <v>2804</v>
      </c>
      <c r="D2245" s="1699" t="s">
        <v>2122</v>
      </c>
      <c r="E2245" s="1699">
        <v>0</v>
      </c>
      <c r="F2245" s="1699">
        <v>1</v>
      </c>
      <c r="G2245" s="1700" t="s">
        <v>2633</v>
      </c>
      <c r="H2245" s="1700" t="s">
        <v>4699</v>
      </c>
      <c r="I2245" s="1700" t="s">
        <v>8088</v>
      </c>
    </row>
    <row r="2246" spans="2:9">
      <c r="B2246" s="1699" t="s">
        <v>2529</v>
      </c>
      <c r="C2246" s="1699" t="s">
        <v>3108</v>
      </c>
      <c r="D2246" s="1699" t="s">
        <v>2108</v>
      </c>
      <c r="E2246" s="1699">
        <v>1</v>
      </c>
      <c r="F2246" s="1699">
        <v>0</v>
      </c>
      <c r="G2246" s="1700" t="s">
        <v>4700</v>
      </c>
      <c r="H2246" s="1700"/>
      <c r="I2246" s="1700" t="s">
        <v>8089</v>
      </c>
    </row>
    <row r="2247" spans="2:9">
      <c r="B2247" s="1699" t="s">
        <v>2529</v>
      </c>
      <c r="C2247" s="1699" t="s">
        <v>3108</v>
      </c>
      <c r="D2247" s="1699" t="s">
        <v>2110</v>
      </c>
      <c r="E2247" s="1699">
        <v>0</v>
      </c>
      <c r="F2247" s="1699">
        <v>1</v>
      </c>
      <c r="G2247" s="1700" t="s">
        <v>4700</v>
      </c>
      <c r="H2247" s="1700" t="s">
        <v>4171</v>
      </c>
      <c r="I2247" s="1700" t="s">
        <v>8089</v>
      </c>
    </row>
    <row r="2248" spans="2:9">
      <c r="B2248" s="1699" t="s">
        <v>2529</v>
      </c>
      <c r="C2248" s="1699" t="s">
        <v>3108</v>
      </c>
      <c r="D2248" s="1699" t="s">
        <v>2112</v>
      </c>
      <c r="E2248" s="1699">
        <v>0</v>
      </c>
      <c r="F2248" s="1699">
        <v>1</v>
      </c>
      <c r="G2248" s="1700" t="s">
        <v>4700</v>
      </c>
      <c r="H2248" s="1700" t="s">
        <v>3272</v>
      </c>
      <c r="I2248" s="1700" t="s">
        <v>8089</v>
      </c>
    </row>
    <row r="2249" spans="2:9">
      <c r="B2249" s="1699" t="s">
        <v>2529</v>
      </c>
      <c r="C2249" s="1699" t="s">
        <v>3108</v>
      </c>
      <c r="D2249" s="1699" t="s">
        <v>2122</v>
      </c>
      <c r="E2249" s="1699">
        <v>0</v>
      </c>
      <c r="F2249" s="1699">
        <v>1</v>
      </c>
      <c r="G2249" s="1700" t="s">
        <v>4700</v>
      </c>
      <c r="H2249" s="1700" t="s">
        <v>4701</v>
      </c>
      <c r="I2249" s="1700" t="s">
        <v>8088</v>
      </c>
    </row>
    <row r="2250" spans="2:9">
      <c r="B2250" s="1699" t="s">
        <v>2529</v>
      </c>
      <c r="C2250" s="1699" t="s">
        <v>3108</v>
      </c>
      <c r="D2250" s="1699" t="s">
        <v>2124</v>
      </c>
      <c r="E2250" s="1699">
        <v>0</v>
      </c>
      <c r="F2250" s="1699">
        <v>1</v>
      </c>
      <c r="G2250" s="1700" t="s">
        <v>4700</v>
      </c>
      <c r="H2250" s="1700" t="s">
        <v>4702</v>
      </c>
      <c r="I2250" s="1700" t="s">
        <v>8089</v>
      </c>
    </row>
    <row r="2251" spans="2:9">
      <c r="B2251" s="1699" t="s">
        <v>2529</v>
      </c>
      <c r="C2251" s="1699" t="s">
        <v>3108</v>
      </c>
      <c r="D2251" s="1699" t="s">
        <v>2126</v>
      </c>
      <c r="E2251" s="1699">
        <v>0</v>
      </c>
      <c r="F2251" s="1699">
        <v>1</v>
      </c>
      <c r="G2251" s="1700" t="s">
        <v>4700</v>
      </c>
      <c r="H2251" s="1700" t="s">
        <v>4703</v>
      </c>
      <c r="I2251" s="1700" t="s">
        <v>8088</v>
      </c>
    </row>
    <row r="2252" spans="2:9">
      <c r="B2252" s="1699" t="s">
        <v>2529</v>
      </c>
      <c r="C2252" s="1699" t="s">
        <v>2948</v>
      </c>
      <c r="D2252" s="1699" t="s">
        <v>2108</v>
      </c>
      <c r="E2252" s="1699">
        <v>1</v>
      </c>
      <c r="F2252" s="1699">
        <v>1</v>
      </c>
      <c r="G2252" s="1700" t="s">
        <v>4704</v>
      </c>
      <c r="H2252" s="1700"/>
      <c r="I2252" s="1700" t="s">
        <v>8089</v>
      </c>
    </row>
    <row r="2253" spans="2:9">
      <c r="B2253" s="1699" t="s">
        <v>2529</v>
      </c>
      <c r="C2253" s="1699" t="s">
        <v>2313</v>
      </c>
      <c r="D2253" s="1699" t="s">
        <v>2108</v>
      </c>
      <c r="E2253" s="1699">
        <v>1</v>
      </c>
      <c r="F2253" s="1699">
        <v>1</v>
      </c>
      <c r="G2253" s="1700" t="s">
        <v>4705</v>
      </c>
      <c r="H2253" s="1700"/>
      <c r="I2253" s="1700" t="s">
        <v>8089</v>
      </c>
    </row>
    <row r="2254" spans="2:9">
      <c r="B2254" s="1699" t="s">
        <v>2529</v>
      </c>
      <c r="C2254" s="1699" t="s">
        <v>2314</v>
      </c>
      <c r="D2254" s="1699" t="s">
        <v>2108</v>
      </c>
      <c r="E2254" s="1699">
        <v>1</v>
      </c>
      <c r="F2254" s="1699">
        <v>1</v>
      </c>
      <c r="G2254" s="1700" t="s">
        <v>4706</v>
      </c>
      <c r="H2254" s="1700"/>
      <c r="I2254" s="1700" t="s">
        <v>8088</v>
      </c>
    </row>
    <row r="2255" spans="2:9">
      <c r="B2255" s="1699" t="s">
        <v>2529</v>
      </c>
      <c r="C2255" s="1699" t="s">
        <v>2315</v>
      </c>
      <c r="D2255" s="1699" t="s">
        <v>2108</v>
      </c>
      <c r="E2255" s="1699">
        <v>1</v>
      </c>
      <c r="F2255" s="1699">
        <v>1</v>
      </c>
      <c r="G2255" s="1700" t="s">
        <v>4707</v>
      </c>
      <c r="H2255" s="1700"/>
      <c r="I2255" s="1700" t="s">
        <v>8088</v>
      </c>
    </row>
    <row r="2256" spans="2:9">
      <c r="B2256" s="1699" t="s">
        <v>2529</v>
      </c>
      <c r="C2256" s="1699" t="s">
        <v>2320</v>
      </c>
      <c r="D2256" s="1699" t="s">
        <v>2108</v>
      </c>
      <c r="E2256" s="1699">
        <v>1</v>
      </c>
      <c r="F2256" s="1699">
        <v>1</v>
      </c>
      <c r="G2256" s="1700" t="s">
        <v>4708</v>
      </c>
      <c r="H2256" s="1700"/>
      <c r="I2256" s="1700" t="s">
        <v>8089</v>
      </c>
    </row>
    <row r="2257" spans="2:9">
      <c r="B2257" s="1699" t="s">
        <v>2529</v>
      </c>
      <c r="C2257" s="1699" t="s">
        <v>2322</v>
      </c>
      <c r="D2257" s="1699" t="s">
        <v>2108</v>
      </c>
      <c r="E2257" s="1699">
        <v>1</v>
      </c>
      <c r="F2257" s="1699">
        <v>0</v>
      </c>
      <c r="G2257" s="1700" t="s">
        <v>4709</v>
      </c>
      <c r="H2257" s="1700"/>
      <c r="I2257" s="1700" t="s">
        <v>8088</v>
      </c>
    </row>
    <row r="2258" spans="2:9">
      <c r="B2258" s="1699" t="s">
        <v>2529</v>
      </c>
      <c r="C2258" s="1699" t="s">
        <v>2322</v>
      </c>
      <c r="D2258" s="1699" t="s">
        <v>2112</v>
      </c>
      <c r="E2258" s="1699">
        <v>0</v>
      </c>
      <c r="F2258" s="1699">
        <v>1</v>
      </c>
      <c r="G2258" s="1700" t="s">
        <v>4709</v>
      </c>
      <c r="H2258" s="1700" t="s">
        <v>3811</v>
      </c>
      <c r="I2258" s="1700" t="s">
        <v>8088</v>
      </c>
    </row>
    <row r="2259" spans="2:9">
      <c r="B2259" s="1699" t="s">
        <v>2529</v>
      </c>
      <c r="C2259" s="1699" t="s">
        <v>2322</v>
      </c>
      <c r="D2259" s="1699" t="s">
        <v>2122</v>
      </c>
      <c r="E2259" s="1699">
        <v>0</v>
      </c>
      <c r="F2259" s="1699">
        <v>1</v>
      </c>
      <c r="G2259" s="1700" t="s">
        <v>4709</v>
      </c>
      <c r="H2259" s="1700" t="s">
        <v>4711</v>
      </c>
      <c r="I2259" s="1700" t="s">
        <v>8089</v>
      </c>
    </row>
    <row r="2260" spans="2:9">
      <c r="B2260" s="1699" t="s">
        <v>2529</v>
      </c>
      <c r="C2260" s="1699" t="s">
        <v>2322</v>
      </c>
      <c r="D2260" s="1699" t="s">
        <v>2126</v>
      </c>
      <c r="E2260" s="1699">
        <v>0</v>
      </c>
      <c r="F2260" s="1699">
        <v>1</v>
      </c>
      <c r="G2260" s="1700" t="s">
        <v>4709</v>
      </c>
      <c r="H2260" s="1700" t="s">
        <v>4712</v>
      </c>
      <c r="I2260" s="1700" t="s">
        <v>8088</v>
      </c>
    </row>
    <row r="2261" spans="2:9">
      <c r="B2261" s="1699" t="s">
        <v>2529</v>
      </c>
      <c r="C2261" s="1699" t="s">
        <v>2322</v>
      </c>
      <c r="D2261" s="1699" t="s">
        <v>2128</v>
      </c>
      <c r="E2261" s="1699">
        <v>0</v>
      </c>
      <c r="F2261" s="1699">
        <v>1</v>
      </c>
      <c r="G2261" s="1700" t="s">
        <v>4709</v>
      </c>
      <c r="H2261" s="1700" t="s">
        <v>4713</v>
      </c>
      <c r="I2261" s="1700" t="s">
        <v>8088</v>
      </c>
    </row>
    <row r="2262" spans="2:9">
      <c r="B2262" s="1699" t="s">
        <v>2529</v>
      </c>
      <c r="C2262" s="1699" t="s">
        <v>2322</v>
      </c>
      <c r="D2262" s="1699" t="s">
        <v>2130</v>
      </c>
      <c r="E2262" s="1699">
        <v>0</v>
      </c>
      <c r="F2262" s="1699">
        <v>1</v>
      </c>
      <c r="G2262" s="1700" t="s">
        <v>4709</v>
      </c>
      <c r="H2262" s="1700" t="s">
        <v>4714</v>
      </c>
      <c r="I2262" s="1700" t="s">
        <v>8088</v>
      </c>
    </row>
    <row r="2263" spans="2:9">
      <c r="B2263" s="1699" t="s">
        <v>2529</v>
      </c>
      <c r="C2263" s="1699" t="s">
        <v>2625</v>
      </c>
      <c r="D2263" s="1699" t="s">
        <v>2108</v>
      </c>
      <c r="E2263" s="1699">
        <v>1</v>
      </c>
      <c r="F2263" s="1699">
        <v>1</v>
      </c>
      <c r="G2263" s="1700" t="s">
        <v>4715</v>
      </c>
      <c r="H2263" s="1700"/>
      <c r="I2263" s="1700" t="s">
        <v>8089</v>
      </c>
    </row>
    <row r="2264" spans="2:9">
      <c r="B2264" s="1699" t="s">
        <v>2529</v>
      </c>
      <c r="C2264" s="1699" t="s">
        <v>2629</v>
      </c>
      <c r="D2264" s="1699" t="s">
        <v>2108</v>
      </c>
      <c r="E2264" s="1699">
        <v>1</v>
      </c>
      <c r="F2264" s="1699">
        <v>1</v>
      </c>
      <c r="G2264" s="1700" t="s">
        <v>4716</v>
      </c>
      <c r="H2264" s="1700"/>
      <c r="I2264" s="1700" t="s">
        <v>8089</v>
      </c>
    </row>
    <row r="2265" spans="2:9">
      <c r="B2265" s="1699" t="s">
        <v>2531</v>
      </c>
      <c r="C2265" s="1699" t="s">
        <v>2507</v>
      </c>
      <c r="D2265" s="1699" t="s">
        <v>2110</v>
      </c>
      <c r="E2265" s="1699">
        <v>0</v>
      </c>
      <c r="F2265" s="1699">
        <v>1</v>
      </c>
      <c r="G2265" s="1700" t="s">
        <v>1319</v>
      </c>
      <c r="H2265" s="1700" t="s">
        <v>4717</v>
      </c>
      <c r="I2265" s="1700" t="s">
        <v>8088</v>
      </c>
    </row>
    <row r="2266" spans="2:9">
      <c r="B2266" s="1699" t="s">
        <v>2531</v>
      </c>
      <c r="C2266" s="1699" t="s">
        <v>2507</v>
      </c>
      <c r="D2266" s="1699" t="s">
        <v>2112</v>
      </c>
      <c r="E2266" s="1699">
        <v>0</v>
      </c>
      <c r="F2266" s="1699">
        <v>1</v>
      </c>
      <c r="G2266" s="1700" t="s">
        <v>1319</v>
      </c>
      <c r="H2266" s="1700" t="s">
        <v>4393</v>
      </c>
      <c r="I2266" s="1700" t="s">
        <v>8088</v>
      </c>
    </row>
    <row r="2267" spans="2:9">
      <c r="B2267" s="1699" t="s">
        <v>2531</v>
      </c>
      <c r="C2267" s="1699" t="s">
        <v>2507</v>
      </c>
      <c r="D2267" s="1699" t="s">
        <v>2515</v>
      </c>
      <c r="E2267" s="1699">
        <v>0</v>
      </c>
      <c r="F2267" s="1699">
        <v>1</v>
      </c>
      <c r="G2267" s="1700" t="s">
        <v>1319</v>
      </c>
      <c r="H2267" s="1700" t="s">
        <v>4719</v>
      </c>
      <c r="I2267" s="1700" t="s">
        <v>8088</v>
      </c>
    </row>
    <row r="2268" spans="2:9">
      <c r="B2268" s="1699" t="s">
        <v>2531</v>
      </c>
      <c r="C2268" s="1699" t="s">
        <v>2507</v>
      </c>
      <c r="D2268" s="1699" t="s">
        <v>2524</v>
      </c>
      <c r="E2268" s="1699">
        <v>0</v>
      </c>
      <c r="F2268" s="1699">
        <v>1</v>
      </c>
      <c r="G2268" s="1700" t="s">
        <v>1319</v>
      </c>
      <c r="H2268" s="1700" t="s">
        <v>4720</v>
      </c>
      <c r="I2268" s="1700" t="s">
        <v>8088</v>
      </c>
    </row>
    <row r="2269" spans="2:9">
      <c r="B2269" s="1699" t="s">
        <v>2531</v>
      </c>
      <c r="C2269" s="1699" t="s">
        <v>2507</v>
      </c>
      <c r="D2269" s="1699" t="s">
        <v>2725</v>
      </c>
      <c r="E2269" s="1699">
        <v>0</v>
      </c>
      <c r="F2269" s="1699">
        <v>1</v>
      </c>
      <c r="G2269" s="1700" t="s">
        <v>1319</v>
      </c>
      <c r="H2269" s="1700" t="s">
        <v>4721</v>
      </c>
      <c r="I2269" s="1700" t="s">
        <v>8088</v>
      </c>
    </row>
    <row r="2270" spans="2:9">
      <c r="B2270" s="1699" t="s">
        <v>2531</v>
      </c>
      <c r="C2270" s="1699" t="s">
        <v>2507</v>
      </c>
      <c r="D2270" s="1699" t="s">
        <v>2727</v>
      </c>
      <c r="E2270" s="1699">
        <v>0</v>
      </c>
      <c r="F2270" s="1699">
        <v>1</v>
      </c>
      <c r="G2270" s="1700" t="s">
        <v>1319</v>
      </c>
      <c r="H2270" s="1700" t="s">
        <v>4722</v>
      </c>
      <c r="I2270" s="1700" t="s">
        <v>8088</v>
      </c>
    </row>
    <row r="2271" spans="2:9">
      <c r="B2271" s="1699" t="s">
        <v>2531</v>
      </c>
      <c r="C2271" s="1699" t="s">
        <v>2507</v>
      </c>
      <c r="D2271" s="1699" t="s">
        <v>2739</v>
      </c>
      <c r="E2271" s="1699">
        <v>0</v>
      </c>
      <c r="F2271" s="1699">
        <v>1</v>
      </c>
      <c r="G2271" s="1700" t="s">
        <v>1319</v>
      </c>
      <c r="H2271" s="1700" t="s">
        <v>3897</v>
      </c>
      <c r="I2271" s="1700" t="s">
        <v>8088</v>
      </c>
    </row>
    <row r="2272" spans="2:9">
      <c r="B2272" s="1699" t="s">
        <v>2531</v>
      </c>
      <c r="C2272" s="1699" t="s">
        <v>2507</v>
      </c>
      <c r="D2272" s="1699" t="s">
        <v>2743</v>
      </c>
      <c r="E2272" s="1699">
        <v>0</v>
      </c>
      <c r="F2272" s="1699">
        <v>1</v>
      </c>
      <c r="G2272" s="1700" t="s">
        <v>1319</v>
      </c>
      <c r="H2272" s="1700" t="s">
        <v>3931</v>
      </c>
      <c r="I2272" s="1700" t="s">
        <v>8089</v>
      </c>
    </row>
    <row r="2273" spans="2:9">
      <c r="B2273" s="1699" t="s">
        <v>2531</v>
      </c>
      <c r="C2273" s="1699" t="s">
        <v>2507</v>
      </c>
      <c r="D2273" s="1699" t="s">
        <v>3300</v>
      </c>
      <c r="E2273" s="1699">
        <v>0</v>
      </c>
      <c r="F2273" s="1699">
        <v>1</v>
      </c>
      <c r="G2273" s="1700" t="s">
        <v>1319</v>
      </c>
      <c r="H2273" s="1700" t="s">
        <v>3896</v>
      </c>
      <c r="I2273" s="1700" t="s">
        <v>8089</v>
      </c>
    </row>
    <row r="2274" spans="2:9">
      <c r="B2274" s="1699" t="s">
        <v>2531</v>
      </c>
      <c r="C2274" s="1699" t="s">
        <v>2507</v>
      </c>
      <c r="D2274" s="1699" t="s">
        <v>3301</v>
      </c>
      <c r="E2274" s="1699">
        <v>0</v>
      </c>
      <c r="F2274" s="1699">
        <v>1</v>
      </c>
      <c r="G2274" s="1700" t="s">
        <v>1319</v>
      </c>
      <c r="H2274" s="1700" t="s">
        <v>4723</v>
      </c>
      <c r="I2274" s="1700" t="s">
        <v>8089</v>
      </c>
    </row>
    <row r="2275" spans="2:9">
      <c r="B2275" s="1699" t="s">
        <v>2531</v>
      </c>
      <c r="C2275" s="1699" t="s">
        <v>2507</v>
      </c>
      <c r="D2275" s="1699" t="s">
        <v>4072</v>
      </c>
      <c r="E2275" s="1699">
        <v>0</v>
      </c>
      <c r="F2275" s="1699">
        <v>1</v>
      </c>
      <c r="G2275" s="1700" t="s">
        <v>1319</v>
      </c>
      <c r="H2275" s="1700" t="s">
        <v>4724</v>
      </c>
      <c r="I2275" s="1700" t="s">
        <v>8088</v>
      </c>
    </row>
    <row r="2276" spans="2:9">
      <c r="B2276" s="1699" t="s">
        <v>2531</v>
      </c>
      <c r="C2276" s="1699" t="s">
        <v>2507</v>
      </c>
      <c r="D2276" s="1699" t="s">
        <v>4077</v>
      </c>
      <c r="E2276" s="1699">
        <v>0</v>
      </c>
      <c r="F2276" s="1699">
        <v>1</v>
      </c>
      <c r="G2276" s="1700" t="s">
        <v>1319</v>
      </c>
      <c r="H2276" s="1700" t="s">
        <v>4725</v>
      </c>
      <c r="I2276" s="1700" t="s">
        <v>8088</v>
      </c>
    </row>
    <row r="2277" spans="2:9">
      <c r="B2277" s="1699" t="s">
        <v>2531</v>
      </c>
      <c r="C2277" s="1699" t="s">
        <v>2507</v>
      </c>
      <c r="D2277" s="1699" t="s">
        <v>4079</v>
      </c>
      <c r="E2277" s="1699">
        <v>0</v>
      </c>
      <c r="F2277" s="1699">
        <v>1</v>
      </c>
      <c r="G2277" s="1700" t="s">
        <v>1319</v>
      </c>
      <c r="H2277" s="1700" t="s">
        <v>4726</v>
      </c>
      <c r="I2277" s="1700" t="s">
        <v>8088</v>
      </c>
    </row>
    <row r="2278" spans="2:9">
      <c r="B2278" s="1699" t="s">
        <v>2531</v>
      </c>
      <c r="C2278" s="1699" t="s">
        <v>2507</v>
      </c>
      <c r="D2278" s="1699" t="s">
        <v>4081</v>
      </c>
      <c r="E2278" s="1699">
        <v>0</v>
      </c>
      <c r="F2278" s="1699">
        <v>1</v>
      </c>
      <c r="G2278" s="1700" t="s">
        <v>1319</v>
      </c>
      <c r="H2278" s="1700" t="s">
        <v>4727</v>
      </c>
      <c r="I2278" s="1700" t="s">
        <v>8089</v>
      </c>
    </row>
    <row r="2279" spans="2:9">
      <c r="B2279" s="1699" t="s">
        <v>2531</v>
      </c>
      <c r="C2279" s="1699" t="s">
        <v>2507</v>
      </c>
      <c r="D2279" s="1699" t="s">
        <v>4082</v>
      </c>
      <c r="E2279" s="1699">
        <v>0</v>
      </c>
      <c r="F2279" s="1699">
        <v>1</v>
      </c>
      <c r="G2279" s="1700" t="s">
        <v>1319</v>
      </c>
      <c r="H2279" s="1700" t="s">
        <v>2898</v>
      </c>
      <c r="I2279" s="1700" t="s">
        <v>8088</v>
      </c>
    </row>
    <row r="2280" spans="2:9">
      <c r="B2280" s="1699" t="s">
        <v>2531</v>
      </c>
      <c r="C2280" s="1699" t="s">
        <v>2507</v>
      </c>
      <c r="D2280" s="1699" t="s">
        <v>4083</v>
      </c>
      <c r="E2280" s="1699">
        <v>0</v>
      </c>
      <c r="F2280" s="1699">
        <v>1</v>
      </c>
      <c r="G2280" s="1700" t="s">
        <v>1319</v>
      </c>
      <c r="H2280" s="1700" t="s">
        <v>4728</v>
      </c>
      <c r="I2280" s="1700" t="s">
        <v>8088</v>
      </c>
    </row>
    <row r="2281" spans="2:9">
      <c r="B2281" s="1699" t="s">
        <v>2531</v>
      </c>
      <c r="C2281" s="1699" t="s">
        <v>2507</v>
      </c>
      <c r="D2281" s="1699" t="s">
        <v>4084</v>
      </c>
      <c r="E2281" s="1699">
        <v>0</v>
      </c>
      <c r="F2281" s="1699">
        <v>1</v>
      </c>
      <c r="G2281" s="1700" t="s">
        <v>1319</v>
      </c>
      <c r="H2281" s="1700" t="s">
        <v>4729</v>
      </c>
      <c r="I2281" s="1700" t="s">
        <v>8088</v>
      </c>
    </row>
    <row r="2282" spans="2:9">
      <c r="B2282" s="1699" t="s">
        <v>2531</v>
      </c>
      <c r="C2282" s="1699" t="s">
        <v>2507</v>
      </c>
      <c r="D2282" s="1699" t="s">
        <v>4086</v>
      </c>
      <c r="E2282" s="1699">
        <v>0</v>
      </c>
      <c r="F2282" s="1699">
        <v>1</v>
      </c>
      <c r="G2282" s="1700" t="s">
        <v>1319</v>
      </c>
      <c r="H2282" s="1700" t="s">
        <v>4730</v>
      </c>
      <c r="I2282" s="1700" t="s">
        <v>8088</v>
      </c>
    </row>
    <row r="2283" spans="2:9">
      <c r="B2283" s="1699" t="s">
        <v>2531</v>
      </c>
      <c r="C2283" s="1699" t="s">
        <v>2507</v>
      </c>
      <c r="D2283" s="1699" t="s">
        <v>4088</v>
      </c>
      <c r="E2283" s="1699">
        <v>0</v>
      </c>
      <c r="F2283" s="1699">
        <v>1</v>
      </c>
      <c r="G2283" s="1700" t="s">
        <v>1319</v>
      </c>
      <c r="H2283" s="1700" t="s">
        <v>4731</v>
      </c>
      <c r="I2283" s="1700" t="s">
        <v>8089</v>
      </c>
    </row>
    <row r="2284" spans="2:9">
      <c r="B2284" s="1699" t="s">
        <v>2531</v>
      </c>
      <c r="C2284" s="1699" t="s">
        <v>2507</v>
      </c>
      <c r="D2284" s="1699" t="s">
        <v>4090</v>
      </c>
      <c r="E2284" s="1699">
        <v>0</v>
      </c>
      <c r="F2284" s="1699">
        <v>1</v>
      </c>
      <c r="G2284" s="1700" t="s">
        <v>1319</v>
      </c>
      <c r="H2284" s="1700" t="s">
        <v>4732</v>
      </c>
      <c r="I2284" s="1700" t="s">
        <v>8089</v>
      </c>
    </row>
    <row r="2285" spans="2:9">
      <c r="B2285" s="1699" t="s">
        <v>2531</v>
      </c>
      <c r="C2285" s="1699" t="s">
        <v>2507</v>
      </c>
      <c r="D2285" s="1699" t="s">
        <v>4092</v>
      </c>
      <c r="E2285" s="1699">
        <v>0</v>
      </c>
      <c r="F2285" s="1699">
        <v>1</v>
      </c>
      <c r="G2285" s="1700" t="s">
        <v>1319</v>
      </c>
      <c r="H2285" s="1700" t="s">
        <v>4733</v>
      </c>
      <c r="I2285" s="1700" t="s">
        <v>8089</v>
      </c>
    </row>
    <row r="2286" spans="2:9">
      <c r="B2286" s="1699" t="s">
        <v>2531</v>
      </c>
      <c r="C2286" s="1699" t="s">
        <v>2507</v>
      </c>
      <c r="D2286" s="1699" t="s">
        <v>4094</v>
      </c>
      <c r="E2286" s="1699">
        <v>0</v>
      </c>
      <c r="F2286" s="1699">
        <v>1</v>
      </c>
      <c r="G2286" s="1700" t="s">
        <v>1319</v>
      </c>
      <c r="H2286" s="1700" t="s">
        <v>4734</v>
      </c>
      <c r="I2286" s="1700" t="s">
        <v>8088</v>
      </c>
    </row>
    <row r="2287" spans="2:9">
      <c r="B2287" s="1699" t="s">
        <v>2531</v>
      </c>
      <c r="C2287" s="1699" t="s">
        <v>2507</v>
      </c>
      <c r="D2287" s="1699" t="s">
        <v>4096</v>
      </c>
      <c r="E2287" s="1699">
        <v>0</v>
      </c>
      <c r="F2287" s="1699">
        <v>1</v>
      </c>
      <c r="G2287" s="1700" t="s">
        <v>1319</v>
      </c>
      <c r="H2287" s="1700" t="s">
        <v>2548</v>
      </c>
      <c r="I2287" s="1700" t="s">
        <v>8088</v>
      </c>
    </row>
    <row r="2288" spans="2:9">
      <c r="B2288" s="1699" t="s">
        <v>2531</v>
      </c>
      <c r="C2288" s="1699" t="s">
        <v>2507</v>
      </c>
      <c r="D2288" s="1699" t="s">
        <v>4098</v>
      </c>
      <c r="E2288" s="1699">
        <v>0</v>
      </c>
      <c r="F2288" s="1699">
        <v>1</v>
      </c>
      <c r="G2288" s="1700" t="s">
        <v>1319</v>
      </c>
      <c r="H2288" s="1700" t="s">
        <v>4735</v>
      </c>
      <c r="I2288" s="1700" t="s">
        <v>8088</v>
      </c>
    </row>
    <row r="2289" spans="2:9">
      <c r="B2289" s="1699" t="s">
        <v>2531</v>
      </c>
      <c r="C2289" s="1699" t="s">
        <v>2120</v>
      </c>
      <c r="D2289" s="1699" t="s">
        <v>2112</v>
      </c>
      <c r="E2289" s="1699">
        <v>0</v>
      </c>
      <c r="F2289" s="1699">
        <v>1</v>
      </c>
      <c r="G2289" s="1700" t="s">
        <v>1366</v>
      </c>
      <c r="H2289" s="1700" t="s">
        <v>3827</v>
      </c>
      <c r="I2289" s="1700" t="s">
        <v>8088</v>
      </c>
    </row>
    <row r="2290" spans="2:9">
      <c r="B2290" s="1699" t="s">
        <v>2531</v>
      </c>
      <c r="C2290" s="1699" t="s">
        <v>2120</v>
      </c>
      <c r="D2290" s="1699" t="s">
        <v>2514</v>
      </c>
      <c r="E2290" s="1699">
        <v>0</v>
      </c>
      <c r="F2290" s="1699">
        <v>1</v>
      </c>
      <c r="G2290" s="1700" t="s">
        <v>1366</v>
      </c>
      <c r="H2290" s="1700" t="s">
        <v>4736</v>
      </c>
      <c r="I2290" s="1700" t="s">
        <v>8089</v>
      </c>
    </row>
    <row r="2291" spans="2:9">
      <c r="B2291" s="1699" t="s">
        <v>2531</v>
      </c>
      <c r="C2291" s="1699" t="s">
        <v>2120</v>
      </c>
      <c r="D2291" s="1699" t="s">
        <v>2522</v>
      </c>
      <c r="E2291" s="1699">
        <v>0</v>
      </c>
      <c r="F2291" s="1699">
        <v>1</v>
      </c>
      <c r="G2291" s="1700" t="s">
        <v>1366</v>
      </c>
      <c r="H2291" s="1700" t="s">
        <v>4738</v>
      </c>
      <c r="I2291" s="1700" t="s">
        <v>8088</v>
      </c>
    </row>
    <row r="2292" spans="2:9">
      <c r="B2292" s="1699" t="s">
        <v>2531</v>
      </c>
      <c r="C2292" s="1699" t="s">
        <v>2120</v>
      </c>
      <c r="D2292" s="1699" t="s">
        <v>2524</v>
      </c>
      <c r="E2292" s="1699">
        <v>0</v>
      </c>
      <c r="F2292" s="1699">
        <v>1</v>
      </c>
      <c r="G2292" s="1700" t="s">
        <v>1366</v>
      </c>
      <c r="H2292" s="1700" t="s">
        <v>3141</v>
      </c>
      <c r="I2292" s="1700" t="s">
        <v>8089</v>
      </c>
    </row>
    <row r="2293" spans="2:9">
      <c r="B2293" s="1699" t="s">
        <v>2531</v>
      </c>
      <c r="C2293" s="1699" t="s">
        <v>2120</v>
      </c>
      <c r="D2293" s="1699" t="s">
        <v>2527</v>
      </c>
      <c r="E2293" s="1699">
        <v>0</v>
      </c>
      <c r="F2293" s="1699">
        <v>1</v>
      </c>
      <c r="G2293" s="1700" t="s">
        <v>1366</v>
      </c>
      <c r="H2293" s="1700" t="s">
        <v>4739</v>
      </c>
      <c r="I2293" s="1700" t="s">
        <v>8089</v>
      </c>
    </row>
    <row r="2294" spans="2:9">
      <c r="B2294" s="1699" t="s">
        <v>2531</v>
      </c>
      <c r="C2294" s="1699" t="s">
        <v>2120</v>
      </c>
      <c r="D2294" s="1699" t="s">
        <v>2529</v>
      </c>
      <c r="E2294" s="1699">
        <v>0</v>
      </c>
      <c r="F2294" s="1699">
        <v>1</v>
      </c>
      <c r="G2294" s="1700" t="s">
        <v>1366</v>
      </c>
      <c r="H2294" s="1700" t="s">
        <v>4740</v>
      </c>
      <c r="I2294" s="1700" t="s">
        <v>8088</v>
      </c>
    </row>
    <row r="2295" spans="2:9">
      <c r="B2295" s="1699" t="s">
        <v>2531</v>
      </c>
      <c r="C2295" s="1699" t="s">
        <v>2120</v>
      </c>
      <c r="D2295" s="1699" t="s">
        <v>2531</v>
      </c>
      <c r="E2295" s="1699">
        <v>0</v>
      </c>
      <c r="F2295" s="1699">
        <v>1</v>
      </c>
      <c r="G2295" s="1700" t="s">
        <v>1366</v>
      </c>
      <c r="H2295" s="1700" t="s">
        <v>4741</v>
      </c>
      <c r="I2295" s="1700" t="s">
        <v>8088</v>
      </c>
    </row>
    <row r="2296" spans="2:9">
      <c r="B2296" s="1699" t="s">
        <v>2531</v>
      </c>
      <c r="C2296" s="1699" t="s">
        <v>2120</v>
      </c>
      <c r="D2296" s="1699" t="s">
        <v>2685</v>
      </c>
      <c r="E2296" s="1699">
        <v>0</v>
      </c>
      <c r="F2296" s="1699">
        <v>1</v>
      </c>
      <c r="G2296" s="1700" t="s">
        <v>1366</v>
      </c>
      <c r="H2296" s="1700" t="s">
        <v>2549</v>
      </c>
      <c r="I2296" s="1700" t="s">
        <v>8089</v>
      </c>
    </row>
    <row r="2297" spans="2:9">
      <c r="B2297" s="1699" t="s">
        <v>2531</v>
      </c>
      <c r="C2297" s="1699" t="s">
        <v>2120</v>
      </c>
      <c r="D2297" s="1699" t="s">
        <v>2725</v>
      </c>
      <c r="E2297" s="1699">
        <v>0</v>
      </c>
      <c r="F2297" s="1699">
        <v>1</v>
      </c>
      <c r="G2297" s="1700" t="s">
        <v>1366</v>
      </c>
      <c r="H2297" s="1700" t="s">
        <v>4742</v>
      </c>
      <c r="I2297" s="1700" t="s">
        <v>8089</v>
      </c>
    </row>
    <row r="2298" spans="2:9">
      <c r="B2298" s="1699" t="s">
        <v>2531</v>
      </c>
      <c r="C2298" s="1699" t="s">
        <v>2120</v>
      </c>
      <c r="D2298" s="1699" t="s">
        <v>2727</v>
      </c>
      <c r="E2298" s="1699">
        <v>0</v>
      </c>
      <c r="F2298" s="1699">
        <v>1</v>
      </c>
      <c r="G2298" s="1700" t="s">
        <v>1366</v>
      </c>
      <c r="H2298" s="1700" t="s">
        <v>4743</v>
      </c>
      <c r="I2298" s="1700" t="s">
        <v>8089</v>
      </c>
    </row>
    <row r="2299" spans="2:9">
      <c r="B2299" s="1699" t="s">
        <v>2531</v>
      </c>
      <c r="C2299" s="1699" t="s">
        <v>2120</v>
      </c>
      <c r="D2299" s="1699" t="s">
        <v>2733</v>
      </c>
      <c r="E2299" s="1699">
        <v>0</v>
      </c>
      <c r="F2299" s="1699">
        <v>1</v>
      </c>
      <c r="G2299" s="1700" t="s">
        <v>1366</v>
      </c>
      <c r="H2299" s="1700" t="s">
        <v>4745</v>
      </c>
      <c r="I2299" s="1700" t="s">
        <v>8088</v>
      </c>
    </row>
    <row r="2300" spans="2:9">
      <c r="B2300" s="1699" t="s">
        <v>2531</v>
      </c>
      <c r="C2300" s="1699" t="s">
        <v>2132</v>
      </c>
      <c r="D2300" s="1699" t="s">
        <v>2122</v>
      </c>
      <c r="E2300" s="1699">
        <v>0</v>
      </c>
      <c r="F2300" s="1699">
        <v>1</v>
      </c>
      <c r="G2300" s="1700" t="s">
        <v>4746</v>
      </c>
      <c r="H2300" s="1700" t="s">
        <v>4747</v>
      </c>
      <c r="I2300" s="1700" t="s">
        <v>8088</v>
      </c>
    </row>
    <row r="2301" spans="2:9">
      <c r="B2301" s="1699" t="s">
        <v>2531</v>
      </c>
      <c r="C2301" s="1699" t="s">
        <v>2132</v>
      </c>
      <c r="D2301" s="1699" t="s">
        <v>2130</v>
      </c>
      <c r="E2301" s="1699">
        <v>0</v>
      </c>
      <c r="F2301" s="1699">
        <v>1</v>
      </c>
      <c r="G2301" s="1700" t="s">
        <v>4746</v>
      </c>
      <c r="H2301" s="1700" t="s">
        <v>4749</v>
      </c>
      <c r="I2301" s="1700" t="s">
        <v>8088</v>
      </c>
    </row>
    <row r="2302" spans="2:9">
      <c r="B2302" s="1699" t="s">
        <v>2531</v>
      </c>
      <c r="C2302" s="1699" t="s">
        <v>2132</v>
      </c>
      <c r="D2302" s="1699" t="s">
        <v>2514</v>
      </c>
      <c r="E2302" s="1699">
        <v>0</v>
      </c>
      <c r="F2302" s="1699">
        <v>1</v>
      </c>
      <c r="G2302" s="1700" t="s">
        <v>4746</v>
      </c>
      <c r="H2302" s="1700" t="s">
        <v>4750</v>
      </c>
      <c r="I2302" s="1700" t="s">
        <v>8088</v>
      </c>
    </row>
    <row r="2303" spans="2:9">
      <c r="B2303" s="1699" t="s">
        <v>2531</v>
      </c>
      <c r="C2303" s="1699" t="s">
        <v>2132</v>
      </c>
      <c r="D2303" s="1699" t="s">
        <v>2515</v>
      </c>
      <c r="E2303" s="1699">
        <v>0</v>
      </c>
      <c r="F2303" s="1699">
        <v>1</v>
      </c>
      <c r="G2303" s="1700" t="s">
        <v>4746</v>
      </c>
      <c r="H2303" s="1700" t="s">
        <v>4751</v>
      </c>
      <c r="I2303" s="1700" t="s">
        <v>8088</v>
      </c>
    </row>
    <row r="2304" spans="2:9">
      <c r="B2304" s="1699" t="s">
        <v>2531</v>
      </c>
      <c r="C2304" s="1699" t="s">
        <v>2132</v>
      </c>
      <c r="D2304" s="1699" t="s">
        <v>2520</v>
      </c>
      <c r="E2304" s="1699">
        <v>0</v>
      </c>
      <c r="F2304" s="1699">
        <v>1</v>
      </c>
      <c r="G2304" s="1700" t="s">
        <v>4746</v>
      </c>
      <c r="H2304" s="1700" t="s">
        <v>4752</v>
      </c>
      <c r="I2304" s="1700" t="s">
        <v>8089</v>
      </c>
    </row>
    <row r="2305" spans="2:9">
      <c r="B2305" s="1699" t="s">
        <v>2531</v>
      </c>
      <c r="C2305" s="1699" t="s">
        <v>2132</v>
      </c>
      <c r="D2305" s="1699" t="s">
        <v>2525</v>
      </c>
      <c r="E2305" s="1699">
        <v>0</v>
      </c>
      <c r="F2305" s="1699">
        <v>1</v>
      </c>
      <c r="G2305" s="1700" t="s">
        <v>4746</v>
      </c>
      <c r="H2305" s="1700" t="s">
        <v>4753</v>
      </c>
      <c r="I2305" s="1700" t="s">
        <v>8089</v>
      </c>
    </row>
    <row r="2306" spans="2:9">
      <c r="B2306" s="1699" t="s">
        <v>2531</v>
      </c>
      <c r="C2306" s="1699" t="s">
        <v>2132</v>
      </c>
      <c r="D2306" s="1699" t="s">
        <v>2527</v>
      </c>
      <c r="E2306" s="1699">
        <v>0</v>
      </c>
      <c r="F2306" s="1699">
        <v>1</v>
      </c>
      <c r="G2306" s="1700" t="s">
        <v>4746</v>
      </c>
      <c r="H2306" s="1700" t="s">
        <v>4754</v>
      </c>
      <c r="I2306" s="1700" t="s">
        <v>8089</v>
      </c>
    </row>
    <row r="2307" spans="2:9">
      <c r="B2307" s="1699" t="s">
        <v>2531</v>
      </c>
      <c r="C2307" s="1699" t="s">
        <v>2132</v>
      </c>
      <c r="D2307" s="1699" t="s">
        <v>2529</v>
      </c>
      <c r="E2307" s="1699">
        <v>0</v>
      </c>
      <c r="F2307" s="1699">
        <v>1</v>
      </c>
      <c r="G2307" s="1700" t="s">
        <v>4746</v>
      </c>
      <c r="H2307" s="1700" t="s">
        <v>4755</v>
      </c>
      <c r="I2307" s="1700" t="s">
        <v>8088</v>
      </c>
    </row>
    <row r="2308" spans="2:9">
      <c r="B2308" s="1699" t="s">
        <v>2531</v>
      </c>
      <c r="C2308" s="1699" t="s">
        <v>2132</v>
      </c>
      <c r="D2308" s="1699" t="s">
        <v>2725</v>
      </c>
      <c r="E2308" s="1699">
        <v>0</v>
      </c>
      <c r="F2308" s="1699">
        <v>1</v>
      </c>
      <c r="G2308" s="1700" t="s">
        <v>4746</v>
      </c>
      <c r="H2308" s="1700" t="s">
        <v>4756</v>
      </c>
      <c r="I2308" s="1700" t="s">
        <v>8089</v>
      </c>
    </row>
    <row r="2309" spans="2:9">
      <c r="B2309" s="1699" t="s">
        <v>2531</v>
      </c>
      <c r="C2309" s="1699" t="s">
        <v>2132</v>
      </c>
      <c r="D2309" s="1699" t="s">
        <v>2727</v>
      </c>
      <c r="E2309" s="1699">
        <v>0</v>
      </c>
      <c r="F2309" s="1699">
        <v>1</v>
      </c>
      <c r="G2309" s="1700" t="s">
        <v>4746</v>
      </c>
      <c r="H2309" s="1700" t="s">
        <v>4757</v>
      </c>
      <c r="I2309" s="1700" t="s">
        <v>8088</v>
      </c>
    </row>
    <row r="2310" spans="2:9">
      <c r="B2310" s="1699" t="s">
        <v>2531</v>
      </c>
      <c r="C2310" s="1699" t="s">
        <v>2132</v>
      </c>
      <c r="D2310" s="1699" t="s">
        <v>2729</v>
      </c>
      <c r="E2310" s="1699">
        <v>0</v>
      </c>
      <c r="F2310" s="1699">
        <v>1</v>
      </c>
      <c r="G2310" s="1700" t="s">
        <v>4746</v>
      </c>
      <c r="H2310" s="1700" t="s">
        <v>4758</v>
      </c>
      <c r="I2310" s="1700" t="s">
        <v>8089</v>
      </c>
    </row>
    <row r="2311" spans="2:9">
      <c r="B2311" s="1699" t="s">
        <v>2531</v>
      </c>
      <c r="C2311" s="1699" t="s">
        <v>2132</v>
      </c>
      <c r="D2311" s="1699" t="s">
        <v>2731</v>
      </c>
      <c r="E2311" s="1699">
        <v>0</v>
      </c>
      <c r="F2311" s="1699">
        <v>1</v>
      </c>
      <c r="G2311" s="1700" t="s">
        <v>4746</v>
      </c>
      <c r="H2311" s="1700" t="s">
        <v>4759</v>
      </c>
      <c r="I2311" s="1700" t="s">
        <v>8089</v>
      </c>
    </row>
    <row r="2312" spans="2:9">
      <c r="B2312" s="1699" t="s">
        <v>2531</v>
      </c>
      <c r="C2312" s="1699" t="s">
        <v>2135</v>
      </c>
      <c r="D2312" s="1699" t="s">
        <v>2110</v>
      </c>
      <c r="E2312" s="1699">
        <v>0</v>
      </c>
      <c r="F2312" s="1699">
        <v>1</v>
      </c>
      <c r="G2312" s="1700" t="s">
        <v>4760</v>
      </c>
      <c r="H2312" s="1700" t="s">
        <v>3269</v>
      </c>
      <c r="I2312" s="1700" t="s">
        <v>8088</v>
      </c>
    </row>
    <row r="2313" spans="2:9">
      <c r="B2313" s="1699" t="s">
        <v>2531</v>
      </c>
      <c r="C2313" s="1699" t="s">
        <v>2135</v>
      </c>
      <c r="D2313" s="1699" t="s">
        <v>2112</v>
      </c>
      <c r="E2313" s="1699">
        <v>0</v>
      </c>
      <c r="F2313" s="1699">
        <v>1</v>
      </c>
      <c r="G2313" s="1700" t="s">
        <v>4760</v>
      </c>
      <c r="H2313" s="1700" t="s">
        <v>4761</v>
      </c>
      <c r="I2313" s="1700" t="s">
        <v>8088</v>
      </c>
    </row>
    <row r="2314" spans="2:9">
      <c r="B2314" s="1699" t="s">
        <v>2531</v>
      </c>
      <c r="C2314" s="1699" t="s">
        <v>2137</v>
      </c>
      <c r="D2314" s="1699" t="s">
        <v>2107</v>
      </c>
      <c r="E2314" s="1699">
        <v>0</v>
      </c>
      <c r="F2314" s="1699">
        <v>1</v>
      </c>
      <c r="G2314" s="1700" t="s">
        <v>4762</v>
      </c>
      <c r="H2314" s="1700" t="s">
        <v>4762</v>
      </c>
      <c r="I2314" s="1700" t="s">
        <v>8089</v>
      </c>
    </row>
    <row r="2315" spans="2:9">
      <c r="B2315" s="1699" t="s">
        <v>2531</v>
      </c>
      <c r="C2315" s="1699" t="s">
        <v>2137</v>
      </c>
      <c r="D2315" s="1699" t="s">
        <v>2126</v>
      </c>
      <c r="E2315" s="1699">
        <v>0</v>
      </c>
      <c r="F2315" s="1699">
        <v>1</v>
      </c>
      <c r="G2315" s="1700" t="s">
        <v>4762</v>
      </c>
      <c r="H2315" s="1700" t="s">
        <v>4060</v>
      </c>
      <c r="I2315" s="1700" t="s">
        <v>8088</v>
      </c>
    </row>
    <row r="2316" spans="2:9">
      <c r="B2316" s="1699" t="s">
        <v>2531</v>
      </c>
      <c r="C2316" s="1699" t="s">
        <v>2137</v>
      </c>
      <c r="D2316" s="1699" t="s">
        <v>2128</v>
      </c>
      <c r="E2316" s="1699">
        <v>0</v>
      </c>
      <c r="F2316" s="1699">
        <v>1</v>
      </c>
      <c r="G2316" s="1700" t="s">
        <v>4762</v>
      </c>
      <c r="H2316" s="1700" t="s">
        <v>4763</v>
      </c>
      <c r="I2316" s="1700" t="s">
        <v>8088</v>
      </c>
    </row>
    <row r="2317" spans="2:9">
      <c r="B2317" s="1699" t="s">
        <v>2531</v>
      </c>
      <c r="C2317" s="1699" t="s">
        <v>2137</v>
      </c>
      <c r="D2317" s="1699" t="s">
        <v>2130</v>
      </c>
      <c r="E2317" s="1699">
        <v>0</v>
      </c>
      <c r="F2317" s="1699">
        <v>1</v>
      </c>
      <c r="G2317" s="1700" t="s">
        <v>4762</v>
      </c>
      <c r="H2317" s="1700" t="s">
        <v>4764</v>
      </c>
      <c r="I2317" s="1700" t="s">
        <v>8088</v>
      </c>
    </row>
    <row r="2318" spans="2:9">
      <c r="B2318" s="1699" t="s">
        <v>2531</v>
      </c>
      <c r="C2318" s="1699" t="s">
        <v>2137</v>
      </c>
      <c r="D2318" s="1699" t="s">
        <v>2512</v>
      </c>
      <c r="E2318" s="1699">
        <v>0</v>
      </c>
      <c r="F2318" s="1699">
        <v>1</v>
      </c>
      <c r="G2318" s="1700" t="s">
        <v>4762</v>
      </c>
      <c r="H2318" s="1700" t="s">
        <v>4765</v>
      </c>
      <c r="I2318" s="1700" t="s">
        <v>8088</v>
      </c>
    </row>
    <row r="2319" spans="2:9">
      <c r="B2319" s="1699" t="s">
        <v>2531</v>
      </c>
      <c r="C2319" s="1699" t="s">
        <v>2137</v>
      </c>
      <c r="D2319" s="1699" t="s">
        <v>2514</v>
      </c>
      <c r="E2319" s="1699">
        <v>0</v>
      </c>
      <c r="F2319" s="1699">
        <v>1</v>
      </c>
      <c r="G2319" s="1700" t="s">
        <v>4762</v>
      </c>
      <c r="H2319" s="1700" t="s">
        <v>4766</v>
      </c>
      <c r="I2319" s="1700" t="s">
        <v>8089</v>
      </c>
    </row>
    <row r="2320" spans="2:9">
      <c r="B2320" s="1699" t="s">
        <v>2531</v>
      </c>
      <c r="C2320" s="1699" t="s">
        <v>2137</v>
      </c>
      <c r="D2320" s="1699" t="s">
        <v>2515</v>
      </c>
      <c r="E2320" s="1699">
        <v>0</v>
      </c>
      <c r="F2320" s="1699">
        <v>1</v>
      </c>
      <c r="G2320" s="1700" t="s">
        <v>4762</v>
      </c>
      <c r="H2320" s="1700" t="s">
        <v>4767</v>
      </c>
      <c r="I2320" s="1700" t="s">
        <v>8088</v>
      </c>
    </row>
    <row r="2321" spans="2:9">
      <c r="B2321" s="1699" t="s">
        <v>2531</v>
      </c>
      <c r="C2321" s="1699" t="s">
        <v>2137</v>
      </c>
      <c r="D2321" s="1699" t="s">
        <v>2516</v>
      </c>
      <c r="E2321" s="1699">
        <v>0</v>
      </c>
      <c r="F2321" s="1699">
        <v>1</v>
      </c>
      <c r="G2321" s="1700" t="s">
        <v>4762</v>
      </c>
      <c r="H2321" s="1700" t="s">
        <v>4768</v>
      </c>
      <c r="I2321" s="1700" t="s">
        <v>8088</v>
      </c>
    </row>
    <row r="2322" spans="2:9">
      <c r="B2322" s="1699" t="s">
        <v>2531</v>
      </c>
      <c r="C2322" s="1699" t="s">
        <v>2137</v>
      </c>
      <c r="D2322" s="1699" t="s">
        <v>2522</v>
      </c>
      <c r="E2322" s="1699">
        <v>0</v>
      </c>
      <c r="F2322" s="1699">
        <v>1</v>
      </c>
      <c r="G2322" s="1700" t="s">
        <v>4762</v>
      </c>
      <c r="H2322" s="1700" t="s">
        <v>4769</v>
      </c>
      <c r="I2322" s="1700" t="s">
        <v>8089</v>
      </c>
    </row>
    <row r="2323" spans="2:9">
      <c r="B2323" s="1699" t="s">
        <v>2531</v>
      </c>
      <c r="C2323" s="1699" t="s">
        <v>2137</v>
      </c>
      <c r="D2323" s="1699" t="s">
        <v>2524</v>
      </c>
      <c r="E2323" s="1699">
        <v>0</v>
      </c>
      <c r="F2323" s="1699">
        <v>1</v>
      </c>
      <c r="G2323" s="1700" t="s">
        <v>4762</v>
      </c>
      <c r="H2323" s="1700" t="s">
        <v>4770</v>
      </c>
      <c r="I2323" s="1700" t="s">
        <v>8089</v>
      </c>
    </row>
    <row r="2324" spans="2:9">
      <c r="B2324" s="1699" t="s">
        <v>2531</v>
      </c>
      <c r="C2324" s="1699" t="s">
        <v>2137</v>
      </c>
      <c r="D2324" s="1699" t="s">
        <v>2525</v>
      </c>
      <c r="E2324" s="1699">
        <v>0</v>
      </c>
      <c r="F2324" s="1699">
        <v>1</v>
      </c>
      <c r="G2324" s="1700" t="s">
        <v>4762</v>
      </c>
      <c r="H2324" s="1700" t="s">
        <v>2184</v>
      </c>
      <c r="I2324" s="1700" t="s">
        <v>8089</v>
      </c>
    </row>
    <row r="2325" spans="2:9">
      <c r="B2325" s="1699" t="s">
        <v>2531</v>
      </c>
      <c r="C2325" s="1699" t="s">
        <v>2137</v>
      </c>
      <c r="D2325" s="1699" t="s">
        <v>2527</v>
      </c>
      <c r="E2325" s="1699">
        <v>0</v>
      </c>
      <c r="F2325" s="1699">
        <v>1</v>
      </c>
      <c r="G2325" s="1700" t="s">
        <v>4762</v>
      </c>
      <c r="H2325" s="1700" t="s">
        <v>4771</v>
      </c>
      <c r="I2325" s="1700" t="s">
        <v>8089</v>
      </c>
    </row>
    <row r="2326" spans="2:9">
      <c r="B2326" s="1699" t="s">
        <v>2531</v>
      </c>
      <c r="C2326" s="1699" t="s">
        <v>2137</v>
      </c>
      <c r="D2326" s="1699" t="s">
        <v>2529</v>
      </c>
      <c r="E2326" s="1699">
        <v>0</v>
      </c>
      <c r="F2326" s="1699">
        <v>1</v>
      </c>
      <c r="G2326" s="1700" t="s">
        <v>4762</v>
      </c>
      <c r="H2326" s="1700" t="s">
        <v>4772</v>
      </c>
      <c r="I2326" s="1700" t="s">
        <v>8089</v>
      </c>
    </row>
    <row r="2327" spans="2:9">
      <c r="B2327" s="1699" t="s">
        <v>2531</v>
      </c>
      <c r="C2327" s="1699" t="s">
        <v>2138</v>
      </c>
      <c r="D2327" s="1699" t="s">
        <v>2108</v>
      </c>
      <c r="E2327" s="1699">
        <v>1</v>
      </c>
      <c r="F2327" s="1699">
        <v>0</v>
      </c>
      <c r="G2327" s="1700" t="s">
        <v>4773</v>
      </c>
      <c r="H2327" s="1700"/>
      <c r="I2327" s="1700" t="s">
        <v>8088</v>
      </c>
    </row>
    <row r="2328" spans="2:9">
      <c r="B2328" s="1699" t="s">
        <v>2531</v>
      </c>
      <c r="C2328" s="1699" t="s">
        <v>2138</v>
      </c>
      <c r="D2328" s="1699" t="s">
        <v>2107</v>
      </c>
      <c r="E2328" s="1699">
        <v>0</v>
      </c>
      <c r="F2328" s="1699">
        <v>1</v>
      </c>
      <c r="G2328" s="1700" t="s">
        <v>4773</v>
      </c>
      <c r="H2328" s="1700" t="s">
        <v>4773</v>
      </c>
      <c r="I2328" s="1700" t="s">
        <v>8088</v>
      </c>
    </row>
    <row r="2329" spans="2:9">
      <c r="B2329" s="1699" t="s">
        <v>2531</v>
      </c>
      <c r="C2329" s="1699" t="s">
        <v>2138</v>
      </c>
      <c r="D2329" s="1699" t="s">
        <v>2112</v>
      </c>
      <c r="E2329" s="1699">
        <v>0</v>
      </c>
      <c r="F2329" s="1699">
        <v>1</v>
      </c>
      <c r="G2329" s="1700" t="s">
        <v>4773</v>
      </c>
      <c r="H2329" s="1700" t="s">
        <v>4774</v>
      </c>
      <c r="I2329" s="1700" t="s">
        <v>8089</v>
      </c>
    </row>
    <row r="2330" spans="2:9">
      <c r="B2330" s="1699" t="s">
        <v>2531</v>
      </c>
      <c r="C2330" s="1699" t="s">
        <v>2142</v>
      </c>
      <c r="D2330" s="1699" t="s">
        <v>2126</v>
      </c>
      <c r="E2330" s="1699">
        <v>0</v>
      </c>
      <c r="F2330" s="1699">
        <v>1</v>
      </c>
      <c r="G2330" s="1700" t="s">
        <v>4775</v>
      </c>
      <c r="H2330" s="1700" t="s">
        <v>4776</v>
      </c>
      <c r="I2330" s="1700" t="s">
        <v>8089</v>
      </c>
    </row>
    <row r="2331" spans="2:9">
      <c r="B2331" s="1699" t="s">
        <v>2531</v>
      </c>
      <c r="C2331" s="1699" t="s">
        <v>2142</v>
      </c>
      <c r="D2331" s="1699" t="s">
        <v>2128</v>
      </c>
      <c r="E2331" s="1699">
        <v>0</v>
      </c>
      <c r="F2331" s="1699">
        <v>1</v>
      </c>
      <c r="G2331" s="1700" t="s">
        <v>4775</v>
      </c>
      <c r="H2331" s="1700" t="s">
        <v>4777</v>
      </c>
      <c r="I2331" s="1700" t="s">
        <v>8089</v>
      </c>
    </row>
    <row r="2332" spans="2:9">
      <c r="B2332" s="1699" t="s">
        <v>2531</v>
      </c>
      <c r="C2332" s="1699" t="s">
        <v>2145</v>
      </c>
      <c r="D2332" s="1699" t="s">
        <v>2110</v>
      </c>
      <c r="E2332" s="1699">
        <v>0</v>
      </c>
      <c r="F2332" s="1699">
        <v>1</v>
      </c>
      <c r="G2332" s="1700" t="s">
        <v>4778</v>
      </c>
      <c r="H2332" s="1700" t="s">
        <v>3395</v>
      </c>
      <c r="I2332" s="1700" t="s">
        <v>8088</v>
      </c>
    </row>
    <row r="2333" spans="2:9">
      <c r="B2333" s="1699" t="s">
        <v>2531</v>
      </c>
      <c r="C2333" s="1699" t="s">
        <v>2150</v>
      </c>
      <c r="D2333" s="1699" t="s">
        <v>2108</v>
      </c>
      <c r="E2333" s="1699">
        <v>1</v>
      </c>
      <c r="F2333" s="1699">
        <v>0</v>
      </c>
      <c r="G2333" s="1700" t="s">
        <v>4779</v>
      </c>
      <c r="H2333" s="1700"/>
      <c r="I2333" s="1700" t="s">
        <v>8088</v>
      </c>
    </row>
    <row r="2334" spans="2:9">
      <c r="B2334" s="1699" t="s">
        <v>2531</v>
      </c>
      <c r="C2334" s="1699" t="s">
        <v>2150</v>
      </c>
      <c r="D2334" s="1699" t="s">
        <v>2107</v>
      </c>
      <c r="E2334" s="1699">
        <v>0</v>
      </c>
      <c r="F2334" s="1699">
        <v>1</v>
      </c>
      <c r="G2334" s="1700" t="s">
        <v>4779</v>
      </c>
      <c r="H2334" s="1700" t="s">
        <v>4780</v>
      </c>
      <c r="I2334" s="1700" t="s">
        <v>8088</v>
      </c>
    </row>
    <row r="2335" spans="2:9">
      <c r="B2335" s="1699" t="s">
        <v>2531</v>
      </c>
      <c r="C2335" s="1699" t="s">
        <v>2150</v>
      </c>
      <c r="D2335" s="1699" t="s">
        <v>2110</v>
      </c>
      <c r="E2335" s="1699">
        <v>0</v>
      </c>
      <c r="F2335" s="1699">
        <v>1</v>
      </c>
      <c r="G2335" s="1700" t="s">
        <v>4779</v>
      </c>
      <c r="H2335" s="1700" t="s">
        <v>4781</v>
      </c>
      <c r="I2335" s="1700" t="s">
        <v>8088</v>
      </c>
    </row>
    <row r="2336" spans="2:9">
      <c r="B2336" s="1699" t="s">
        <v>2531</v>
      </c>
      <c r="C2336" s="1699" t="s">
        <v>2150</v>
      </c>
      <c r="D2336" s="1699" t="s">
        <v>2112</v>
      </c>
      <c r="E2336" s="1699">
        <v>0</v>
      </c>
      <c r="F2336" s="1699">
        <v>1</v>
      </c>
      <c r="G2336" s="1700" t="s">
        <v>4779</v>
      </c>
      <c r="H2336" s="1700" t="s">
        <v>4782</v>
      </c>
      <c r="I2336" s="1700" t="s">
        <v>8088</v>
      </c>
    </row>
    <row r="2337" spans="2:9">
      <c r="B2337" s="1699" t="s">
        <v>2531</v>
      </c>
      <c r="C2337" s="1699" t="s">
        <v>2150</v>
      </c>
      <c r="D2337" s="1699" t="s">
        <v>2124</v>
      </c>
      <c r="E2337" s="1699">
        <v>0</v>
      </c>
      <c r="F2337" s="1699">
        <v>1</v>
      </c>
      <c r="G2337" s="1700" t="s">
        <v>4779</v>
      </c>
      <c r="H2337" s="1700" t="s">
        <v>4783</v>
      </c>
      <c r="I2337" s="1700" t="s">
        <v>8088</v>
      </c>
    </row>
    <row r="2338" spans="2:9">
      <c r="B2338" s="1699" t="s">
        <v>2531</v>
      </c>
      <c r="C2338" s="1699" t="s">
        <v>2150</v>
      </c>
      <c r="D2338" s="1699" t="s">
        <v>2128</v>
      </c>
      <c r="E2338" s="1699">
        <v>0</v>
      </c>
      <c r="F2338" s="1699">
        <v>1</v>
      </c>
      <c r="G2338" s="1700" t="s">
        <v>4779</v>
      </c>
      <c r="H2338" s="1700" t="s">
        <v>4784</v>
      </c>
      <c r="I2338" s="1700" t="s">
        <v>8088</v>
      </c>
    </row>
    <row r="2339" spans="2:9">
      <c r="B2339" s="1699" t="s">
        <v>2531</v>
      </c>
      <c r="C2339" s="1699" t="s">
        <v>2150</v>
      </c>
      <c r="D2339" s="1699" t="s">
        <v>2130</v>
      </c>
      <c r="E2339" s="1699">
        <v>0</v>
      </c>
      <c r="F2339" s="1699">
        <v>1</v>
      </c>
      <c r="G2339" s="1700" t="s">
        <v>4779</v>
      </c>
      <c r="H2339" s="1700" t="s">
        <v>4785</v>
      </c>
      <c r="I2339" s="1700" t="s">
        <v>8088</v>
      </c>
    </row>
    <row r="2340" spans="2:9">
      <c r="B2340" s="1699" t="s">
        <v>2531</v>
      </c>
      <c r="C2340" s="1699" t="s">
        <v>2150</v>
      </c>
      <c r="D2340" s="1699" t="s">
        <v>2512</v>
      </c>
      <c r="E2340" s="1699">
        <v>0</v>
      </c>
      <c r="F2340" s="1699">
        <v>1</v>
      </c>
      <c r="G2340" s="1700" t="s">
        <v>4779</v>
      </c>
      <c r="H2340" s="1700" t="s">
        <v>4786</v>
      </c>
      <c r="I2340" s="1700" t="s">
        <v>8089</v>
      </c>
    </row>
    <row r="2341" spans="2:9">
      <c r="B2341" s="1699" t="s">
        <v>2531</v>
      </c>
      <c r="C2341" s="1699" t="s">
        <v>2150</v>
      </c>
      <c r="D2341" s="1699" t="s">
        <v>2514</v>
      </c>
      <c r="E2341" s="1699">
        <v>0</v>
      </c>
      <c r="F2341" s="1699">
        <v>1</v>
      </c>
      <c r="G2341" s="1700" t="s">
        <v>4779</v>
      </c>
      <c r="H2341" s="1700" t="s">
        <v>4787</v>
      </c>
      <c r="I2341" s="1700" t="s">
        <v>8089</v>
      </c>
    </row>
    <row r="2342" spans="2:9">
      <c r="B2342" s="1699" t="s">
        <v>2531</v>
      </c>
      <c r="C2342" s="1699" t="s">
        <v>2150</v>
      </c>
      <c r="D2342" s="1699" t="s">
        <v>2515</v>
      </c>
      <c r="E2342" s="1699">
        <v>0</v>
      </c>
      <c r="F2342" s="1699">
        <v>1</v>
      </c>
      <c r="G2342" s="1700" t="s">
        <v>4779</v>
      </c>
      <c r="H2342" s="1700" t="s">
        <v>3507</v>
      </c>
      <c r="I2342" s="1700" t="s">
        <v>8089</v>
      </c>
    </row>
    <row r="2343" spans="2:9">
      <c r="B2343" s="1699" t="s">
        <v>2531</v>
      </c>
      <c r="C2343" s="1699" t="s">
        <v>2150</v>
      </c>
      <c r="D2343" s="1699" t="s">
        <v>2516</v>
      </c>
      <c r="E2343" s="1699">
        <v>0</v>
      </c>
      <c r="F2343" s="1699">
        <v>1</v>
      </c>
      <c r="G2343" s="1700" t="s">
        <v>4779</v>
      </c>
      <c r="H2343" s="1700" t="s">
        <v>4788</v>
      </c>
      <c r="I2343" s="1700" t="s">
        <v>8088</v>
      </c>
    </row>
    <row r="2344" spans="2:9">
      <c r="B2344" s="1699" t="s">
        <v>2531</v>
      </c>
      <c r="C2344" s="1699" t="s">
        <v>2150</v>
      </c>
      <c r="D2344" s="1699" t="s">
        <v>2518</v>
      </c>
      <c r="E2344" s="1699">
        <v>0</v>
      </c>
      <c r="F2344" s="1699">
        <v>1</v>
      </c>
      <c r="G2344" s="1700" t="s">
        <v>4779</v>
      </c>
      <c r="H2344" s="1700" t="s">
        <v>4789</v>
      </c>
      <c r="I2344" s="1700" t="s">
        <v>8089</v>
      </c>
    </row>
    <row r="2345" spans="2:9">
      <c r="B2345" s="1699" t="s">
        <v>2531</v>
      </c>
      <c r="C2345" s="1699" t="s">
        <v>2150</v>
      </c>
      <c r="D2345" s="1699" t="s">
        <v>2520</v>
      </c>
      <c r="E2345" s="1699">
        <v>0</v>
      </c>
      <c r="F2345" s="1699">
        <v>1</v>
      </c>
      <c r="G2345" s="1700" t="s">
        <v>4779</v>
      </c>
      <c r="H2345" s="1700" t="s">
        <v>4790</v>
      </c>
      <c r="I2345" s="1700" t="s">
        <v>8089</v>
      </c>
    </row>
    <row r="2346" spans="2:9">
      <c r="B2346" s="1699" t="s">
        <v>2531</v>
      </c>
      <c r="C2346" s="1699" t="s">
        <v>2152</v>
      </c>
      <c r="D2346" s="1699" t="s">
        <v>2108</v>
      </c>
      <c r="E2346" s="1699">
        <v>1</v>
      </c>
      <c r="F2346" s="1699">
        <v>0</v>
      </c>
      <c r="G2346" s="1700" t="s">
        <v>4791</v>
      </c>
      <c r="H2346" s="1700"/>
      <c r="I2346" s="1700" t="s">
        <v>8088</v>
      </c>
    </row>
    <row r="2347" spans="2:9">
      <c r="B2347" s="1699" t="s">
        <v>2531</v>
      </c>
      <c r="C2347" s="1699" t="s">
        <v>2152</v>
      </c>
      <c r="D2347" s="1699" t="s">
        <v>2107</v>
      </c>
      <c r="E2347" s="1699">
        <v>0</v>
      </c>
      <c r="F2347" s="1699">
        <v>1</v>
      </c>
      <c r="G2347" s="1700" t="s">
        <v>4791</v>
      </c>
      <c r="H2347" s="1700" t="s">
        <v>4792</v>
      </c>
      <c r="I2347" s="1700" t="s">
        <v>8088</v>
      </c>
    </row>
    <row r="2348" spans="2:9">
      <c r="B2348" s="1699" t="s">
        <v>2531</v>
      </c>
      <c r="C2348" s="1699" t="s">
        <v>2152</v>
      </c>
      <c r="D2348" s="1699" t="s">
        <v>2110</v>
      </c>
      <c r="E2348" s="1699">
        <v>0</v>
      </c>
      <c r="F2348" s="1699">
        <v>1</v>
      </c>
      <c r="G2348" s="1700" t="s">
        <v>4791</v>
      </c>
      <c r="H2348" s="1700" t="s">
        <v>2542</v>
      </c>
      <c r="I2348" s="1700" t="s">
        <v>8089</v>
      </c>
    </row>
    <row r="2349" spans="2:9">
      <c r="B2349" s="1699" t="s">
        <v>2531</v>
      </c>
      <c r="C2349" s="1699" t="s">
        <v>2152</v>
      </c>
      <c r="D2349" s="1699" t="s">
        <v>2112</v>
      </c>
      <c r="E2349" s="1699">
        <v>0</v>
      </c>
      <c r="F2349" s="1699">
        <v>1</v>
      </c>
      <c r="G2349" s="1700" t="s">
        <v>4791</v>
      </c>
      <c r="H2349" s="1700" t="s">
        <v>4793</v>
      </c>
      <c r="I2349" s="1700" t="s">
        <v>8088</v>
      </c>
    </row>
    <row r="2350" spans="2:9">
      <c r="B2350" s="1699" t="s">
        <v>2531</v>
      </c>
      <c r="C2350" s="1699" t="s">
        <v>2154</v>
      </c>
      <c r="D2350" s="1699" t="s">
        <v>2110</v>
      </c>
      <c r="E2350" s="1699">
        <v>0</v>
      </c>
      <c r="F2350" s="1699">
        <v>1</v>
      </c>
      <c r="G2350" s="1700" t="s">
        <v>4794</v>
      </c>
      <c r="H2350" s="1700" t="s">
        <v>3716</v>
      </c>
      <c r="I2350" s="1700" t="s">
        <v>8088</v>
      </c>
    </row>
    <row r="2351" spans="2:9">
      <c r="B2351" s="1699" t="s">
        <v>2531</v>
      </c>
      <c r="C2351" s="1699" t="s">
        <v>2154</v>
      </c>
      <c r="D2351" s="1699" t="s">
        <v>2130</v>
      </c>
      <c r="E2351" s="1699">
        <v>0</v>
      </c>
      <c r="F2351" s="1699">
        <v>1</v>
      </c>
      <c r="G2351" s="1700" t="s">
        <v>4794</v>
      </c>
      <c r="H2351" s="1700" t="s">
        <v>4795</v>
      </c>
      <c r="I2351" s="1700" t="s">
        <v>8088</v>
      </c>
    </row>
    <row r="2352" spans="2:9">
      <c r="B2352" s="1699" t="s">
        <v>2531</v>
      </c>
      <c r="C2352" s="1699" t="s">
        <v>2154</v>
      </c>
      <c r="D2352" s="1699" t="s">
        <v>2512</v>
      </c>
      <c r="E2352" s="1699">
        <v>0</v>
      </c>
      <c r="F2352" s="1699">
        <v>1</v>
      </c>
      <c r="G2352" s="1700" t="s">
        <v>4794</v>
      </c>
      <c r="H2352" s="1700" t="s">
        <v>4744</v>
      </c>
      <c r="I2352" s="1700" t="s">
        <v>8088</v>
      </c>
    </row>
    <row r="2353" spans="2:9">
      <c r="B2353" s="1699" t="s">
        <v>2531</v>
      </c>
      <c r="C2353" s="1699" t="s">
        <v>2154</v>
      </c>
      <c r="D2353" s="1699" t="s">
        <v>2514</v>
      </c>
      <c r="E2353" s="1699">
        <v>0</v>
      </c>
      <c r="F2353" s="1699">
        <v>1</v>
      </c>
      <c r="G2353" s="1700" t="s">
        <v>4794</v>
      </c>
      <c r="H2353" s="1700" t="s">
        <v>4796</v>
      </c>
      <c r="I2353" s="1700" t="s">
        <v>8088</v>
      </c>
    </row>
    <row r="2354" spans="2:9">
      <c r="B2354" s="1699" t="s">
        <v>2531</v>
      </c>
      <c r="C2354" s="1699" t="s">
        <v>2154</v>
      </c>
      <c r="D2354" s="1699" t="s">
        <v>2515</v>
      </c>
      <c r="E2354" s="1699">
        <v>0</v>
      </c>
      <c r="F2354" s="1699">
        <v>1</v>
      </c>
      <c r="G2354" s="1700" t="s">
        <v>4794</v>
      </c>
      <c r="H2354" s="1700" t="s">
        <v>4797</v>
      </c>
      <c r="I2354" s="1700" t="s">
        <v>8088</v>
      </c>
    </row>
    <row r="2355" spans="2:9">
      <c r="B2355" s="1699" t="s">
        <v>2531</v>
      </c>
      <c r="C2355" s="1699" t="s">
        <v>2155</v>
      </c>
      <c r="D2355" s="1699" t="s">
        <v>2108</v>
      </c>
      <c r="E2355" s="1699">
        <v>1</v>
      </c>
      <c r="F2355" s="1699">
        <v>0</v>
      </c>
      <c r="G2355" s="1700" t="s">
        <v>4798</v>
      </c>
      <c r="H2355" s="1700"/>
      <c r="I2355" s="1700" t="s">
        <v>8088</v>
      </c>
    </row>
    <row r="2356" spans="2:9">
      <c r="B2356" s="1699" t="s">
        <v>2531</v>
      </c>
      <c r="C2356" s="1699" t="s">
        <v>2155</v>
      </c>
      <c r="D2356" s="1699" t="s">
        <v>2110</v>
      </c>
      <c r="E2356" s="1699">
        <v>0</v>
      </c>
      <c r="F2356" s="1699">
        <v>1</v>
      </c>
      <c r="G2356" s="1700" t="s">
        <v>4798</v>
      </c>
      <c r="H2356" s="1700" t="s">
        <v>3831</v>
      </c>
      <c r="I2356" s="1700" t="s">
        <v>8088</v>
      </c>
    </row>
    <row r="2357" spans="2:9">
      <c r="B2357" s="1699" t="s">
        <v>2531</v>
      </c>
      <c r="C2357" s="1699" t="s">
        <v>2155</v>
      </c>
      <c r="D2357" s="1699" t="s">
        <v>2112</v>
      </c>
      <c r="E2357" s="1699">
        <v>0</v>
      </c>
      <c r="F2357" s="1699">
        <v>1</v>
      </c>
      <c r="G2357" s="1700" t="s">
        <v>4798</v>
      </c>
      <c r="H2357" s="1700" t="s">
        <v>2596</v>
      </c>
      <c r="I2357" s="1700" t="s">
        <v>8088</v>
      </c>
    </row>
    <row r="2358" spans="2:9">
      <c r="B2358" s="1699" t="s">
        <v>2531</v>
      </c>
      <c r="C2358" s="1699" t="s">
        <v>2155</v>
      </c>
      <c r="D2358" s="1699" t="s">
        <v>2122</v>
      </c>
      <c r="E2358" s="1699">
        <v>0</v>
      </c>
      <c r="F2358" s="1699">
        <v>1</v>
      </c>
      <c r="G2358" s="1700" t="s">
        <v>4798</v>
      </c>
      <c r="H2358" s="1700" t="s">
        <v>3313</v>
      </c>
      <c r="I2358" s="1700" t="s">
        <v>8088</v>
      </c>
    </row>
    <row r="2359" spans="2:9">
      <c r="B2359" s="1699" t="s">
        <v>2531</v>
      </c>
      <c r="C2359" s="1699" t="s">
        <v>2155</v>
      </c>
      <c r="D2359" s="1699" t="s">
        <v>2124</v>
      </c>
      <c r="E2359" s="1699">
        <v>0</v>
      </c>
      <c r="F2359" s="1699">
        <v>1</v>
      </c>
      <c r="G2359" s="1700" t="s">
        <v>4798</v>
      </c>
      <c r="H2359" s="1700" t="s">
        <v>4799</v>
      </c>
      <c r="I2359" s="1700" t="s">
        <v>8089</v>
      </c>
    </row>
    <row r="2360" spans="2:9">
      <c r="B2360" s="1699" t="s">
        <v>2531</v>
      </c>
      <c r="C2360" s="1699" t="s">
        <v>2155</v>
      </c>
      <c r="D2360" s="1699" t="s">
        <v>2126</v>
      </c>
      <c r="E2360" s="1699">
        <v>0</v>
      </c>
      <c r="F2360" s="1699">
        <v>1</v>
      </c>
      <c r="G2360" s="1700" t="s">
        <v>4798</v>
      </c>
      <c r="H2360" s="1700" t="s">
        <v>4800</v>
      </c>
      <c r="I2360" s="1700" t="s">
        <v>8088</v>
      </c>
    </row>
    <row r="2361" spans="2:9">
      <c r="B2361" s="1699" t="s">
        <v>2531</v>
      </c>
      <c r="C2361" s="1699" t="s">
        <v>2155</v>
      </c>
      <c r="D2361" s="1699" t="s">
        <v>2128</v>
      </c>
      <c r="E2361" s="1699">
        <v>0</v>
      </c>
      <c r="F2361" s="1699">
        <v>1</v>
      </c>
      <c r="G2361" s="1700" t="s">
        <v>4798</v>
      </c>
      <c r="H2361" s="1700" t="s">
        <v>4801</v>
      </c>
      <c r="I2361" s="1700" t="s">
        <v>8089</v>
      </c>
    </row>
    <row r="2362" spans="2:9">
      <c r="B2362" s="1699" t="s">
        <v>2531</v>
      </c>
      <c r="C2362" s="1699" t="s">
        <v>2157</v>
      </c>
      <c r="D2362" s="1699" t="s">
        <v>2108</v>
      </c>
      <c r="E2362" s="1699">
        <v>1</v>
      </c>
      <c r="F2362" s="1699">
        <v>0</v>
      </c>
      <c r="G2362" s="1700" t="s">
        <v>4802</v>
      </c>
      <c r="H2362" s="1700"/>
      <c r="I2362" s="1700" t="s">
        <v>8088</v>
      </c>
    </row>
    <row r="2363" spans="2:9">
      <c r="B2363" s="1699" t="s">
        <v>2531</v>
      </c>
      <c r="C2363" s="1699" t="s">
        <v>2157</v>
      </c>
      <c r="D2363" s="1699" t="s">
        <v>2107</v>
      </c>
      <c r="E2363" s="1699">
        <v>0</v>
      </c>
      <c r="F2363" s="1699">
        <v>1</v>
      </c>
      <c r="G2363" s="1700" t="s">
        <v>4802</v>
      </c>
      <c r="H2363" s="1700" t="s">
        <v>4803</v>
      </c>
      <c r="I2363" s="1700" t="s">
        <v>8088</v>
      </c>
    </row>
    <row r="2364" spans="2:9">
      <c r="B2364" s="1699" t="s">
        <v>2531</v>
      </c>
      <c r="C2364" s="1699" t="s">
        <v>2157</v>
      </c>
      <c r="D2364" s="1699" t="s">
        <v>2110</v>
      </c>
      <c r="E2364" s="1699">
        <v>0</v>
      </c>
      <c r="F2364" s="1699">
        <v>1</v>
      </c>
      <c r="G2364" s="1700" t="s">
        <v>4802</v>
      </c>
      <c r="H2364" s="1700" t="s">
        <v>3587</v>
      </c>
      <c r="I2364" s="1700" t="s">
        <v>8088</v>
      </c>
    </row>
    <row r="2365" spans="2:9">
      <c r="B2365" s="1699" t="s">
        <v>2531</v>
      </c>
      <c r="C2365" s="1699" t="s">
        <v>2157</v>
      </c>
      <c r="D2365" s="1699" t="s">
        <v>2112</v>
      </c>
      <c r="E2365" s="1699">
        <v>0</v>
      </c>
      <c r="F2365" s="1699">
        <v>1</v>
      </c>
      <c r="G2365" s="1700" t="s">
        <v>4802</v>
      </c>
      <c r="H2365" s="1700" t="s">
        <v>4718</v>
      </c>
      <c r="I2365" s="1700" t="s">
        <v>8088</v>
      </c>
    </row>
    <row r="2366" spans="2:9">
      <c r="B2366" s="1699" t="s">
        <v>2531</v>
      </c>
      <c r="C2366" s="1699" t="s">
        <v>2157</v>
      </c>
      <c r="D2366" s="1699" t="s">
        <v>2122</v>
      </c>
      <c r="E2366" s="1699">
        <v>0</v>
      </c>
      <c r="F2366" s="1699">
        <v>1</v>
      </c>
      <c r="G2366" s="1700" t="s">
        <v>4802</v>
      </c>
      <c r="H2366" s="1700" t="s">
        <v>4804</v>
      </c>
      <c r="I2366" s="1700" t="s">
        <v>8088</v>
      </c>
    </row>
    <row r="2367" spans="2:9">
      <c r="B2367" s="1699" t="s">
        <v>2531</v>
      </c>
      <c r="C2367" s="1699" t="s">
        <v>2157</v>
      </c>
      <c r="D2367" s="1699" t="s">
        <v>2126</v>
      </c>
      <c r="E2367" s="1699">
        <v>0</v>
      </c>
      <c r="F2367" s="1699">
        <v>1</v>
      </c>
      <c r="G2367" s="1700" t="s">
        <v>4802</v>
      </c>
      <c r="H2367" s="1700" t="s">
        <v>2644</v>
      </c>
      <c r="I2367" s="1700" t="s">
        <v>8088</v>
      </c>
    </row>
    <row r="2368" spans="2:9">
      <c r="B2368" s="1699" t="s">
        <v>2531</v>
      </c>
      <c r="C2368" s="1699" t="s">
        <v>2157</v>
      </c>
      <c r="D2368" s="1699" t="s">
        <v>2128</v>
      </c>
      <c r="E2368" s="1699">
        <v>0</v>
      </c>
      <c r="F2368" s="1699">
        <v>1</v>
      </c>
      <c r="G2368" s="1700" t="s">
        <v>4802</v>
      </c>
      <c r="H2368" s="1700" t="s">
        <v>4805</v>
      </c>
      <c r="I2368" s="1700" t="s">
        <v>8088</v>
      </c>
    </row>
    <row r="2369" spans="2:9">
      <c r="B2369" s="1699" t="s">
        <v>2531</v>
      </c>
      <c r="C2369" s="1699" t="s">
        <v>2157</v>
      </c>
      <c r="D2369" s="1699" t="s">
        <v>2130</v>
      </c>
      <c r="E2369" s="1699">
        <v>0</v>
      </c>
      <c r="F2369" s="1699">
        <v>1</v>
      </c>
      <c r="G2369" s="1700" t="s">
        <v>4802</v>
      </c>
      <c r="H2369" s="1700" t="s">
        <v>4806</v>
      </c>
      <c r="I2369" s="1700" t="s">
        <v>8088</v>
      </c>
    </row>
    <row r="2370" spans="2:9">
      <c r="B2370" s="1699" t="s">
        <v>2531</v>
      </c>
      <c r="C2370" s="1699" t="s">
        <v>2158</v>
      </c>
      <c r="D2370" s="1699" t="s">
        <v>2108</v>
      </c>
      <c r="E2370" s="1699">
        <v>1</v>
      </c>
      <c r="F2370" s="1699">
        <v>0</v>
      </c>
      <c r="G2370" s="1700" t="s">
        <v>4807</v>
      </c>
      <c r="H2370" s="1700"/>
      <c r="I2370" s="1700" t="s">
        <v>8088</v>
      </c>
    </row>
    <row r="2371" spans="2:9">
      <c r="B2371" s="1699" t="s">
        <v>2531</v>
      </c>
      <c r="C2371" s="1699" t="s">
        <v>2158</v>
      </c>
      <c r="D2371" s="1699" t="s">
        <v>2112</v>
      </c>
      <c r="E2371" s="1699">
        <v>0</v>
      </c>
      <c r="F2371" s="1699">
        <v>1</v>
      </c>
      <c r="G2371" s="1700" t="s">
        <v>4807</v>
      </c>
      <c r="H2371" s="1700" t="s">
        <v>3939</v>
      </c>
      <c r="I2371" s="1700" t="s">
        <v>8089</v>
      </c>
    </row>
    <row r="2372" spans="2:9">
      <c r="B2372" s="1699" t="s">
        <v>2531</v>
      </c>
      <c r="C2372" s="1699" t="s">
        <v>2158</v>
      </c>
      <c r="D2372" s="1699" t="s">
        <v>2122</v>
      </c>
      <c r="E2372" s="1699">
        <v>0</v>
      </c>
      <c r="F2372" s="1699">
        <v>1</v>
      </c>
      <c r="G2372" s="1700" t="s">
        <v>4807</v>
      </c>
      <c r="H2372" s="1700" t="s">
        <v>4808</v>
      </c>
      <c r="I2372" s="1700" t="s">
        <v>8088</v>
      </c>
    </row>
    <row r="2373" spans="2:9">
      <c r="B2373" s="1699" t="s">
        <v>2531</v>
      </c>
      <c r="C2373" s="1699" t="s">
        <v>2158</v>
      </c>
      <c r="D2373" s="1699" t="s">
        <v>2124</v>
      </c>
      <c r="E2373" s="1699">
        <v>0</v>
      </c>
      <c r="F2373" s="1699">
        <v>1</v>
      </c>
      <c r="G2373" s="1700" t="s">
        <v>4807</v>
      </c>
      <c r="H2373" s="1700" t="s">
        <v>3464</v>
      </c>
      <c r="I2373" s="1700" t="s">
        <v>8088</v>
      </c>
    </row>
    <row r="2374" spans="2:9">
      <c r="B2374" s="1699" t="s">
        <v>2531</v>
      </c>
      <c r="C2374" s="1699" t="s">
        <v>2158</v>
      </c>
      <c r="D2374" s="1699" t="s">
        <v>2128</v>
      </c>
      <c r="E2374" s="1699">
        <v>0</v>
      </c>
      <c r="F2374" s="1699">
        <v>1</v>
      </c>
      <c r="G2374" s="1700" t="s">
        <v>4807</v>
      </c>
      <c r="H2374" s="1700" t="s">
        <v>2716</v>
      </c>
      <c r="I2374" s="1700" t="s">
        <v>8088</v>
      </c>
    </row>
    <row r="2375" spans="2:9">
      <c r="B2375" s="1699" t="s">
        <v>2531</v>
      </c>
      <c r="C2375" s="1699" t="s">
        <v>2158</v>
      </c>
      <c r="D2375" s="1699" t="s">
        <v>2512</v>
      </c>
      <c r="E2375" s="1699">
        <v>0</v>
      </c>
      <c r="F2375" s="1699">
        <v>1</v>
      </c>
      <c r="G2375" s="1700" t="s">
        <v>4807</v>
      </c>
      <c r="H2375" s="1700" t="s">
        <v>3414</v>
      </c>
      <c r="I2375" s="1700" t="s">
        <v>8089</v>
      </c>
    </row>
    <row r="2376" spans="2:9">
      <c r="B2376" s="1699" t="s">
        <v>2531</v>
      </c>
      <c r="C2376" s="1699" t="s">
        <v>2161</v>
      </c>
      <c r="D2376" s="1699" t="s">
        <v>2107</v>
      </c>
      <c r="E2376" s="1699">
        <v>0</v>
      </c>
      <c r="F2376" s="1699">
        <v>1</v>
      </c>
      <c r="G2376" s="1700" t="s">
        <v>4809</v>
      </c>
      <c r="H2376" s="1700" t="s">
        <v>4810</v>
      </c>
      <c r="I2376" s="1700" t="s">
        <v>8088</v>
      </c>
    </row>
    <row r="2377" spans="2:9">
      <c r="B2377" s="1699" t="s">
        <v>2531</v>
      </c>
      <c r="C2377" s="1699" t="s">
        <v>2161</v>
      </c>
      <c r="D2377" s="1699" t="s">
        <v>2110</v>
      </c>
      <c r="E2377" s="1699">
        <v>0</v>
      </c>
      <c r="F2377" s="1699">
        <v>1</v>
      </c>
      <c r="G2377" s="1700" t="s">
        <v>4809</v>
      </c>
      <c r="H2377" s="1700" t="s">
        <v>4811</v>
      </c>
      <c r="I2377" s="1700" t="s">
        <v>8088</v>
      </c>
    </row>
    <row r="2378" spans="2:9">
      <c r="B2378" s="1699" t="s">
        <v>2531</v>
      </c>
      <c r="C2378" s="1699" t="s">
        <v>2161</v>
      </c>
      <c r="D2378" s="1699" t="s">
        <v>2122</v>
      </c>
      <c r="E2378" s="1699">
        <v>0</v>
      </c>
      <c r="F2378" s="1699">
        <v>1</v>
      </c>
      <c r="G2378" s="1700" t="s">
        <v>4809</v>
      </c>
      <c r="H2378" s="1700" t="s">
        <v>4812</v>
      </c>
      <c r="I2378" s="1700" t="s">
        <v>8088</v>
      </c>
    </row>
    <row r="2379" spans="2:9">
      <c r="B2379" s="1699" t="s">
        <v>2531</v>
      </c>
      <c r="C2379" s="1699" t="s">
        <v>2161</v>
      </c>
      <c r="D2379" s="1699" t="s">
        <v>2124</v>
      </c>
      <c r="E2379" s="1699">
        <v>0</v>
      </c>
      <c r="F2379" s="1699">
        <v>1</v>
      </c>
      <c r="G2379" s="1700" t="s">
        <v>4809</v>
      </c>
      <c r="H2379" s="1700" t="s">
        <v>4813</v>
      </c>
      <c r="I2379" s="1700" t="s">
        <v>8088</v>
      </c>
    </row>
    <row r="2380" spans="2:9">
      <c r="B2380" s="1699" t="s">
        <v>2531</v>
      </c>
      <c r="C2380" s="1699" t="s">
        <v>2161</v>
      </c>
      <c r="D2380" s="1699" t="s">
        <v>2128</v>
      </c>
      <c r="E2380" s="1699">
        <v>0</v>
      </c>
      <c r="F2380" s="1699">
        <v>1</v>
      </c>
      <c r="G2380" s="1700" t="s">
        <v>4809</v>
      </c>
      <c r="H2380" s="1700" t="s">
        <v>4814</v>
      </c>
      <c r="I2380" s="1700" t="s">
        <v>8089</v>
      </c>
    </row>
    <row r="2381" spans="2:9">
      <c r="B2381" s="1699" t="s">
        <v>2531</v>
      </c>
      <c r="C2381" s="1699" t="s">
        <v>2164</v>
      </c>
      <c r="D2381" s="1699" t="s">
        <v>2108</v>
      </c>
      <c r="E2381" s="1699">
        <v>1</v>
      </c>
      <c r="F2381" s="1699">
        <v>0</v>
      </c>
      <c r="G2381" s="1700" t="s">
        <v>4815</v>
      </c>
      <c r="H2381" s="1700"/>
      <c r="I2381" s="1700" t="s">
        <v>8088</v>
      </c>
    </row>
    <row r="2382" spans="2:9">
      <c r="B2382" s="1699" t="s">
        <v>2531</v>
      </c>
      <c r="C2382" s="1699" t="s">
        <v>2164</v>
      </c>
      <c r="D2382" s="1699" t="s">
        <v>2110</v>
      </c>
      <c r="E2382" s="1699">
        <v>0</v>
      </c>
      <c r="F2382" s="1699">
        <v>1</v>
      </c>
      <c r="G2382" s="1700" t="s">
        <v>4815</v>
      </c>
      <c r="H2382" s="1700" t="s">
        <v>2221</v>
      </c>
      <c r="I2382" s="1700" t="s">
        <v>8088</v>
      </c>
    </row>
    <row r="2383" spans="2:9">
      <c r="B2383" s="1699" t="s">
        <v>2531</v>
      </c>
      <c r="C2383" s="1699" t="s">
        <v>2164</v>
      </c>
      <c r="D2383" s="1699" t="s">
        <v>2122</v>
      </c>
      <c r="E2383" s="1699">
        <v>0</v>
      </c>
      <c r="F2383" s="1699">
        <v>1</v>
      </c>
      <c r="G2383" s="1700" t="s">
        <v>4815</v>
      </c>
      <c r="H2383" s="1700" t="s">
        <v>4816</v>
      </c>
      <c r="I2383" s="1700" t="s">
        <v>8089</v>
      </c>
    </row>
    <row r="2384" spans="2:9">
      <c r="B2384" s="1699" t="s">
        <v>2531</v>
      </c>
      <c r="C2384" s="1699" t="s">
        <v>2164</v>
      </c>
      <c r="D2384" s="1699" t="s">
        <v>2130</v>
      </c>
      <c r="E2384" s="1699">
        <v>0</v>
      </c>
      <c r="F2384" s="1699">
        <v>1</v>
      </c>
      <c r="G2384" s="1700" t="s">
        <v>4815</v>
      </c>
      <c r="H2384" s="1700" t="s">
        <v>4350</v>
      </c>
      <c r="I2384" s="1700" t="s">
        <v>8089</v>
      </c>
    </row>
    <row r="2385" spans="2:9">
      <c r="B2385" s="1699" t="s">
        <v>2531</v>
      </c>
      <c r="C2385" s="1699" t="s">
        <v>2164</v>
      </c>
      <c r="D2385" s="1699" t="s">
        <v>2514</v>
      </c>
      <c r="E2385" s="1699">
        <v>0</v>
      </c>
      <c r="F2385" s="1699">
        <v>1</v>
      </c>
      <c r="G2385" s="1700" t="s">
        <v>4815</v>
      </c>
      <c r="H2385" s="1700" t="s">
        <v>4817</v>
      </c>
      <c r="I2385" s="1700" t="s">
        <v>8088</v>
      </c>
    </row>
    <row r="2386" spans="2:9">
      <c r="B2386" s="1699" t="s">
        <v>2531</v>
      </c>
      <c r="C2386" s="1699" t="s">
        <v>2164</v>
      </c>
      <c r="D2386" s="1699" t="s">
        <v>2520</v>
      </c>
      <c r="E2386" s="1699">
        <v>0</v>
      </c>
      <c r="F2386" s="1699">
        <v>1</v>
      </c>
      <c r="G2386" s="1700" t="s">
        <v>4815</v>
      </c>
      <c r="H2386" s="1700" t="s">
        <v>4420</v>
      </c>
      <c r="I2386" s="1700" t="s">
        <v>8088</v>
      </c>
    </row>
    <row r="2387" spans="2:9">
      <c r="B2387" s="1699" t="s">
        <v>2531</v>
      </c>
      <c r="C2387" s="1699" t="s">
        <v>2164</v>
      </c>
      <c r="D2387" s="1699" t="s">
        <v>2522</v>
      </c>
      <c r="E2387" s="1699">
        <v>0</v>
      </c>
      <c r="F2387" s="1699">
        <v>1</v>
      </c>
      <c r="G2387" s="1700" t="s">
        <v>4815</v>
      </c>
      <c r="H2387" s="1700" t="s">
        <v>4818</v>
      </c>
      <c r="I2387" s="1700" t="s">
        <v>8088</v>
      </c>
    </row>
    <row r="2388" spans="2:9">
      <c r="B2388" s="1699" t="s">
        <v>2531</v>
      </c>
      <c r="C2388" s="1699" t="s">
        <v>2164</v>
      </c>
      <c r="D2388" s="1699" t="s">
        <v>2525</v>
      </c>
      <c r="E2388" s="1699">
        <v>0</v>
      </c>
      <c r="F2388" s="1699">
        <v>1</v>
      </c>
      <c r="G2388" s="1700" t="s">
        <v>4815</v>
      </c>
      <c r="H2388" s="1700" t="s">
        <v>4819</v>
      </c>
      <c r="I2388" s="1700" t="s">
        <v>8088</v>
      </c>
    </row>
    <row r="2389" spans="2:9">
      <c r="B2389" s="1699" t="s">
        <v>2531</v>
      </c>
      <c r="C2389" s="1699" t="s">
        <v>2164</v>
      </c>
      <c r="D2389" s="1699" t="s">
        <v>2527</v>
      </c>
      <c r="E2389" s="1699">
        <v>0</v>
      </c>
      <c r="F2389" s="1699">
        <v>1</v>
      </c>
      <c r="G2389" s="1700" t="s">
        <v>4815</v>
      </c>
      <c r="H2389" s="1700" t="s">
        <v>4820</v>
      </c>
      <c r="I2389" s="1700" t="s">
        <v>8089</v>
      </c>
    </row>
    <row r="2390" spans="2:9">
      <c r="B2390" s="1699" t="s">
        <v>2531</v>
      </c>
      <c r="C2390" s="1699" t="s">
        <v>2164</v>
      </c>
      <c r="D2390" s="1699" t="s">
        <v>2529</v>
      </c>
      <c r="E2390" s="1699">
        <v>0</v>
      </c>
      <c r="F2390" s="1699">
        <v>1</v>
      </c>
      <c r="G2390" s="1700" t="s">
        <v>4815</v>
      </c>
      <c r="H2390" s="1700" t="s">
        <v>4821</v>
      </c>
      <c r="I2390" s="1700" t="s">
        <v>8088</v>
      </c>
    </row>
    <row r="2391" spans="2:9">
      <c r="B2391" s="1699" t="s">
        <v>2531</v>
      </c>
      <c r="C2391" s="1699" t="s">
        <v>2164</v>
      </c>
      <c r="D2391" s="1699" t="s">
        <v>2685</v>
      </c>
      <c r="E2391" s="1699">
        <v>0</v>
      </c>
      <c r="F2391" s="1699">
        <v>1</v>
      </c>
      <c r="G2391" s="1700" t="s">
        <v>4815</v>
      </c>
      <c r="H2391" s="1700" t="s">
        <v>4822</v>
      </c>
      <c r="I2391" s="1700" t="s">
        <v>8088</v>
      </c>
    </row>
    <row r="2392" spans="2:9">
      <c r="B2392" s="1699" t="s">
        <v>2531</v>
      </c>
      <c r="C2392" s="1699" t="s">
        <v>2164</v>
      </c>
      <c r="D2392" s="1699" t="s">
        <v>2725</v>
      </c>
      <c r="E2392" s="1699">
        <v>0</v>
      </c>
      <c r="F2392" s="1699">
        <v>1</v>
      </c>
      <c r="G2392" s="1700" t="s">
        <v>4815</v>
      </c>
      <c r="H2392" s="1700" t="s">
        <v>4823</v>
      </c>
      <c r="I2392" s="1700" t="s">
        <v>8088</v>
      </c>
    </row>
    <row r="2393" spans="2:9">
      <c r="B2393" s="1699" t="s">
        <v>2531</v>
      </c>
      <c r="C2393" s="1699" t="s">
        <v>2164</v>
      </c>
      <c r="D2393" s="1699" t="s">
        <v>2727</v>
      </c>
      <c r="E2393" s="1699">
        <v>0</v>
      </c>
      <c r="F2393" s="1699">
        <v>1</v>
      </c>
      <c r="G2393" s="1700" t="s">
        <v>4815</v>
      </c>
      <c r="H2393" s="1700" t="s">
        <v>4824</v>
      </c>
      <c r="I2393" s="1700" t="s">
        <v>8088</v>
      </c>
    </row>
    <row r="2394" spans="2:9">
      <c r="B2394" s="1699" t="s">
        <v>2531</v>
      </c>
      <c r="C2394" s="1699" t="s">
        <v>2165</v>
      </c>
      <c r="D2394" s="1699" t="s">
        <v>2110</v>
      </c>
      <c r="E2394" s="1699">
        <v>0</v>
      </c>
      <c r="F2394" s="1699">
        <v>1</v>
      </c>
      <c r="G2394" s="1700" t="s">
        <v>4825</v>
      </c>
      <c r="H2394" s="1700" t="s">
        <v>4826</v>
      </c>
      <c r="I2394" s="1700" t="s">
        <v>8089</v>
      </c>
    </row>
    <row r="2395" spans="2:9">
      <c r="B2395" s="1699" t="s">
        <v>2531</v>
      </c>
      <c r="C2395" s="1699" t="s">
        <v>2165</v>
      </c>
      <c r="D2395" s="1699" t="s">
        <v>2112</v>
      </c>
      <c r="E2395" s="1699">
        <v>0</v>
      </c>
      <c r="F2395" s="1699">
        <v>1</v>
      </c>
      <c r="G2395" s="1700" t="s">
        <v>4825</v>
      </c>
      <c r="H2395" s="1700" t="s">
        <v>4827</v>
      </c>
      <c r="I2395" s="1700" t="s">
        <v>8089</v>
      </c>
    </row>
    <row r="2396" spans="2:9">
      <c r="B2396" s="1699" t="s">
        <v>2531</v>
      </c>
      <c r="C2396" s="1699" t="s">
        <v>2165</v>
      </c>
      <c r="D2396" s="1699" t="s">
        <v>2130</v>
      </c>
      <c r="E2396" s="1699">
        <v>0</v>
      </c>
      <c r="F2396" s="1699">
        <v>1</v>
      </c>
      <c r="G2396" s="1700" t="s">
        <v>4825</v>
      </c>
      <c r="H2396" s="1700" t="s">
        <v>4829</v>
      </c>
      <c r="I2396" s="1700" t="s">
        <v>8089</v>
      </c>
    </row>
    <row r="2397" spans="2:9">
      <c r="B2397" s="1699" t="s">
        <v>2531</v>
      </c>
      <c r="C2397" s="1699" t="s">
        <v>2165</v>
      </c>
      <c r="D2397" s="1699" t="s">
        <v>2512</v>
      </c>
      <c r="E2397" s="1699">
        <v>0</v>
      </c>
      <c r="F2397" s="1699">
        <v>1</v>
      </c>
      <c r="G2397" s="1700" t="s">
        <v>4825</v>
      </c>
      <c r="H2397" s="1700" t="s">
        <v>2681</v>
      </c>
      <c r="I2397" s="1700" t="s">
        <v>8088</v>
      </c>
    </row>
    <row r="2398" spans="2:9">
      <c r="B2398" s="1699" t="s">
        <v>2531</v>
      </c>
      <c r="C2398" s="1699" t="s">
        <v>2165</v>
      </c>
      <c r="D2398" s="1699" t="s">
        <v>2518</v>
      </c>
      <c r="E2398" s="1699">
        <v>0</v>
      </c>
      <c r="F2398" s="1699">
        <v>1</v>
      </c>
      <c r="G2398" s="1700" t="s">
        <v>4825</v>
      </c>
      <c r="H2398" s="1700" t="s">
        <v>4830</v>
      </c>
      <c r="I2398" s="1700" t="s">
        <v>8088</v>
      </c>
    </row>
    <row r="2399" spans="2:9">
      <c r="B2399" s="1699" t="s">
        <v>2531</v>
      </c>
      <c r="C2399" s="1699" t="s">
        <v>2165</v>
      </c>
      <c r="D2399" s="1699" t="s">
        <v>2520</v>
      </c>
      <c r="E2399" s="1699">
        <v>0</v>
      </c>
      <c r="F2399" s="1699">
        <v>1</v>
      </c>
      <c r="G2399" s="1700" t="s">
        <v>4825</v>
      </c>
      <c r="H2399" s="1700" t="s">
        <v>4831</v>
      </c>
      <c r="I2399" s="1700" t="s">
        <v>8088</v>
      </c>
    </row>
    <row r="2400" spans="2:9">
      <c r="B2400" s="1699" t="s">
        <v>2531</v>
      </c>
      <c r="C2400" s="1699" t="s">
        <v>2167</v>
      </c>
      <c r="D2400" s="1699" t="s">
        <v>2110</v>
      </c>
      <c r="E2400" s="1699">
        <v>0</v>
      </c>
      <c r="F2400" s="1699">
        <v>1</v>
      </c>
      <c r="G2400" s="1700" t="s">
        <v>4832</v>
      </c>
      <c r="H2400" s="1700" t="s">
        <v>4833</v>
      </c>
      <c r="I2400" s="1700" t="s">
        <v>8088</v>
      </c>
    </row>
    <row r="2401" spans="2:9">
      <c r="B2401" s="1699" t="s">
        <v>2531</v>
      </c>
      <c r="C2401" s="1699" t="s">
        <v>2167</v>
      </c>
      <c r="D2401" s="1699" t="s">
        <v>2112</v>
      </c>
      <c r="E2401" s="1699">
        <v>0</v>
      </c>
      <c r="F2401" s="1699">
        <v>1</v>
      </c>
      <c r="G2401" s="1700" t="s">
        <v>4832</v>
      </c>
      <c r="H2401" s="1700" t="s">
        <v>4834</v>
      </c>
      <c r="I2401" s="1700" t="s">
        <v>8088</v>
      </c>
    </row>
    <row r="2402" spans="2:9">
      <c r="B2402" s="1699" t="s">
        <v>2531</v>
      </c>
      <c r="C2402" s="1699" t="s">
        <v>2167</v>
      </c>
      <c r="D2402" s="1699" t="s">
        <v>2122</v>
      </c>
      <c r="E2402" s="1699">
        <v>0</v>
      </c>
      <c r="F2402" s="1699">
        <v>1</v>
      </c>
      <c r="G2402" s="1700" t="s">
        <v>4832</v>
      </c>
      <c r="H2402" s="1700" t="s">
        <v>4835</v>
      </c>
      <c r="I2402" s="1700" t="s">
        <v>8088</v>
      </c>
    </row>
    <row r="2403" spans="2:9">
      <c r="B2403" s="1699" t="s">
        <v>2531</v>
      </c>
      <c r="C2403" s="1699" t="s">
        <v>2172</v>
      </c>
      <c r="D2403" s="1699" t="s">
        <v>2122</v>
      </c>
      <c r="E2403" s="1699">
        <v>0</v>
      </c>
      <c r="F2403" s="1699">
        <v>1</v>
      </c>
      <c r="G2403" s="1700" t="s">
        <v>4836</v>
      </c>
      <c r="H2403" s="1700" t="s">
        <v>4837</v>
      </c>
      <c r="I2403" s="1700" t="s">
        <v>8088</v>
      </c>
    </row>
    <row r="2404" spans="2:9">
      <c r="B2404" s="1699" t="s">
        <v>2531</v>
      </c>
      <c r="C2404" s="1699" t="s">
        <v>2172</v>
      </c>
      <c r="D2404" s="1699" t="s">
        <v>2126</v>
      </c>
      <c r="E2404" s="1699">
        <v>0</v>
      </c>
      <c r="F2404" s="1699">
        <v>1</v>
      </c>
      <c r="G2404" s="1700" t="s">
        <v>4836</v>
      </c>
      <c r="H2404" s="1700" t="s">
        <v>4838</v>
      </c>
      <c r="I2404" s="1700" t="s">
        <v>8088</v>
      </c>
    </row>
    <row r="2405" spans="2:9">
      <c r="B2405" s="1699" t="s">
        <v>2531</v>
      </c>
      <c r="C2405" s="1699" t="s">
        <v>2172</v>
      </c>
      <c r="D2405" s="1699" t="s">
        <v>2130</v>
      </c>
      <c r="E2405" s="1699">
        <v>0</v>
      </c>
      <c r="F2405" s="1699">
        <v>1</v>
      </c>
      <c r="G2405" s="1700" t="s">
        <v>4836</v>
      </c>
      <c r="H2405" s="1700" t="s">
        <v>4839</v>
      </c>
      <c r="I2405" s="1700" t="s">
        <v>8088</v>
      </c>
    </row>
    <row r="2406" spans="2:9">
      <c r="B2406" s="1699" t="s">
        <v>2531</v>
      </c>
      <c r="C2406" s="1699" t="s">
        <v>2172</v>
      </c>
      <c r="D2406" s="1699" t="s">
        <v>2516</v>
      </c>
      <c r="E2406" s="1699">
        <v>0</v>
      </c>
      <c r="F2406" s="1699">
        <v>1</v>
      </c>
      <c r="G2406" s="1700" t="s">
        <v>4836</v>
      </c>
      <c r="H2406" s="1700" t="s">
        <v>4840</v>
      </c>
      <c r="I2406" s="1700" t="s">
        <v>8088</v>
      </c>
    </row>
    <row r="2407" spans="2:9">
      <c r="B2407" s="1699" t="s">
        <v>2531</v>
      </c>
      <c r="C2407" s="1699" t="s">
        <v>2172</v>
      </c>
      <c r="D2407" s="1699" t="s">
        <v>2520</v>
      </c>
      <c r="E2407" s="1699">
        <v>0</v>
      </c>
      <c r="F2407" s="1699">
        <v>1</v>
      </c>
      <c r="G2407" s="1700" t="s">
        <v>4836</v>
      </c>
      <c r="H2407" s="1700" t="s">
        <v>4841</v>
      </c>
      <c r="I2407" s="1700" t="s">
        <v>8088</v>
      </c>
    </row>
    <row r="2408" spans="2:9">
      <c r="B2408" s="1699" t="s">
        <v>2531</v>
      </c>
      <c r="C2408" s="1699" t="s">
        <v>2172</v>
      </c>
      <c r="D2408" s="1699" t="s">
        <v>2522</v>
      </c>
      <c r="E2408" s="1699">
        <v>0</v>
      </c>
      <c r="F2408" s="1699">
        <v>1</v>
      </c>
      <c r="G2408" s="1700" t="s">
        <v>4836</v>
      </c>
      <c r="H2408" s="1700" t="s">
        <v>4842</v>
      </c>
      <c r="I2408" s="1700" t="s">
        <v>8089</v>
      </c>
    </row>
    <row r="2409" spans="2:9">
      <c r="B2409" s="1699" t="s">
        <v>2531</v>
      </c>
      <c r="C2409" s="1699" t="s">
        <v>2172</v>
      </c>
      <c r="D2409" s="1699" t="s">
        <v>2524</v>
      </c>
      <c r="E2409" s="1699">
        <v>0</v>
      </c>
      <c r="F2409" s="1699">
        <v>1</v>
      </c>
      <c r="G2409" s="1700" t="s">
        <v>4836</v>
      </c>
      <c r="H2409" s="1700" t="s">
        <v>4843</v>
      </c>
      <c r="I2409" s="1700" t="s">
        <v>8088</v>
      </c>
    </row>
    <row r="2410" spans="2:9">
      <c r="B2410" s="1699" t="s">
        <v>2531</v>
      </c>
      <c r="C2410" s="1699" t="s">
        <v>2172</v>
      </c>
      <c r="D2410" s="1699" t="s">
        <v>2527</v>
      </c>
      <c r="E2410" s="1699">
        <v>0</v>
      </c>
      <c r="F2410" s="1699">
        <v>1</v>
      </c>
      <c r="G2410" s="1700" t="s">
        <v>4836</v>
      </c>
      <c r="H2410" s="1700" t="s">
        <v>4844</v>
      </c>
      <c r="I2410" s="1700" t="s">
        <v>8088</v>
      </c>
    </row>
    <row r="2411" spans="2:9">
      <c r="B2411" s="1699" t="s">
        <v>2531</v>
      </c>
      <c r="C2411" s="1699" t="s">
        <v>2215</v>
      </c>
      <c r="D2411" s="1699" t="s">
        <v>2108</v>
      </c>
      <c r="E2411" s="1699">
        <v>1</v>
      </c>
      <c r="F2411" s="1699">
        <v>0</v>
      </c>
      <c r="G2411" s="1700" t="s">
        <v>4845</v>
      </c>
      <c r="H2411" s="1700"/>
      <c r="I2411" s="1700" t="s">
        <v>8089</v>
      </c>
    </row>
    <row r="2412" spans="2:9">
      <c r="B2412" s="1699" t="s">
        <v>2531</v>
      </c>
      <c r="C2412" s="1699" t="s">
        <v>2215</v>
      </c>
      <c r="D2412" s="1699" t="s">
        <v>2107</v>
      </c>
      <c r="E2412" s="1699">
        <v>0</v>
      </c>
      <c r="F2412" s="1699">
        <v>1</v>
      </c>
      <c r="G2412" s="1700" t="s">
        <v>4845</v>
      </c>
      <c r="H2412" s="1700" t="s">
        <v>4846</v>
      </c>
      <c r="I2412" s="1700" t="s">
        <v>8088</v>
      </c>
    </row>
    <row r="2413" spans="2:9">
      <c r="B2413" s="1699" t="s">
        <v>2531</v>
      </c>
      <c r="C2413" s="1699" t="s">
        <v>2215</v>
      </c>
      <c r="D2413" s="1699" t="s">
        <v>2110</v>
      </c>
      <c r="E2413" s="1699">
        <v>0</v>
      </c>
      <c r="F2413" s="1699">
        <v>1</v>
      </c>
      <c r="G2413" s="1700" t="s">
        <v>4845</v>
      </c>
      <c r="H2413" s="1700" t="s">
        <v>4847</v>
      </c>
      <c r="I2413" s="1700" t="s">
        <v>8088</v>
      </c>
    </row>
    <row r="2414" spans="2:9">
      <c r="B2414" s="1699" t="s">
        <v>2531</v>
      </c>
      <c r="C2414" s="1699" t="s">
        <v>2215</v>
      </c>
      <c r="D2414" s="1699" t="s">
        <v>2112</v>
      </c>
      <c r="E2414" s="1699">
        <v>0</v>
      </c>
      <c r="F2414" s="1699">
        <v>1</v>
      </c>
      <c r="G2414" s="1700" t="s">
        <v>4845</v>
      </c>
      <c r="H2414" s="1700" t="s">
        <v>4848</v>
      </c>
      <c r="I2414" s="1700" t="s">
        <v>8089</v>
      </c>
    </row>
    <row r="2415" spans="2:9">
      <c r="B2415" s="1699" t="s">
        <v>2531</v>
      </c>
      <c r="C2415" s="1699" t="s">
        <v>2216</v>
      </c>
      <c r="D2415" s="1699" t="s">
        <v>2108</v>
      </c>
      <c r="E2415" s="1699">
        <v>1</v>
      </c>
      <c r="F2415" s="1699">
        <v>1</v>
      </c>
      <c r="G2415" s="1700" t="s">
        <v>3918</v>
      </c>
      <c r="H2415" s="1700"/>
      <c r="I2415" s="1700" t="s">
        <v>8089</v>
      </c>
    </row>
    <row r="2416" spans="2:9">
      <c r="B2416" s="1699" t="s">
        <v>2531</v>
      </c>
      <c r="C2416" s="1699" t="s">
        <v>3977</v>
      </c>
      <c r="D2416" s="1699" t="s">
        <v>2108</v>
      </c>
      <c r="E2416" s="1699">
        <v>1</v>
      </c>
      <c r="F2416" s="1699">
        <v>1</v>
      </c>
      <c r="G2416" s="1700" t="s">
        <v>3742</v>
      </c>
      <c r="H2416" s="1700"/>
      <c r="I2416" s="1700" t="s">
        <v>8088</v>
      </c>
    </row>
    <row r="2417" spans="2:9">
      <c r="B2417" s="1699" t="s">
        <v>2531</v>
      </c>
      <c r="C2417" s="1699" t="s">
        <v>4849</v>
      </c>
      <c r="D2417" s="1699" t="s">
        <v>2108</v>
      </c>
      <c r="E2417" s="1699">
        <v>1</v>
      </c>
      <c r="F2417" s="1699">
        <v>1</v>
      </c>
      <c r="G2417" s="1700" t="s">
        <v>4850</v>
      </c>
      <c r="H2417" s="1700"/>
      <c r="I2417" s="1700" t="s">
        <v>8089</v>
      </c>
    </row>
    <row r="2418" spans="2:9">
      <c r="B2418" s="1699" t="s">
        <v>2531</v>
      </c>
      <c r="C2418" s="1699" t="s">
        <v>2581</v>
      </c>
      <c r="D2418" s="1699" t="s">
        <v>2108</v>
      </c>
      <c r="E2418" s="1699">
        <v>1</v>
      </c>
      <c r="F2418" s="1699">
        <v>1</v>
      </c>
      <c r="G2418" s="1700" t="s">
        <v>4851</v>
      </c>
      <c r="H2418" s="1700"/>
      <c r="I2418" s="1700" t="s">
        <v>8089</v>
      </c>
    </row>
    <row r="2419" spans="2:9">
      <c r="B2419" s="1699" t="s">
        <v>2531</v>
      </c>
      <c r="C2419" s="1699" t="s">
        <v>3593</v>
      </c>
      <c r="D2419" s="1699" t="s">
        <v>2108</v>
      </c>
      <c r="E2419" s="1699">
        <v>1</v>
      </c>
      <c r="F2419" s="1699">
        <v>0</v>
      </c>
      <c r="G2419" s="1700" t="s">
        <v>4852</v>
      </c>
      <c r="H2419" s="1700"/>
      <c r="I2419" s="1700" t="s">
        <v>8088</v>
      </c>
    </row>
    <row r="2420" spans="2:9">
      <c r="B2420" s="1699" t="s">
        <v>2531</v>
      </c>
      <c r="C2420" s="1699" t="s">
        <v>3593</v>
      </c>
      <c r="D2420" s="1699" t="s">
        <v>2107</v>
      </c>
      <c r="E2420" s="1699">
        <v>0</v>
      </c>
      <c r="F2420" s="1699">
        <v>1</v>
      </c>
      <c r="G2420" s="1700" t="s">
        <v>4852</v>
      </c>
      <c r="H2420" s="1700" t="s">
        <v>4853</v>
      </c>
      <c r="I2420" s="1700" t="s">
        <v>8088</v>
      </c>
    </row>
    <row r="2421" spans="2:9">
      <c r="B2421" s="1699" t="s">
        <v>2531</v>
      </c>
      <c r="C2421" s="1699" t="s">
        <v>3593</v>
      </c>
      <c r="D2421" s="1699" t="s">
        <v>2110</v>
      </c>
      <c r="E2421" s="1699">
        <v>0</v>
      </c>
      <c r="F2421" s="1699">
        <v>1</v>
      </c>
      <c r="G2421" s="1700" t="s">
        <v>4852</v>
      </c>
      <c r="H2421" s="1700" t="s">
        <v>2548</v>
      </c>
      <c r="I2421" s="1700" t="s">
        <v>8089</v>
      </c>
    </row>
    <row r="2422" spans="2:9">
      <c r="B2422" s="1699" t="s">
        <v>2531</v>
      </c>
      <c r="C2422" s="1699" t="s">
        <v>3593</v>
      </c>
      <c r="D2422" s="1699" t="s">
        <v>2112</v>
      </c>
      <c r="E2422" s="1699">
        <v>0</v>
      </c>
      <c r="F2422" s="1699">
        <v>1</v>
      </c>
      <c r="G2422" s="1700" t="s">
        <v>4852</v>
      </c>
      <c r="H2422" s="1700" t="s">
        <v>4854</v>
      </c>
      <c r="I2422" s="1700" t="s">
        <v>8089</v>
      </c>
    </row>
    <row r="2423" spans="2:9">
      <c r="B2423" s="1699" t="s">
        <v>2531</v>
      </c>
      <c r="C2423" s="1699" t="s">
        <v>3593</v>
      </c>
      <c r="D2423" s="1699" t="s">
        <v>2122</v>
      </c>
      <c r="E2423" s="1699">
        <v>0</v>
      </c>
      <c r="F2423" s="1699">
        <v>1</v>
      </c>
      <c r="G2423" s="1700" t="s">
        <v>4852</v>
      </c>
      <c r="H2423" s="1700" t="s">
        <v>4855</v>
      </c>
      <c r="I2423" s="1700" t="s">
        <v>8088</v>
      </c>
    </row>
    <row r="2424" spans="2:9">
      <c r="B2424" s="1699" t="s">
        <v>2531</v>
      </c>
      <c r="C2424" s="1699" t="s">
        <v>3593</v>
      </c>
      <c r="D2424" s="1699" t="s">
        <v>2124</v>
      </c>
      <c r="E2424" s="1699">
        <v>0</v>
      </c>
      <c r="F2424" s="1699">
        <v>1</v>
      </c>
      <c r="G2424" s="1700" t="s">
        <v>4852</v>
      </c>
      <c r="H2424" s="1700" t="s">
        <v>4856</v>
      </c>
      <c r="I2424" s="1700" t="s">
        <v>8088</v>
      </c>
    </row>
    <row r="2425" spans="2:9">
      <c r="B2425" s="1699" t="s">
        <v>2531</v>
      </c>
      <c r="C2425" s="1699" t="s">
        <v>3593</v>
      </c>
      <c r="D2425" s="1699" t="s">
        <v>2126</v>
      </c>
      <c r="E2425" s="1699">
        <v>0</v>
      </c>
      <c r="F2425" s="1699">
        <v>1</v>
      </c>
      <c r="G2425" s="1700" t="s">
        <v>4852</v>
      </c>
      <c r="H2425" s="1700" t="s">
        <v>4857</v>
      </c>
      <c r="I2425" s="1700" t="s">
        <v>8088</v>
      </c>
    </row>
    <row r="2426" spans="2:9">
      <c r="B2426" s="1699" t="s">
        <v>2531</v>
      </c>
      <c r="C2426" s="1699" t="s">
        <v>3593</v>
      </c>
      <c r="D2426" s="1699" t="s">
        <v>2128</v>
      </c>
      <c r="E2426" s="1699">
        <v>0</v>
      </c>
      <c r="F2426" s="1699">
        <v>1</v>
      </c>
      <c r="G2426" s="1700" t="s">
        <v>4852</v>
      </c>
      <c r="H2426" s="1700" t="s">
        <v>4858</v>
      </c>
      <c r="I2426" s="1700" t="s">
        <v>8088</v>
      </c>
    </row>
    <row r="2427" spans="2:9">
      <c r="B2427" s="1699" t="s">
        <v>2531</v>
      </c>
      <c r="C2427" s="1699" t="s">
        <v>2586</v>
      </c>
      <c r="D2427" s="1699" t="s">
        <v>2108</v>
      </c>
      <c r="E2427" s="1699">
        <v>1</v>
      </c>
      <c r="F2427" s="1699">
        <v>0</v>
      </c>
      <c r="G2427" s="1700" t="s">
        <v>4859</v>
      </c>
      <c r="H2427" s="1700"/>
      <c r="I2427" s="1700" t="s">
        <v>8088</v>
      </c>
    </row>
    <row r="2428" spans="2:9">
      <c r="B2428" s="1699" t="s">
        <v>2531</v>
      </c>
      <c r="C2428" s="1699" t="s">
        <v>2586</v>
      </c>
      <c r="D2428" s="1699" t="s">
        <v>2107</v>
      </c>
      <c r="E2428" s="1699">
        <v>0</v>
      </c>
      <c r="F2428" s="1699">
        <v>1</v>
      </c>
      <c r="G2428" s="1700" t="s">
        <v>4859</v>
      </c>
      <c r="H2428" s="1700" t="s">
        <v>4859</v>
      </c>
      <c r="I2428" s="1700" t="s">
        <v>8088</v>
      </c>
    </row>
    <row r="2429" spans="2:9">
      <c r="B2429" s="1699" t="s">
        <v>2531</v>
      </c>
      <c r="C2429" s="1699" t="s">
        <v>2586</v>
      </c>
      <c r="D2429" s="1699" t="s">
        <v>2110</v>
      </c>
      <c r="E2429" s="1699">
        <v>0</v>
      </c>
      <c r="F2429" s="1699">
        <v>1</v>
      </c>
      <c r="G2429" s="1700" t="s">
        <v>4859</v>
      </c>
      <c r="H2429" s="1700" t="s">
        <v>4860</v>
      </c>
      <c r="I2429" s="1700" t="s">
        <v>8089</v>
      </c>
    </row>
    <row r="2430" spans="2:9">
      <c r="B2430" s="1699" t="s">
        <v>2531</v>
      </c>
      <c r="C2430" s="1699" t="s">
        <v>2591</v>
      </c>
      <c r="D2430" s="1699" t="s">
        <v>2108</v>
      </c>
      <c r="E2430" s="1699">
        <v>1</v>
      </c>
      <c r="F2430" s="1699">
        <v>0</v>
      </c>
      <c r="G2430" s="1700" t="s">
        <v>4861</v>
      </c>
      <c r="H2430" s="1700"/>
      <c r="I2430" s="1700" t="s">
        <v>8088</v>
      </c>
    </row>
    <row r="2431" spans="2:9">
      <c r="B2431" s="1699" t="s">
        <v>2531</v>
      </c>
      <c r="C2431" s="1699" t="s">
        <v>2591</v>
      </c>
      <c r="D2431" s="1699" t="s">
        <v>2107</v>
      </c>
      <c r="E2431" s="1699">
        <v>0</v>
      </c>
      <c r="F2431" s="1699">
        <v>1</v>
      </c>
      <c r="G2431" s="1700" t="s">
        <v>4861</v>
      </c>
      <c r="H2431" s="1700" t="s">
        <v>4862</v>
      </c>
      <c r="I2431" s="1700" t="s">
        <v>8088</v>
      </c>
    </row>
    <row r="2432" spans="2:9">
      <c r="B2432" s="1699" t="s">
        <v>2531</v>
      </c>
      <c r="C2432" s="1699" t="s">
        <v>2591</v>
      </c>
      <c r="D2432" s="1699" t="s">
        <v>2112</v>
      </c>
      <c r="E2432" s="1699">
        <v>0</v>
      </c>
      <c r="F2432" s="1699">
        <v>1</v>
      </c>
      <c r="G2432" s="1700" t="s">
        <v>4861</v>
      </c>
      <c r="H2432" s="1700" t="s">
        <v>4863</v>
      </c>
      <c r="I2432" s="1700" t="s">
        <v>8088</v>
      </c>
    </row>
    <row r="2433" spans="2:9">
      <c r="B2433" s="1699" t="s">
        <v>2531</v>
      </c>
      <c r="C2433" s="1699" t="s">
        <v>2931</v>
      </c>
      <c r="D2433" s="1699" t="s">
        <v>2108</v>
      </c>
      <c r="E2433" s="1699">
        <v>1</v>
      </c>
      <c r="F2433" s="1699">
        <v>0</v>
      </c>
      <c r="G2433" s="1700" t="s">
        <v>4864</v>
      </c>
      <c r="H2433" s="1700"/>
      <c r="I2433" s="1700" t="s">
        <v>8088</v>
      </c>
    </row>
    <row r="2434" spans="2:9">
      <c r="B2434" s="1699" t="s">
        <v>2531</v>
      </c>
      <c r="C2434" s="1699" t="s">
        <v>2931</v>
      </c>
      <c r="D2434" s="1699" t="s">
        <v>2107</v>
      </c>
      <c r="E2434" s="1699">
        <v>0</v>
      </c>
      <c r="F2434" s="1699">
        <v>1</v>
      </c>
      <c r="G2434" s="1700" t="s">
        <v>4864</v>
      </c>
      <c r="H2434" s="1700" t="s">
        <v>4865</v>
      </c>
      <c r="I2434" s="1700" t="s">
        <v>8089</v>
      </c>
    </row>
    <row r="2435" spans="2:9">
      <c r="B2435" s="1699" t="s">
        <v>2531</v>
      </c>
      <c r="C2435" s="1699" t="s">
        <v>2931</v>
      </c>
      <c r="D2435" s="1699" t="s">
        <v>2122</v>
      </c>
      <c r="E2435" s="1699">
        <v>0</v>
      </c>
      <c r="F2435" s="1699">
        <v>1</v>
      </c>
      <c r="G2435" s="1700" t="s">
        <v>4864</v>
      </c>
      <c r="H2435" s="1700" t="s">
        <v>4866</v>
      </c>
      <c r="I2435" s="1700" t="s">
        <v>8088</v>
      </c>
    </row>
    <row r="2436" spans="2:9">
      <c r="B2436" s="1699" t="s">
        <v>2531</v>
      </c>
      <c r="C2436" s="1699" t="s">
        <v>3096</v>
      </c>
      <c r="D2436" s="1699" t="s">
        <v>2108</v>
      </c>
      <c r="E2436" s="1699">
        <v>1</v>
      </c>
      <c r="F2436" s="1699">
        <v>0</v>
      </c>
      <c r="G2436" s="1700" t="s">
        <v>3265</v>
      </c>
      <c r="H2436" s="1700"/>
      <c r="I2436" s="1700" t="s">
        <v>8089</v>
      </c>
    </row>
    <row r="2437" spans="2:9">
      <c r="B2437" s="1699" t="s">
        <v>2531</v>
      </c>
      <c r="C2437" s="1699" t="s">
        <v>3096</v>
      </c>
      <c r="D2437" s="1699" t="s">
        <v>2107</v>
      </c>
      <c r="E2437" s="1699">
        <v>0</v>
      </c>
      <c r="F2437" s="1699">
        <v>1</v>
      </c>
      <c r="G2437" s="1700" t="s">
        <v>3265</v>
      </c>
      <c r="H2437" s="1700" t="s">
        <v>3265</v>
      </c>
      <c r="I2437" s="1700" t="s">
        <v>8089</v>
      </c>
    </row>
    <row r="2438" spans="2:9">
      <c r="B2438" s="1699" t="s">
        <v>2531</v>
      </c>
      <c r="C2438" s="1699" t="s">
        <v>3096</v>
      </c>
      <c r="D2438" s="1699" t="s">
        <v>2110</v>
      </c>
      <c r="E2438" s="1699">
        <v>0</v>
      </c>
      <c r="F2438" s="1699">
        <v>1</v>
      </c>
      <c r="G2438" s="1700" t="s">
        <v>3265</v>
      </c>
      <c r="H2438" s="1700" t="s">
        <v>4867</v>
      </c>
      <c r="I2438" s="1700" t="s">
        <v>8088</v>
      </c>
    </row>
    <row r="2439" spans="2:9">
      <c r="B2439" s="1699" t="s">
        <v>2531</v>
      </c>
      <c r="C2439" s="1699" t="s">
        <v>4868</v>
      </c>
      <c r="D2439" s="1699" t="s">
        <v>2108</v>
      </c>
      <c r="E2439" s="1699">
        <v>1</v>
      </c>
      <c r="F2439" s="1699">
        <v>0</v>
      </c>
      <c r="G2439" s="1700" t="s">
        <v>4869</v>
      </c>
      <c r="H2439" s="1700"/>
      <c r="I2439" s="1700" t="s">
        <v>8089</v>
      </c>
    </row>
    <row r="2440" spans="2:9">
      <c r="B2440" s="1699" t="s">
        <v>2531</v>
      </c>
      <c r="C2440" s="1699" t="s">
        <v>4868</v>
      </c>
      <c r="D2440" s="1699" t="s">
        <v>2107</v>
      </c>
      <c r="E2440" s="1699">
        <v>0</v>
      </c>
      <c r="F2440" s="1699">
        <v>1</v>
      </c>
      <c r="G2440" s="1700" t="s">
        <v>4869</v>
      </c>
      <c r="H2440" s="1700" t="s">
        <v>4870</v>
      </c>
      <c r="I2440" s="1700" t="s">
        <v>8089</v>
      </c>
    </row>
    <row r="2441" spans="2:9">
      <c r="B2441" s="1699" t="s">
        <v>2531</v>
      </c>
      <c r="C2441" s="1699" t="s">
        <v>4868</v>
      </c>
      <c r="D2441" s="1699" t="s">
        <v>2110</v>
      </c>
      <c r="E2441" s="1699">
        <v>0</v>
      </c>
      <c r="F2441" s="1699">
        <v>1</v>
      </c>
      <c r="G2441" s="1700" t="s">
        <v>4869</v>
      </c>
      <c r="H2441" s="1700" t="s">
        <v>4871</v>
      </c>
      <c r="I2441" s="1700" t="s">
        <v>8088</v>
      </c>
    </row>
    <row r="2442" spans="2:9">
      <c r="B2442" s="1699" t="s">
        <v>2531</v>
      </c>
      <c r="C2442" s="1699" t="s">
        <v>4868</v>
      </c>
      <c r="D2442" s="1699" t="s">
        <v>2112</v>
      </c>
      <c r="E2442" s="1699">
        <v>0</v>
      </c>
      <c r="F2442" s="1699">
        <v>1</v>
      </c>
      <c r="G2442" s="1700" t="s">
        <v>4869</v>
      </c>
      <c r="H2442" s="1700" t="s">
        <v>4872</v>
      </c>
      <c r="I2442" s="1700" t="s">
        <v>8088</v>
      </c>
    </row>
    <row r="2443" spans="2:9">
      <c r="B2443" s="1699" t="s">
        <v>2531</v>
      </c>
      <c r="C2443" s="1699" t="s">
        <v>4868</v>
      </c>
      <c r="D2443" s="1699" t="s">
        <v>2122</v>
      </c>
      <c r="E2443" s="1699">
        <v>0</v>
      </c>
      <c r="F2443" s="1699">
        <v>1</v>
      </c>
      <c r="G2443" s="1700" t="s">
        <v>4869</v>
      </c>
      <c r="H2443" s="1700" t="s">
        <v>2184</v>
      </c>
      <c r="I2443" s="1700" t="s">
        <v>8089</v>
      </c>
    </row>
    <row r="2444" spans="2:9">
      <c r="B2444" s="1699" t="s">
        <v>2531</v>
      </c>
      <c r="C2444" s="1699" t="s">
        <v>2242</v>
      </c>
      <c r="D2444" s="1699" t="s">
        <v>2108</v>
      </c>
      <c r="E2444" s="1699">
        <v>1</v>
      </c>
      <c r="F2444" s="1699">
        <v>0</v>
      </c>
      <c r="G2444" s="1700" t="s">
        <v>4873</v>
      </c>
      <c r="H2444" s="1700"/>
      <c r="I2444" s="1700" t="s">
        <v>8089</v>
      </c>
    </row>
    <row r="2445" spans="2:9">
      <c r="B2445" s="1699" t="s">
        <v>2531</v>
      </c>
      <c r="C2445" s="1699" t="s">
        <v>2242</v>
      </c>
      <c r="D2445" s="1699" t="s">
        <v>2107</v>
      </c>
      <c r="E2445" s="1699">
        <v>0</v>
      </c>
      <c r="F2445" s="1699">
        <v>1</v>
      </c>
      <c r="G2445" s="1700" t="s">
        <v>4873</v>
      </c>
      <c r="H2445" s="1700" t="s">
        <v>4873</v>
      </c>
      <c r="I2445" s="1700" t="s">
        <v>8089</v>
      </c>
    </row>
    <row r="2446" spans="2:9">
      <c r="B2446" s="1699" t="s">
        <v>2531</v>
      </c>
      <c r="C2446" s="1699" t="s">
        <v>2245</v>
      </c>
      <c r="D2446" s="1699" t="s">
        <v>2108</v>
      </c>
      <c r="E2446" s="1699">
        <v>1</v>
      </c>
      <c r="F2446" s="1699">
        <v>0</v>
      </c>
      <c r="G2446" s="1700" t="s">
        <v>4874</v>
      </c>
      <c r="H2446" s="1700"/>
      <c r="I2446" s="1700" t="s">
        <v>8088</v>
      </c>
    </row>
    <row r="2447" spans="2:9">
      <c r="B2447" s="1699" t="s">
        <v>2531</v>
      </c>
      <c r="C2447" s="1699" t="s">
        <v>2245</v>
      </c>
      <c r="D2447" s="1699" t="s">
        <v>2107</v>
      </c>
      <c r="E2447" s="1699">
        <v>0</v>
      </c>
      <c r="F2447" s="1699">
        <v>1</v>
      </c>
      <c r="G2447" s="1700" t="s">
        <v>4874</v>
      </c>
      <c r="H2447" s="1700" t="s">
        <v>3678</v>
      </c>
      <c r="I2447" s="1700" t="s">
        <v>8088</v>
      </c>
    </row>
    <row r="2448" spans="2:9">
      <c r="B2448" s="1699" t="s">
        <v>2531</v>
      </c>
      <c r="C2448" s="1699" t="s">
        <v>2245</v>
      </c>
      <c r="D2448" s="1699" t="s">
        <v>2110</v>
      </c>
      <c r="E2448" s="1699">
        <v>0</v>
      </c>
      <c r="F2448" s="1699">
        <v>1</v>
      </c>
      <c r="G2448" s="1700" t="s">
        <v>4874</v>
      </c>
      <c r="H2448" s="1700" t="s">
        <v>3141</v>
      </c>
      <c r="I2448" s="1700" t="s">
        <v>8088</v>
      </c>
    </row>
    <row r="2449" spans="2:9">
      <c r="B2449" s="1699" t="s">
        <v>2531</v>
      </c>
      <c r="C2449" s="1699" t="s">
        <v>2245</v>
      </c>
      <c r="D2449" s="1699" t="s">
        <v>2112</v>
      </c>
      <c r="E2449" s="1699">
        <v>0</v>
      </c>
      <c r="F2449" s="1699">
        <v>1</v>
      </c>
      <c r="G2449" s="1700" t="s">
        <v>4874</v>
      </c>
      <c r="H2449" s="1700" t="s">
        <v>2947</v>
      </c>
      <c r="I2449" s="1700" t="s">
        <v>8088</v>
      </c>
    </row>
    <row r="2450" spans="2:9">
      <c r="B2450" s="1699" t="s">
        <v>2531</v>
      </c>
      <c r="C2450" s="1699" t="s">
        <v>2245</v>
      </c>
      <c r="D2450" s="1699" t="s">
        <v>2122</v>
      </c>
      <c r="E2450" s="1699">
        <v>0</v>
      </c>
      <c r="F2450" s="1699">
        <v>1</v>
      </c>
      <c r="G2450" s="1700" t="s">
        <v>4874</v>
      </c>
      <c r="H2450" s="1700" t="s">
        <v>3657</v>
      </c>
      <c r="I2450" s="1700" t="s">
        <v>8088</v>
      </c>
    </row>
    <row r="2451" spans="2:9">
      <c r="B2451" s="1699" t="s">
        <v>2531</v>
      </c>
      <c r="C2451" s="1699" t="s">
        <v>3223</v>
      </c>
      <c r="D2451" s="1699" t="s">
        <v>2108</v>
      </c>
      <c r="E2451" s="1699">
        <v>1</v>
      </c>
      <c r="F2451" s="1699">
        <v>0</v>
      </c>
      <c r="G2451" s="1700" t="s">
        <v>4875</v>
      </c>
      <c r="H2451" s="1700"/>
      <c r="I2451" s="1700" t="s">
        <v>8089</v>
      </c>
    </row>
    <row r="2452" spans="2:9">
      <c r="B2452" s="1699" t="s">
        <v>2531</v>
      </c>
      <c r="C2452" s="1699" t="s">
        <v>3223</v>
      </c>
      <c r="D2452" s="1699" t="s">
        <v>2107</v>
      </c>
      <c r="E2452" s="1699">
        <v>0</v>
      </c>
      <c r="F2452" s="1699">
        <v>1</v>
      </c>
      <c r="G2452" s="1700" t="s">
        <v>4875</v>
      </c>
      <c r="H2452" s="1700" t="s">
        <v>4875</v>
      </c>
      <c r="I2452" s="1700" t="s">
        <v>8088</v>
      </c>
    </row>
    <row r="2453" spans="2:9">
      <c r="B2453" s="1699" t="s">
        <v>2531</v>
      </c>
      <c r="C2453" s="1699" t="s">
        <v>3223</v>
      </c>
      <c r="D2453" s="1699" t="s">
        <v>2110</v>
      </c>
      <c r="E2453" s="1699">
        <v>0</v>
      </c>
      <c r="F2453" s="1699">
        <v>1</v>
      </c>
      <c r="G2453" s="1700" t="s">
        <v>4875</v>
      </c>
      <c r="H2453" s="1700" t="s">
        <v>3405</v>
      </c>
      <c r="I2453" s="1700" t="s">
        <v>8089</v>
      </c>
    </row>
    <row r="2454" spans="2:9">
      <c r="B2454" s="1699" t="s">
        <v>2531</v>
      </c>
      <c r="C2454" s="1699" t="s">
        <v>3223</v>
      </c>
      <c r="D2454" s="1699" t="s">
        <v>2112</v>
      </c>
      <c r="E2454" s="1699">
        <v>0</v>
      </c>
      <c r="F2454" s="1699">
        <v>1</v>
      </c>
      <c r="G2454" s="1700" t="s">
        <v>4875</v>
      </c>
      <c r="H2454" s="1700" t="s">
        <v>4876</v>
      </c>
      <c r="I2454" s="1700" t="s">
        <v>8089</v>
      </c>
    </row>
    <row r="2455" spans="2:9">
      <c r="B2455" s="1699" t="s">
        <v>2531</v>
      </c>
      <c r="C2455" s="1699" t="s">
        <v>3223</v>
      </c>
      <c r="D2455" s="1699" t="s">
        <v>2122</v>
      </c>
      <c r="E2455" s="1699">
        <v>0</v>
      </c>
      <c r="F2455" s="1699">
        <v>1</v>
      </c>
      <c r="G2455" s="1700" t="s">
        <v>4875</v>
      </c>
      <c r="H2455" s="1700" t="s">
        <v>2913</v>
      </c>
      <c r="I2455" s="1700" t="s">
        <v>8089</v>
      </c>
    </row>
    <row r="2456" spans="2:9">
      <c r="B2456" s="1699" t="s">
        <v>2531</v>
      </c>
      <c r="C2456" s="1699" t="s">
        <v>3741</v>
      </c>
      <c r="D2456" s="1699" t="s">
        <v>2108</v>
      </c>
      <c r="E2456" s="1699">
        <v>1</v>
      </c>
      <c r="F2456" s="1699">
        <v>0</v>
      </c>
      <c r="G2456" s="1700" t="s">
        <v>3682</v>
      </c>
      <c r="H2456" s="1700"/>
      <c r="I2456" s="1700" t="s">
        <v>8088</v>
      </c>
    </row>
    <row r="2457" spans="2:9">
      <c r="B2457" s="1699" t="s">
        <v>2531</v>
      </c>
      <c r="C2457" s="1699" t="s">
        <v>3741</v>
      </c>
      <c r="D2457" s="1699" t="s">
        <v>2110</v>
      </c>
      <c r="E2457" s="1699">
        <v>0</v>
      </c>
      <c r="F2457" s="1699">
        <v>1</v>
      </c>
      <c r="G2457" s="1700" t="s">
        <v>3682</v>
      </c>
      <c r="H2457" s="1700" t="s">
        <v>4877</v>
      </c>
      <c r="I2457" s="1700" t="s">
        <v>8089</v>
      </c>
    </row>
    <row r="2458" spans="2:9">
      <c r="B2458" s="1699" t="s">
        <v>2531</v>
      </c>
      <c r="C2458" s="1699" t="s">
        <v>3741</v>
      </c>
      <c r="D2458" s="1699" t="s">
        <v>2112</v>
      </c>
      <c r="E2458" s="1699">
        <v>0</v>
      </c>
      <c r="F2458" s="1699">
        <v>1</v>
      </c>
      <c r="G2458" s="1700" t="s">
        <v>3682</v>
      </c>
      <c r="H2458" s="1700" t="s">
        <v>3289</v>
      </c>
      <c r="I2458" s="1700" t="s">
        <v>8088</v>
      </c>
    </row>
    <row r="2459" spans="2:9">
      <c r="B2459" s="1699" t="s">
        <v>2531</v>
      </c>
      <c r="C2459" s="1699" t="s">
        <v>2601</v>
      </c>
      <c r="D2459" s="1699" t="s">
        <v>2108</v>
      </c>
      <c r="E2459" s="1699">
        <v>1</v>
      </c>
      <c r="F2459" s="1699">
        <v>0</v>
      </c>
      <c r="G2459" s="1700" t="s">
        <v>4878</v>
      </c>
      <c r="H2459" s="1700"/>
      <c r="I2459" s="1700" t="s">
        <v>8088</v>
      </c>
    </row>
    <row r="2460" spans="2:9">
      <c r="B2460" s="1699" t="s">
        <v>2531</v>
      </c>
      <c r="C2460" s="1699" t="s">
        <v>2601</v>
      </c>
      <c r="D2460" s="1699" t="s">
        <v>2107</v>
      </c>
      <c r="E2460" s="1699">
        <v>0</v>
      </c>
      <c r="F2460" s="1699">
        <v>1</v>
      </c>
      <c r="G2460" s="1700" t="s">
        <v>4878</v>
      </c>
      <c r="H2460" s="1700" t="s">
        <v>2966</v>
      </c>
      <c r="I2460" s="1700" t="s">
        <v>8088</v>
      </c>
    </row>
    <row r="2461" spans="2:9">
      <c r="B2461" s="1699" t="s">
        <v>2531</v>
      </c>
      <c r="C2461" s="1699" t="s">
        <v>2601</v>
      </c>
      <c r="D2461" s="1699" t="s">
        <v>2110</v>
      </c>
      <c r="E2461" s="1699">
        <v>0</v>
      </c>
      <c r="F2461" s="1699">
        <v>1</v>
      </c>
      <c r="G2461" s="1700" t="s">
        <v>4878</v>
      </c>
      <c r="H2461" s="1700" t="s">
        <v>4879</v>
      </c>
      <c r="I2461" s="1700" t="s">
        <v>8088</v>
      </c>
    </row>
    <row r="2462" spans="2:9">
      <c r="B2462" s="1699" t="s">
        <v>2531</v>
      </c>
      <c r="C2462" s="1699" t="s">
        <v>3668</v>
      </c>
      <c r="D2462" s="1699" t="s">
        <v>2108</v>
      </c>
      <c r="E2462" s="1699">
        <v>1</v>
      </c>
      <c r="F2462" s="1699">
        <v>0</v>
      </c>
      <c r="G2462" s="1700" t="s">
        <v>2549</v>
      </c>
      <c r="H2462" s="1700"/>
      <c r="I2462" s="1700" t="s">
        <v>8088</v>
      </c>
    </row>
    <row r="2463" spans="2:9">
      <c r="B2463" s="1699" t="s">
        <v>2531</v>
      </c>
      <c r="C2463" s="1699" t="s">
        <v>3668</v>
      </c>
      <c r="D2463" s="1699" t="s">
        <v>2107</v>
      </c>
      <c r="E2463" s="1699">
        <v>0</v>
      </c>
      <c r="F2463" s="1699">
        <v>1</v>
      </c>
      <c r="G2463" s="1700" t="s">
        <v>2549</v>
      </c>
      <c r="H2463" s="1700" t="s">
        <v>4880</v>
      </c>
      <c r="I2463" s="1700" t="s">
        <v>8089</v>
      </c>
    </row>
    <row r="2464" spans="2:9">
      <c r="B2464" s="1699" t="s">
        <v>2531</v>
      </c>
      <c r="C2464" s="1699" t="s">
        <v>4881</v>
      </c>
      <c r="D2464" s="1699" t="s">
        <v>2108</v>
      </c>
      <c r="E2464" s="1699">
        <v>1</v>
      </c>
      <c r="F2464" s="1699">
        <v>1</v>
      </c>
      <c r="G2464" s="1700" t="s">
        <v>4334</v>
      </c>
      <c r="H2464" s="1700"/>
      <c r="I2464" s="1700" t="s">
        <v>8088</v>
      </c>
    </row>
    <row r="2465" spans="2:9">
      <c r="B2465" s="1699" t="s">
        <v>2531</v>
      </c>
      <c r="C2465" s="1699" t="s">
        <v>2294</v>
      </c>
      <c r="D2465" s="1699" t="s">
        <v>2108</v>
      </c>
      <c r="E2465" s="1699">
        <v>1</v>
      </c>
      <c r="F2465" s="1699">
        <v>0</v>
      </c>
      <c r="G2465" s="1700" t="s">
        <v>3261</v>
      </c>
      <c r="H2465" s="1700"/>
      <c r="I2465" s="1700" t="s">
        <v>8088</v>
      </c>
    </row>
    <row r="2466" spans="2:9">
      <c r="B2466" s="1699" t="s">
        <v>2531</v>
      </c>
      <c r="C2466" s="1699" t="s">
        <v>2294</v>
      </c>
      <c r="D2466" s="1699" t="s">
        <v>2107</v>
      </c>
      <c r="E2466" s="1699">
        <v>0</v>
      </c>
      <c r="F2466" s="1699">
        <v>1</v>
      </c>
      <c r="G2466" s="1700" t="s">
        <v>3261</v>
      </c>
      <c r="H2466" s="1700" t="s">
        <v>2219</v>
      </c>
      <c r="I2466" s="1700" t="s">
        <v>8088</v>
      </c>
    </row>
    <row r="2467" spans="2:9">
      <c r="B2467" s="1699" t="s">
        <v>2531</v>
      </c>
      <c r="C2467" s="1699" t="s">
        <v>2294</v>
      </c>
      <c r="D2467" s="1699" t="s">
        <v>2110</v>
      </c>
      <c r="E2467" s="1699">
        <v>0</v>
      </c>
      <c r="F2467" s="1699">
        <v>1</v>
      </c>
      <c r="G2467" s="1700" t="s">
        <v>3261</v>
      </c>
      <c r="H2467" s="1700" t="s">
        <v>4882</v>
      </c>
      <c r="I2467" s="1700" t="s">
        <v>8088</v>
      </c>
    </row>
    <row r="2468" spans="2:9">
      <c r="B2468" s="1699" t="s">
        <v>2531</v>
      </c>
      <c r="C2468" s="1699" t="s">
        <v>2294</v>
      </c>
      <c r="D2468" s="1699" t="s">
        <v>2112</v>
      </c>
      <c r="E2468" s="1699">
        <v>0</v>
      </c>
      <c r="F2468" s="1699">
        <v>1</v>
      </c>
      <c r="G2468" s="1700" t="s">
        <v>3261</v>
      </c>
      <c r="H2468" s="1700" t="s">
        <v>4883</v>
      </c>
      <c r="I2468" s="1700" t="s">
        <v>8088</v>
      </c>
    </row>
    <row r="2469" spans="2:9">
      <c r="B2469" s="1699" t="s">
        <v>2531</v>
      </c>
      <c r="C2469" s="1699" t="s">
        <v>2297</v>
      </c>
      <c r="D2469" s="1699" t="s">
        <v>2108</v>
      </c>
      <c r="E2469" s="1699">
        <v>1</v>
      </c>
      <c r="F2469" s="1699">
        <v>0</v>
      </c>
      <c r="G2469" s="1700" t="s">
        <v>4884</v>
      </c>
      <c r="H2469" s="1700"/>
      <c r="I2469" s="1700" t="s">
        <v>8088</v>
      </c>
    </row>
    <row r="2470" spans="2:9">
      <c r="B2470" s="1699" t="s">
        <v>2531</v>
      </c>
      <c r="C2470" s="1699" t="s">
        <v>2297</v>
      </c>
      <c r="D2470" s="1699" t="s">
        <v>2107</v>
      </c>
      <c r="E2470" s="1699">
        <v>0</v>
      </c>
      <c r="F2470" s="1699">
        <v>1</v>
      </c>
      <c r="G2470" s="1700" t="s">
        <v>4884</v>
      </c>
      <c r="H2470" s="1700" t="s">
        <v>3774</v>
      </c>
      <c r="I2470" s="1700" t="s">
        <v>8088</v>
      </c>
    </row>
    <row r="2471" spans="2:9">
      <c r="B2471" s="1699" t="s">
        <v>2531</v>
      </c>
      <c r="C2471" s="1699" t="s">
        <v>2297</v>
      </c>
      <c r="D2471" s="1699" t="s">
        <v>2110</v>
      </c>
      <c r="E2471" s="1699">
        <v>0</v>
      </c>
      <c r="F2471" s="1699">
        <v>1</v>
      </c>
      <c r="G2471" s="1700" t="s">
        <v>4884</v>
      </c>
      <c r="H2471" s="1700" t="s">
        <v>4885</v>
      </c>
      <c r="I2471" s="1700" t="s">
        <v>8088</v>
      </c>
    </row>
    <row r="2472" spans="2:9">
      <c r="B2472" s="1699" t="s">
        <v>2531</v>
      </c>
      <c r="C2472" s="1699" t="s">
        <v>2298</v>
      </c>
      <c r="D2472" s="1699" t="s">
        <v>2108</v>
      </c>
      <c r="E2472" s="1699">
        <v>1</v>
      </c>
      <c r="F2472" s="1699">
        <v>0</v>
      </c>
      <c r="G2472" s="1700" t="s">
        <v>4886</v>
      </c>
      <c r="H2472" s="1700"/>
      <c r="I2472" s="1700" t="s">
        <v>8089</v>
      </c>
    </row>
    <row r="2473" spans="2:9">
      <c r="B2473" s="1699" t="s">
        <v>2531</v>
      </c>
      <c r="C2473" s="1699" t="s">
        <v>2298</v>
      </c>
      <c r="D2473" s="1699" t="s">
        <v>2107</v>
      </c>
      <c r="E2473" s="1699">
        <v>0</v>
      </c>
      <c r="F2473" s="1699">
        <v>1</v>
      </c>
      <c r="G2473" s="1700" t="s">
        <v>4886</v>
      </c>
      <c r="H2473" s="1700" t="s">
        <v>4887</v>
      </c>
      <c r="I2473" s="1700" t="s">
        <v>8088</v>
      </c>
    </row>
    <row r="2474" spans="2:9">
      <c r="B2474" s="1699" t="s">
        <v>2531</v>
      </c>
      <c r="C2474" s="1699" t="s">
        <v>2298</v>
      </c>
      <c r="D2474" s="1699" t="s">
        <v>2110</v>
      </c>
      <c r="E2474" s="1699">
        <v>0</v>
      </c>
      <c r="F2474" s="1699">
        <v>1</v>
      </c>
      <c r="G2474" s="1700" t="s">
        <v>4886</v>
      </c>
      <c r="H2474" s="1700" t="s">
        <v>4888</v>
      </c>
      <c r="I2474" s="1700" t="s">
        <v>8089</v>
      </c>
    </row>
    <row r="2475" spans="2:9">
      <c r="B2475" s="1699" t="s">
        <v>2531</v>
      </c>
      <c r="C2475" s="1699" t="s">
        <v>2298</v>
      </c>
      <c r="D2475" s="1699" t="s">
        <v>2112</v>
      </c>
      <c r="E2475" s="1699">
        <v>0</v>
      </c>
      <c r="F2475" s="1699">
        <v>1</v>
      </c>
      <c r="G2475" s="1700" t="s">
        <v>4886</v>
      </c>
      <c r="H2475" s="1700" t="s">
        <v>4889</v>
      </c>
      <c r="I2475" s="1700" t="s">
        <v>8089</v>
      </c>
    </row>
    <row r="2476" spans="2:9">
      <c r="B2476" s="1699" t="s">
        <v>2531</v>
      </c>
      <c r="C2476" s="1699" t="s">
        <v>2298</v>
      </c>
      <c r="D2476" s="1699" t="s">
        <v>2122</v>
      </c>
      <c r="E2476" s="1699">
        <v>0</v>
      </c>
      <c r="F2476" s="1699">
        <v>1</v>
      </c>
      <c r="G2476" s="1700" t="s">
        <v>4886</v>
      </c>
      <c r="H2476" s="1700" t="s">
        <v>4890</v>
      </c>
      <c r="I2476" s="1700" t="s">
        <v>8088</v>
      </c>
    </row>
    <row r="2477" spans="2:9">
      <c r="B2477" s="1699" t="s">
        <v>2531</v>
      </c>
      <c r="C2477" s="1699" t="s">
        <v>2307</v>
      </c>
      <c r="D2477" s="1699" t="s">
        <v>2108</v>
      </c>
      <c r="E2477" s="1699">
        <v>1</v>
      </c>
      <c r="F2477" s="1699">
        <v>0</v>
      </c>
      <c r="G2477" s="1700" t="s">
        <v>4891</v>
      </c>
      <c r="H2477" s="1700"/>
      <c r="I2477" s="1700" t="s">
        <v>8089</v>
      </c>
    </row>
    <row r="2478" spans="2:9">
      <c r="B2478" s="1699" t="s">
        <v>2531</v>
      </c>
      <c r="C2478" s="1699" t="s">
        <v>2307</v>
      </c>
      <c r="D2478" s="1699" t="s">
        <v>2107</v>
      </c>
      <c r="E2478" s="1699">
        <v>0</v>
      </c>
      <c r="F2478" s="1699">
        <v>1</v>
      </c>
      <c r="G2478" s="1700" t="s">
        <v>4891</v>
      </c>
      <c r="H2478" s="1700" t="s">
        <v>4892</v>
      </c>
      <c r="I2478" s="1700" t="s">
        <v>8088</v>
      </c>
    </row>
    <row r="2479" spans="2:9">
      <c r="B2479" s="1699" t="s">
        <v>2531</v>
      </c>
      <c r="C2479" s="1699" t="s">
        <v>2307</v>
      </c>
      <c r="D2479" s="1699" t="s">
        <v>2110</v>
      </c>
      <c r="E2479" s="1699">
        <v>0</v>
      </c>
      <c r="F2479" s="1699">
        <v>1</v>
      </c>
      <c r="G2479" s="1700" t="s">
        <v>4891</v>
      </c>
      <c r="H2479" s="1700" t="s">
        <v>4893</v>
      </c>
      <c r="I2479" s="1700" t="s">
        <v>8088</v>
      </c>
    </row>
    <row r="2480" spans="2:9">
      <c r="B2480" s="1699" t="s">
        <v>2531</v>
      </c>
      <c r="C2480" s="1699" t="s">
        <v>2307</v>
      </c>
      <c r="D2480" s="1699" t="s">
        <v>2112</v>
      </c>
      <c r="E2480" s="1699">
        <v>0</v>
      </c>
      <c r="F2480" s="1699">
        <v>1</v>
      </c>
      <c r="G2480" s="1700" t="s">
        <v>4891</v>
      </c>
      <c r="H2480" s="1700" t="s">
        <v>4894</v>
      </c>
      <c r="I2480" s="1700" t="s">
        <v>8089</v>
      </c>
    </row>
    <row r="2481" spans="2:9">
      <c r="B2481" s="1699" t="s">
        <v>2531</v>
      </c>
      <c r="C2481" s="1699" t="s">
        <v>2307</v>
      </c>
      <c r="D2481" s="1699" t="s">
        <v>2122</v>
      </c>
      <c r="E2481" s="1699">
        <v>0</v>
      </c>
      <c r="F2481" s="1699">
        <v>1</v>
      </c>
      <c r="G2481" s="1700" t="s">
        <v>4891</v>
      </c>
      <c r="H2481" s="1700" t="s">
        <v>4895</v>
      </c>
      <c r="I2481" s="1700" t="s">
        <v>8089</v>
      </c>
    </row>
    <row r="2482" spans="2:9">
      <c r="B2482" s="1699" t="s">
        <v>2531</v>
      </c>
      <c r="C2482" s="1699" t="s">
        <v>2307</v>
      </c>
      <c r="D2482" s="1699" t="s">
        <v>2124</v>
      </c>
      <c r="E2482" s="1699">
        <v>0</v>
      </c>
      <c r="F2482" s="1699">
        <v>1</v>
      </c>
      <c r="G2482" s="1700" t="s">
        <v>4891</v>
      </c>
      <c r="H2482" s="1700" t="s">
        <v>4896</v>
      </c>
      <c r="I2482" s="1700" t="s">
        <v>8089</v>
      </c>
    </row>
    <row r="2483" spans="2:9">
      <c r="B2483" s="1699" t="s">
        <v>2531</v>
      </c>
      <c r="C2483" s="1699" t="s">
        <v>2311</v>
      </c>
      <c r="D2483" s="1699" t="s">
        <v>2108</v>
      </c>
      <c r="E2483" s="1699">
        <v>1</v>
      </c>
      <c r="F2483" s="1699">
        <v>1</v>
      </c>
      <c r="G2483" s="1700" t="s">
        <v>4897</v>
      </c>
      <c r="H2483" s="1700"/>
      <c r="I2483" s="1700" t="s">
        <v>8089</v>
      </c>
    </row>
    <row r="2484" spans="2:9">
      <c r="B2484" s="1699" t="s">
        <v>2531</v>
      </c>
      <c r="C2484" s="1699" t="s">
        <v>3942</v>
      </c>
      <c r="D2484" s="1699" t="s">
        <v>2108</v>
      </c>
      <c r="E2484" s="1699">
        <v>1</v>
      </c>
      <c r="F2484" s="1699">
        <v>1</v>
      </c>
      <c r="G2484" s="1700" t="s">
        <v>4898</v>
      </c>
      <c r="H2484" s="1700"/>
      <c r="I2484" s="1700" t="s">
        <v>8089</v>
      </c>
    </row>
    <row r="2485" spans="2:9">
      <c r="B2485" s="1699" t="s">
        <v>2531</v>
      </c>
      <c r="C2485" s="1699" t="s">
        <v>2611</v>
      </c>
      <c r="D2485" s="1699" t="s">
        <v>2108</v>
      </c>
      <c r="E2485" s="1699">
        <v>1</v>
      </c>
      <c r="F2485" s="1699">
        <v>1</v>
      </c>
      <c r="G2485" s="1700" t="s">
        <v>4899</v>
      </c>
      <c r="H2485" s="1700"/>
      <c r="I2485" s="1700" t="s">
        <v>8088</v>
      </c>
    </row>
    <row r="2486" spans="2:9">
      <c r="B2486" s="1699" t="s">
        <v>2531</v>
      </c>
      <c r="C2486" s="1699" t="s">
        <v>2613</v>
      </c>
      <c r="D2486" s="1699" t="s">
        <v>2108</v>
      </c>
      <c r="E2486" s="1699">
        <v>1</v>
      </c>
      <c r="F2486" s="1699">
        <v>1</v>
      </c>
      <c r="G2486" s="1700" t="s">
        <v>4900</v>
      </c>
      <c r="H2486" s="1700"/>
      <c r="I2486" s="1700" t="s">
        <v>8089</v>
      </c>
    </row>
    <row r="2487" spans="2:9">
      <c r="B2487" s="1699" t="s">
        <v>2531</v>
      </c>
      <c r="C2487" s="1699" t="s">
        <v>4901</v>
      </c>
      <c r="D2487" s="1699" t="s">
        <v>2108</v>
      </c>
      <c r="E2487" s="1699">
        <v>1</v>
      </c>
      <c r="F2487" s="1699">
        <v>0</v>
      </c>
      <c r="G2487" s="1700" t="s">
        <v>4902</v>
      </c>
      <c r="H2487" s="1700"/>
      <c r="I2487" s="1700" t="s">
        <v>8089</v>
      </c>
    </row>
    <row r="2488" spans="2:9">
      <c r="B2488" s="1699" t="s">
        <v>2531</v>
      </c>
      <c r="C2488" s="1699" t="s">
        <v>4901</v>
      </c>
      <c r="D2488" s="1699" t="s">
        <v>2107</v>
      </c>
      <c r="E2488" s="1699">
        <v>0</v>
      </c>
      <c r="F2488" s="1699">
        <v>1</v>
      </c>
      <c r="G2488" s="1700" t="s">
        <v>4902</v>
      </c>
      <c r="H2488" s="1700" t="s">
        <v>3917</v>
      </c>
      <c r="I2488" s="1700" t="s">
        <v>8089</v>
      </c>
    </row>
    <row r="2489" spans="2:9">
      <c r="B2489" s="1699" t="s">
        <v>2531</v>
      </c>
      <c r="C2489" s="1699" t="s">
        <v>4901</v>
      </c>
      <c r="D2489" s="1699" t="s">
        <v>2110</v>
      </c>
      <c r="E2489" s="1699">
        <v>0</v>
      </c>
      <c r="F2489" s="1699">
        <v>1</v>
      </c>
      <c r="G2489" s="1700" t="s">
        <v>4902</v>
      </c>
      <c r="H2489" s="1700" t="s">
        <v>4903</v>
      </c>
      <c r="I2489" s="1700" t="s">
        <v>8089</v>
      </c>
    </row>
    <row r="2490" spans="2:9">
      <c r="B2490" s="1699" t="s">
        <v>2531</v>
      </c>
      <c r="C2490" s="1699" t="s">
        <v>4904</v>
      </c>
      <c r="D2490" s="1699" t="s">
        <v>2108</v>
      </c>
      <c r="E2490" s="1699">
        <v>1</v>
      </c>
      <c r="F2490" s="1699">
        <v>1</v>
      </c>
      <c r="G2490" s="1700" t="s">
        <v>4905</v>
      </c>
      <c r="H2490" s="1700"/>
      <c r="I2490" s="1700" t="s">
        <v>8089</v>
      </c>
    </row>
    <row r="2491" spans="2:9">
      <c r="B2491" s="1699" t="s">
        <v>2531</v>
      </c>
      <c r="C2491" s="1699" t="s">
        <v>4906</v>
      </c>
      <c r="D2491" s="1699" t="s">
        <v>2108</v>
      </c>
      <c r="E2491" s="1699">
        <v>1</v>
      </c>
      <c r="F2491" s="1699">
        <v>1</v>
      </c>
      <c r="G2491" s="1700" t="s">
        <v>4907</v>
      </c>
      <c r="H2491" s="1700"/>
      <c r="I2491" s="1700" t="s">
        <v>8089</v>
      </c>
    </row>
    <row r="2492" spans="2:9">
      <c r="B2492" s="1699" t="s">
        <v>2531</v>
      </c>
      <c r="C2492" s="1699" t="s">
        <v>4908</v>
      </c>
      <c r="D2492" s="1699" t="s">
        <v>2108</v>
      </c>
      <c r="E2492" s="1699">
        <v>1</v>
      </c>
      <c r="F2492" s="1699">
        <v>0</v>
      </c>
      <c r="G2492" s="1700" t="s">
        <v>4777</v>
      </c>
      <c r="H2492" s="1700"/>
      <c r="I2492" s="1700" t="s">
        <v>8089</v>
      </c>
    </row>
    <row r="2493" spans="2:9">
      <c r="B2493" s="1699" t="s">
        <v>2531</v>
      </c>
      <c r="C2493" s="1699" t="s">
        <v>4908</v>
      </c>
      <c r="D2493" s="1699" t="s">
        <v>2107</v>
      </c>
      <c r="E2493" s="1699">
        <v>0</v>
      </c>
      <c r="F2493" s="1699">
        <v>1</v>
      </c>
      <c r="G2493" s="1700" t="s">
        <v>4777</v>
      </c>
      <c r="H2493" s="1700" t="s">
        <v>4909</v>
      </c>
      <c r="I2493" s="1700" t="s">
        <v>8089</v>
      </c>
    </row>
    <row r="2494" spans="2:9">
      <c r="B2494" s="1699" t="s">
        <v>2531</v>
      </c>
      <c r="C2494" s="1699" t="s">
        <v>4908</v>
      </c>
      <c r="D2494" s="1699" t="s">
        <v>2110</v>
      </c>
      <c r="E2494" s="1699">
        <v>0</v>
      </c>
      <c r="F2494" s="1699">
        <v>1</v>
      </c>
      <c r="G2494" s="1700" t="s">
        <v>4777</v>
      </c>
      <c r="H2494" s="1700" t="s">
        <v>4571</v>
      </c>
      <c r="I2494" s="1700" t="s">
        <v>8088</v>
      </c>
    </row>
    <row r="2495" spans="2:9">
      <c r="B2495" s="1699" t="s">
        <v>2531</v>
      </c>
      <c r="C2495" s="1699" t="s">
        <v>4910</v>
      </c>
      <c r="D2495" s="1699" t="s">
        <v>2108</v>
      </c>
      <c r="E2495" s="1699">
        <v>1</v>
      </c>
      <c r="F2495" s="1699">
        <v>1</v>
      </c>
      <c r="G2495" s="1700" t="s">
        <v>4206</v>
      </c>
      <c r="H2495" s="1700"/>
      <c r="I2495" s="1700" t="s">
        <v>8089</v>
      </c>
    </row>
    <row r="2496" spans="2:9">
      <c r="B2496" s="1699" t="s">
        <v>2531</v>
      </c>
      <c r="C2496" s="1699" t="s">
        <v>2948</v>
      </c>
      <c r="D2496" s="1699" t="s">
        <v>2108</v>
      </c>
      <c r="E2496" s="1699">
        <v>1</v>
      </c>
      <c r="F2496" s="1699">
        <v>1</v>
      </c>
      <c r="G2496" s="1700" t="s">
        <v>4911</v>
      </c>
      <c r="H2496" s="1700"/>
      <c r="I2496" s="1700" t="s">
        <v>8089</v>
      </c>
    </row>
    <row r="2497" spans="2:9">
      <c r="B2497" s="1699" t="s">
        <v>2531</v>
      </c>
      <c r="C2497" s="1699" t="s">
        <v>2313</v>
      </c>
      <c r="D2497" s="1699" t="s">
        <v>2108</v>
      </c>
      <c r="E2497" s="1699">
        <v>1</v>
      </c>
      <c r="F2497" s="1699">
        <v>0</v>
      </c>
      <c r="G2497" s="1700" t="s">
        <v>4912</v>
      </c>
      <c r="H2497" s="1700"/>
      <c r="I2497" s="1700" t="s">
        <v>8089</v>
      </c>
    </row>
    <row r="2498" spans="2:9">
      <c r="B2498" s="1699" t="s">
        <v>2531</v>
      </c>
      <c r="C2498" s="1699" t="s">
        <v>2313</v>
      </c>
      <c r="D2498" s="1699" t="s">
        <v>2107</v>
      </c>
      <c r="E2498" s="1699">
        <v>0</v>
      </c>
      <c r="F2498" s="1699">
        <v>1</v>
      </c>
      <c r="G2498" s="1700" t="s">
        <v>4912</v>
      </c>
      <c r="H2498" s="1700" t="s">
        <v>4913</v>
      </c>
      <c r="I2498" s="1700" t="s">
        <v>8089</v>
      </c>
    </row>
    <row r="2499" spans="2:9">
      <c r="B2499" s="1699" t="s">
        <v>2531</v>
      </c>
      <c r="C2499" s="1699" t="s">
        <v>2313</v>
      </c>
      <c r="D2499" s="1699" t="s">
        <v>2110</v>
      </c>
      <c r="E2499" s="1699">
        <v>0</v>
      </c>
      <c r="F2499" s="1699">
        <v>1</v>
      </c>
      <c r="G2499" s="1700" t="s">
        <v>4912</v>
      </c>
      <c r="H2499" s="1700" t="s">
        <v>3427</v>
      </c>
      <c r="I2499" s="1700" t="s">
        <v>8089</v>
      </c>
    </row>
    <row r="2500" spans="2:9">
      <c r="B2500" s="1699" t="s">
        <v>2531</v>
      </c>
      <c r="C2500" s="1699" t="s">
        <v>2313</v>
      </c>
      <c r="D2500" s="1699" t="s">
        <v>2112</v>
      </c>
      <c r="E2500" s="1699">
        <v>0</v>
      </c>
      <c r="F2500" s="1699">
        <v>1</v>
      </c>
      <c r="G2500" s="1700" t="s">
        <v>4912</v>
      </c>
      <c r="H2500" s="1700" t="s">
        <v>4914</v>
      </c>
      <c r="I2500" s="1700" t="s">
        <v>8089</v>
      </c>
    </row>
    <row r="2501" spans="2:9">
      <c r="B2501" s="1699" t="s">
        <v>2531</v>
      </c>
      <c r="C2501" s="1699" t="s">
        <v>2315</v>
      </c>
      <c r="D2501" s="1699" t="s">
        <v>2108</v>
      </c>
      <c r="E2501" s="1699">
        <v>1</v>
      </c>
      <c r="F2501" s="1699">
        <v>1</v>
      </c>
      <c r="G2501" s="1700" t="s">
        <v>4915</v>
      </c>
      <c r="H2501" s="1700"/>
      <c r="I2501" s="1700" t="s">
        <v>8089</v>
      </c>
    </row>
    <row r="2502" spans="2:9">
      <c r="B2502" s="1699" t="s">
        <v>2531</v>
      </c>
      <c r="C2502" s="1699" t="s">
        <v>2320</v>
      </c>
      <c r="D2502" s="1699" t="s">
        <v>2108</v>
      </c>
      <c r="E2502" s="1699">
        <v>1</v>
      </c>
      <c r="F2502" s="1699">
        <v>1</v>
      </c>
      <c r="G2502" s="1700" t="s">
        <v>4916</v>
      </c>
      <c r="H2502" s="1700"/>
      <c r="I2502" s="1700" t="s">
        <v>8089</v>
      </c>
    </row>
    <row r="2503" spans="2:9">
      <c r="B2503" s="1699" t="s">
        <v>2531</v>
      </c>
      <c r="C2503" s="1699" t="s">
        <v>2322</v>
      </c>
      <c r="D2503" s="1699" t="s">
        <v>2108</v>
      </c>
      <c r="E2503" s="1699">
        <v>1</v>
      </c>
      <c r="F2503" s="1699">
        <v>1</v>
      </c>
      <c r="G2503" s="1700" t="s">
        <v>3791</v>
      </c>
      <c r="H2503" s="1700"/>
      <c r="I2503" s="1700" t="s">
        <v>8089</v>
      </c>
    </row>
    <row r="2504" spans="2:9">
      <c r="B2504" s="1699" t="s">
        <v>2531</v>
      </c>
      <c r="C2504" s="1699" t="s">
        <v>2324</v>
      </c>
      <c r="D2504" s="1699" t="s">
        <v>2108</v>
      </c>
      <c r="E2504" s="1699">
        <v>1</v>
      </c>
      <c r="F2504" s="1699">
        <v>0</v>
      </c>
      <c r="G2504" s="1700" t="s">
        <v>4917</v>
      </c>
      <c r="H2504" s="1700"/>
      <c r="I2504" s="1700" t="s">
        <v>8089</v>
      </c>
    </row>
    <row r="2505" spans="2:9">
      <c r="B2505" s="1699" t="s">
        <v>2531</v>
      </c>
      <c r="C2505" s="1699" t="s">
        <v>2324</v>
      </c>
      <c r="D2505" s="1699" t="s">
        <v>2107</v>
      </c>
      <c r="E2505" s="1699">
        <v>0</v>
      </c>
      <c r="F2505" s="1699">
        <v>1</v>
      </c>
      <c r="G2505" s="1700" t="s">
        <v>4917</v>
      </c>
      <c r="H2505" s="1700" t="s">
        <v>2223</v>
      </c>
      <c r="I2505" s="1700" t="s">
        <v>8088</v>
      </c>
    </row>
    <row r="2506" spans="2:9">
      <c r="B2506" s="1699" t="s">
        <v>2531</v>
      </c>
      <c r="C2506" s="1699" t="s">
        <v>2324</v>
      </c>
      <c r="D2506" s="1699" t="s">
        <v>2110</v>
      </c>
      <c r="E2506" s="1699">
        <v>0</v>
      </c>
      <c r="F2506" s="1699">
        <v>1</v>
      </c>
      <c r="G2506" s="1700" t="s">
        <v>4917</v>
      </c>
      <c r="H2506" s="1700" t="s">
        <v>4918</v>
      </c>
      <c r="I2506" s="1700" t="s">
        <v>8089</v>
      </c>
    </row>
    <row r="2507" spans="2:9">
      <c r="B2507" s="1699" t="s">
        <v>2531</v>
      </c>
      <c r="C2507" s="1699" t="s">
        <v>2324</v>
      </c>
      <c r="D2507" s="1699" t="s">
        <v>2112</v>
      </c>
      <c r="E2507" s="1699">
        <v>0</v>
      </c>
      <c r="F2507" s="1699">
        <v>1</v>
      </c>
      <c r="G2507" s="1700" t="s">
        <v>4917</v>
      </c>
      <c r="H2507" s="1700" t="s">
        <v>4919</v>
      </c>
      <c r="I2507" s="1700" t="s">
        <v>8089</v>
      </c>
    </row>
    <row r="2508" spans="2:9">
      <c r="B2508" s="1699" t="s">
        <v>2531</v>
      </c>
      <c r="C2508" s="1699" t="s">
        <v>2324</v>
      </c>
      <c r="D2508" s="1699" t="s">
        <v>2122</v>
      </c>
      <c r="E2508" s="1699">
        <v>0</v>
      </c>
      <c r="F2508" s="1699">
        <v>1</v>
      </c>
      <c r="G2508" s="1700" t="s">
        <v>4917</v>
      </c>
      <c r="H2508" s="1700" t="s">
        <v>4920</v>
      </c>
      <c r="I2508" s="1700" t="s">
        <v>8089</v>
      </c>
    </row>
    <row r="2509" spans="2:9">
      <c r="B2509" s="1699" t="s">
        <v>2531</v>
      </c>
      <c r="C2509" s="1699" t="s">
        <v>2324</v>
      </c>
      <c r="D2509" s="1699" t="s">
        <v>2124</v>
      </c>
      <c r="E2509" s="1699">
        <v>0</v>
      </c>
      <c r="F2509" s="1699">
        <v>1</v>
      </c>
      <c r="G2509" s="1700" t="s">
        <v>4917</v>
      </c>
      <c r="H2509" s="1700" t="s">
        <v>4921</v>
      </c>
      <c r="I2509" s="1700" t="s">
        <v>8089</v>
      </c>
    </row>
    <row r="2510" spans="2:9">
      <c r="B2510" s="1699" t="s">
        <v>2531</v>
      </c>
      <c r="C2510" s="1699" t="s">
        <v>2638</v>
      </c>
      <c r="D2510" s="1699" t="s">
        <v>2108</v>
      </c>
      <c r="E2510" s="1699">
        <v>1</v>
      </c>
      <c r="F2510" s="1699">
        <v>0</v>
      </c>
      <c r="G2510" s="1700" t="s">
        <v>4922</v>
      </c>
      <c r="H2510" s="1700"/>
      <c r="I2510" s="1700" t="s">
        <v>8088</v>
      </c>
    </row>
    <row r="2511" spans="2:9">
      <c r="B2511" s="1699" t="s">
        <v>2531</v>
      </c>
      <c r="C2511" s="1699" t="s">
        <v>2638</v>
      </c>
      <c r="D2511" s="1699" t="s">
        <v>2107</v>
      </c>
      <c r="E2511" s="1699">
        <v>0</v>
      </c>
      <c r="F2511" s="1699">
        <v>1</v>
      </c>
      <c r="G2511" s="1700" t="s">
        <v>4922</v>
      </c>
      <c r="H2511" s="1700" t="s">
        <v>4922</v>
      </c>
      <c r="I2511" s="1700" t="s">
        <v>8088</v>
      </c>
    </row>
    <row r="2512" spans="2:9">
      <c r="B2512" s="1699" t="s">
        <v>2531</v>
      </c>
      <c r="C2512" s="1699" t="s">
        <v>2638</v>
      </c>
      <c r="D2512" s="1699" t="s">
        <v>2110</v>
      </c>
      <c r="E2512" s="1699">
        <v>0</v>
      </c>
      <c r="F2512" s="1699">
        <v>1</v>
      </c>
      <c r="G2512" s="1700" t="s">
        <v>4922</v>
      </c>
      <c r="H2512" s="1700" t="s">
        <v>3150</v>
      </c>
      <c r="I2512" s="1700" t="s">
        <v>8088</v>
      </c>
    </row>
    <row r="2513" spans="2:9">
      <c r="B2513" s="1699" t="s">
        <v>2531</v>
      </c>
      <c r="C2513" s="1699" t="s">
        <v>3760</v>
      </c>
      <c r="D2513" s="1699" t="s">
        <v>2108</v>
      </c>
      <c r="E2513" s="1699">
        <v>1</v>
      </c>
      <c r="F2513" s="1699">
        <v>0</v>
      </c>
      <c r="G2513" s="1700" t="s">
        <v>4923</v>
      </c>
      <c r="H2513" s="1700"/>
      <c r="I2513" s="1700" t="s">
        <v>8089</v>
      </c>
    </row>
    <row r="2514" spans="2:9">
      <c r="B2514" s="1699" t="s">
        <v>2531</v>
      </c>
      <c r="C2514" s="1699" t="s">
        <v>3760</v>
      </c>
      <c r="D2514" s="1699" t="s">
        <v>2107</v>
      </c>
      <c r="E2514" s="1699">
        <v>0</v>
      </c>
      <c r="F2514" s="1699">
        <v>1</v>
      </c>
      <c r="G2514" s="1700" t="s">
        <v>4923</v>
      </c>
      <c r="H2514" s="1700" t="s">
        <v>4923</v>
      </c>
      <c r="I2514" s="1700" t="s">
        <v>8089</v>
      </c>
    </row>
    <row r="2515" spans="2:9">
      <c r="B2515" s="1699" t="s">
        <v>2531</v>
      </c>
      <c r="C2515" s="1699" t="s">
        <v>3760</v>
      </c>
      <c r="D2515" s="1699" t="s">
        <v>2110</v>
      </c>
      <c r="E2515" s="1699">
        <v>0</v>
      </c>
      <c r="F2515" s="1699">
        <v>1</v>
      </c>
      <c r="G2515" s="1700" t="s">
        <v>4923</v>
      </c>
      <c r="H2515" s="1700" t="s">
        <v>4924</v>
      </c>
      <c r="I2515" s="1700" t="s">
        <v>8088</v>
      </c>
    </row>
    <row r="2516" spans="2:9">
      <c r="B2516" s="1699" t="s">
        <v>2531</v>
      </c>
      <c r="C2516" s="1699" t="s">
        <v>3760</v>
      </c>
      <c r="D2516" s="1699" t="s">
        <v>2112</v>
      </c>
      <c r="E2516" s="1699">
        <v>0</v>
      </c>
      <c r="F2516" s="1699">
        <v>1</v>
      </c>
      <c r="G2516" s="1700" t="s">
        <v>4923</v>
      </c>
      <c r="H2516" s="1700" t="s">
        <v>4925</v>
      </c>
      <c r="I2516" s="1700" t="s">
        <v>8089</v>
      </c>
    </row>
    <row r="2517" spans="2:9">
      <c r="B2517" s="1699" t="s">
        <v>2531</v>
      </c>
      <c r="C2517" s="1699" t="s">
        <v>4926</v>
      </c>
      <c r="D2517" s="1699" t="s">
        <v>2108</v>
      </c>
      <c r="E2517" s="1699">
        <v>1</v>
      </c>
      <c r="F2517" s="1699">
        <v>1</v>
      </c>
      <c r="G2517" s="1700" t="s">
        <v>3405</v>
      </c>
      <c r="H2517" s="1700"/>
      <c r="I2517" s="1700" t="s">
        <v>8089</v>
      </c>
    </row>
    <row r="2518" spans="2:9">
      <c r="B2518" s="1699" t="s">
        <v>2531</v>
      </c>
      <c r="C2518" s="1699" t="s">
        <v>2331</v>
      </c>
      <c r="D2518" s="1699" t="s">
        <v>2108</v>
      </c>
      <c r="E2518" s="1699">
        <v>1</v>
      </c>
      <c r="F2518" s="1699">
        <v>0</v>
      </c>
      <c r="G2518" s="1700" t="s">
        <v>4927</v>
      </c>
      <c r="H2518" s="1700"/>
      <c r="I2518" s="1700" t="s">
        <v>8089</v>
      </c>
    </row>
    <row r="2519" spans="2:9">
      <c r="B2519" s="1699" t="s">
        <v>2531</v>
      </c>
      <c r="C2519" s="1699" t="s">
        <v>2331</v>
      </c>
      <c r="D2519" s="1699" t="s">
        <v>2107</v>
      </c>
      <c r="E2519" s="1699">
        <v>0</v>
      </c>
      <c r="F2519" s="1699">
        <v>1</v>
      </c>
      <c r="G2519" s="1700" t="s">
        <v>4927</v>
      </c>
      <c r="H2519" s="1700" t="s">
        <v>4928</v>
      </c>
      <c r="I2519" s="1700" t="s">
        <v>8089</v>
      </c>
    </row>
    <row r="2520" spans="2:9">
      <c r="B2520" s="1699" t="s">
        <v>2531</v>
      </c>
      <c r="C2520" s="1699" t="s">
        <v>2331</v>
      </c>
      <c r="D2520" s="1699" t="s">
        <v>2110</v>
      </c>
      <c r="E2520" s="1699">
        <v>0</v>
      </c>
      <c r="F2520" s="1699">
        <v>1</v>
      </c>
      <c r="G2520" s="1700" t="s">
        <v>4927</v>
      </c>
      <c r="H2520" s="1700" t="s">
        <v>4929</v>
      </c>
      <c r="I2520" s="1700" t="s">
        <v>8089</v>
      </c>
    </row>
    <row r="2521" spans="2:9">
      <c r="B2521" s="1699" t="s">
        <v>2531</v>
      </c>
      <c r="C2521" s="1699" t="s">
        <v>2331</v>
      </c>
      <c r="D2521" s="1699" t="s">
        <v>2112</v>
      </c>
      <c r="E2521" s="1699">
        <v>0</v>
      </c>
      <c r="F2521" s="1699">
        <v>1</v>
      </c>
      <c r="G2521" s="1700" t="s">
        <v>4927</v>
      </c>
      <c r="H2521" s="1700" t="s">
        <v>4930</v>
      </c>
      <c r="I2521" s="1700" t="s">
        <v>8089</v>
      </c>
    </row>
    <row r="2522" spans="2:9">
      <c r="B2522" s="1699" t="s">
        <v>2531</v>
      </c>
      <c r="C2522" s="1699" t="s">
        <v>2361</v>
      </c>
      <c r="D2522" s="1699" t="s">
        <v>2108</v>
      </c>
      <c r="E2522" s="1699">
        <v>1</v>
      </c>
      <c r="F2522" s="1699">
        <v>0</v>
      </c>
      <c r="G2522" s="1700" t="s">
        <v>2472</v>
      </c>
      <c r="H2522" s="1700"/>
      <c r="I2522" s="1700" t="s">
        <v>8088</v>
      </c>
    </row>
    <row r="2523" spans="2:9">
      <c r="B2523" s="1699" t="s">
        <v>2531</v>
      </c>
      <c r="C2523" s="1699" t="s">
        <v>2361</v>
      </c>
      <c r="D2523" s="1699" t="s">
        <v>2112</v>
      </c>
      <c r="E2523" s="1699">
        <v>0</v>
      </c>
      <c r="F2523" s="1699">
        <v>1</v>
      </c>
      <c r="G2523" s="1700" t="s">
        <v>2472</v>
      </c>
      <c r="H2523" s="1700" t="s">
        <v>4931</v>
      </c>
      <c r="I2523" s="1700" t="s">
        <v>8088</v>
      </c>
    </row>
    <row r="2524" spans="2:9">
      <c r="B2524" s="1699" t="s">
        <v>2531</v>
      </c>
      <c r="C2524" s="1699" t="s">
        <v>2361</v>
      </c>
      <c r="D2524" s="1699" t="s">
        <v>2122</v>
      </c>
      <c r="E2524" s="1699">
        <v>0</v>
      </c>
      <c r="F2524" s="1699">
        <v>1</v>
      </c>
      <c r="G2524" s="1700" t="s">
        <v>2472</v>
      </c>
      <c r="H2524" s="1700" t="s">
        <v>4932</v>
      </c>
      <c r="I2524" s="1700" t="s">
        <v>8088</v>
      </c>
    </row>
    <row r="2525" spans="2:9">
      <c r="B2525" s="1699" t="s">
        <v>2531</v>
      </c>
      <c r="C2525" s="1699" t="s">
        <v>2361</v>
      </c>
      <c r="D2525" s="1699" t="s">
        <v>2124</v>
      </c>
      <c r="E2525" s="1699">
        <v>0</v>
      </c>
      <c r="F2525" s="1699">
        <v>1</v>
      </c>
      <c r="G2525" s="1700" t="s">
        <v>2472</v>
      </c>
      <c r="H2525" s="1700" t="s">
        <v>4933</v>
      </c>
      <c r="I2525" s="1700" t="s">
        <v>8089</v>
      </c>
    </row>
    <row r="2526" spans="2:9">
      <c r="B2526" s="1699" t="s">
        <v>2531</v>
      </c>
      <c r="C2526" s="1699" t="s">
        <v>2373</v>
      </c>
      <c r="D2526" s="1699" t="s">
        <v>2108</v>
      </c>
      <c r="E2526" s="1699">
        <v>1</v>
      </c>
      <c r="F2526" s="1699">
        <v>0</v>
      </c>
      <c r="G2526" s="1700" t="s">
        <v>4934</v>
      </c>
      <c r="H2526" s="1700"/>
      <c r="I2526" s="1700" t="s">
        <v>8088</v>
      </c>
    </row>
    <row r="2527" spans="2:9">
      <c r="B2527" s="1699" t="s">
        <v>2531</v>
      </c>
      <c r="C2527" s="1699" t="s">
        <v>2373</v>
      </c>
      <c r="D2527" s="1699" t="s">
        <v>2107</v>
      </c>
      <c r="E2527" s="1699">
        <v>0</v>
      </c>
      <c r="F2527" s="1699">
        <v>1</v>
      </c>
      <c r="G2527" s="1700" t="s">
        <v>4934</v>
      </c>
      <c r="H2527" s="1700" t="s">
        <v>4935</v>
      </c>
      <c r="I2527" s="1700" t="s">
        <v>8088</v>
      </c>
    </row>
    <row r="2528" spans="2:9">
      <c r="B2528" s="1699" t="s">
        <v>2531</v>
      </c>
      <c r="C2528" s="1699" t="s">
        <v>2373</v>
      </c>
      <c r="D2528" s="1699" t="s">
        <v>2110</v>
      </c>
      <c r="E2528" s="1699">
        <v>0</v>
      </c>
      <c r="F2528" s="1699">
        <v>1</v>
      </c>
      <c r="G2528" s="1700" t="s">
        <v>4934</v>
      </c>
      <c r="H2528" s="1700" t="s">
        <v>4936</v>
      </c>
      <c r="I2528" s="1700" t="s">
        <v>8088</v>
      </c>
    </row>
    <row r="2529" spans="2:9">
      <c r="B2529" s="1699" t="s">
        <v>2531</v>
      </c>
      <c r="C2529" s="1699" t="s">
        <v>2375</v>
      </c>
      <c r="D2529" s="1699" t="s">
        <v>2108</v>
      </c>
      <c r="E2529" s="1699">
        <v>1</v>
      </c>
      <c r="F2529" s="1699">
        <v>0</v>
      </c>
      <c r="G2529" s="1700" t="s">
        <v>3805</v>
      </c>
      <c r="H2529" s="1700"/>
      <c r="I2529" s="1700" t="s">
        <v>8089</v>
      </c>
    </row>
    <row r="2530" spans="2:9">
      <c r="B2530" s="1699" t="s">
        <v>2531</v>
      </c>
      <c r="C2530" s="1699" t="s">
        <v>2375</v>
      </c>
      <c r="D2530" s="1699" t="s">
        <v>2107</v>
      </c>
      <c r="E2530" s="1699">
        <v>0</v>
      </c>
      <c r="F2530" s="1699">
        <v>1</v>
      </c>
      <c r="G2530" s="1700" t="s">
        <v>3805</v>
      </c>
      <c r="H2530" s="1700" t="s">
        <v>4937</v>
      </c>
      <c r="I2530" s="1700" t="s">
        <v>8088</v>
      </c>
    </row>
    <row r="2531" spans="2:9">
      <c r="B2531" s="1699" t="s">
        <v>2531</v>
      </c>
      <c r="C2531" s="1699" t="s">
        <v>2375</v>
      </c>
      <c r="D2531" s="1699" t="s">
        <v>2110</v>
      </c>
      <c r="E2531" s="1699">
        <v>0</v>
      </c>
      <c r="F2531" s="1699">
        <v>1</v>
      </c>
      <c r="G2531" s="1700" t="s">
        <v>3805</v>
      </c>
      <c r="H2531" s="1700" t="s">
        <v>4938</v>
      </c>
      <c r="I2531" s="1700" t="s">
        <v>8089</v>
      </c>
    </row>
    <row r="2532" spans="2:9">
      <c r="B2532" s="1699" t="s">
        <v>2531</v>
      </c>
      <c r="C2532" s="1699" t="s">
        <v>2375</v>
      </c>
      <c r="D2532" s="1699" t="s">
        <v>2112</v>
      </c>
      <c r="E2532" s="1699">
        <v>0</v>
      </c>
      <c r="F2532" s="1699">
        <v>1</v>
      </c>
      <c r="G2532" s="1700" t="s">
        <v>3805</v>
      </c>
      <c r="H2532" s="1700" t="s">
        <v>4939</v>
      </c>
      <c r="I2532" s="1700" t="s">
        <v>8089</v>
      </c>
    </row>
    <row r="2533" spans="2:9">
      <c r="B2533" s="1699" t="s">
        <v>2531</v>
      </c>
      <c r="C2533" s="1699" t="s">
        <v>3472</v>
      </c>
      <c r="D2533" s="1699" t="s">
        <v>2108</v>
      </c>
      <c r="E2533" s="1699">
        <v>1</v>
      </c>
      <c r="F2533" s="1699">
        <v>0</v>
      </c>
      <c r="G2533" s="1700" t="s">
        <v>4940</v>
      </c>
      <c r="H2533" s="1700"/>
      <c r="I2533" s="1700" t="s">
        <v>8088</v>
      </c>
    </row>
    <row r="2534" spans="2:9">
      <c r="B2534" s="1699" t="s">
        <v>2531</v>
      </c>
      <c r="C2534" s="1699" t="s">
        <v>3472</v>
      </c>
      <c r="D2534" s="1699" t="s">
        <v>2107</v>
      </c>
      <c r="E2534" s="1699">
        <v>0</v>
      </c>
      <c r="F2534" s="1699">
        <v>1</v>
      </c>
      <c r="G2534" s="1700" t="s">
        <v>4940</v>
      </c>
      <c r="H2534" s="1700" t="s">
        <v>4940</v>
      </c>
      <c r="I2534" s="1700" t="s">
        <v>8088</v>
      </c>
    </row>
    <row r="2535" spans="2:9">
      <c r="B2535" s="1699" t="s">
        <v>2531</v>
      </c>
      <c r="C2535" s="1699" t="s">
        <v>3472</v>
      </c>
      <c r="D2535" s="1699" t="s">
        <v>2110</v>
      </c>
      <c r="E2535" s="1699">
        <v>0</v>
      </c>
      <c r="F2535" s="1699">
        <v>1</v>
      </c>
      <c r="G2535" s="1700" t="s">
        <v>4940</v>
      </c>
      <c r="H2535" s="1700" t="s">
        <v>4941</v>
      </c>
      <c r="I2535" s="1700" t="s">
        <v>8088</v>
      </c>
    </row>
    <row r="2536" spans="2:9">
      <c r="B2536" s="1699" t="s">
        <v>2531</v>
      </c>
      <c r="C2536" s="1699" t="s">
        <v>3472</v>
      </c>
      <c r="D2536" s="1699" t="s">
        <v>2112</v>
      </c>
      <c r="E2536" s="1699">
        <v>0</v>
      </c>
      <c r="F2536" s="1699">
        <v>1</v>
      </c>
      <c r="G2536" s="1700" t="s">
        <v>4940</v>
      </c>
      <c r="H2536" s="1700" t="s">
        <v>3943</v>
      </c>
      <c r="I2536" s="1700" t="s">
        <v>8088</v>
      </c>
    </row>
    <row r="2537" spans="2:9">
      <c r="B2537" s="1699" t="s">
        <v>2531</v>
      </c>
      <c r="C2537" s="1699" t="s">
        <v>3472</v>
      </c>
      <c r="D2537" s="1699" t="s">
        <v>2122</v>
      </c>
      <c r="E2537" s="1699">
        <v>0</v>
      </c>
      <c r="F2537" s="1699">
        <v>1</v>
      </c>
      <c r="G2537" s="1700" t="s">
        <v>4940</v>
      </c>
      <c r="H2537" s="1700" t="s">
        <v>4942</v>
      </c>
      <c r="I2537" s="1700" t="s">
        <v>8088</v>
      </c>
    </row>
    <row r="2538" spans="2:9">
      <c r="B2538" s="1699" t="s">
        <v>2531</v>
      </c>
      <c r="C2538" s="1699" t="s">
        <v>2400</v>
      </c>
      <c r="D2538" s="1699" t="s">
        <v>2108</v>
      </c>
      <c r="E2538" s="1699">
        <v>1</v>
      </c>
      <c r="F2538" s="1699">
        <v>0</v>
      </c>
      <c r="G2538" s="1700" t="s">
        <v>3754</v>
      </c>
      <c r="H2538" s="1700"/>
      <c r="I2538" s="1700" t="s">
        <v>8089</v>
      </c>
    </row>
    <row r="2539" spans="2:9">
      <c r="B2539" s="1699" t="s">
        <v>2531</v>
      </c>
      <c r="C2539" s="1699" t="s">
        <v>2400</v>
      </c>
      <c r="D2539" s="1699" t="s">
        <v>2107</v>
      </c>
      <c r="E2539" s="1699">
        <v>0</v>
      </c>
      <c r="F2539" s="1699">
        <v>1</v>
      </c>
      <c r="G2539" s="1700" t="s">
        <v>3754</v>
      </c>
      <c r="H2539" s="1700" t="s">
        <v>4943</v>
      </c>
      <c r="I2539" s="1700" t="s">
        <v>8089</v>
      </c>
    </row>
    <row r="2540" spans="2:9">
      <c r="B2540" s="1699" t="s">
        <v>2531</v>
      </c>
      <c r="C2540" s="1699" t="s">
        <v>2400</v>
      </c>
      <c r="D2540" s="1699" t="s">
        <v>2110</v>
      </c>
      <c r="E2540" s="1699">
        <v>0</v>
      </c>
      <c r="F2540" s="1699">
        <v>1</v>
      </c>
      <c r="G2540" s="1700" t="s">
        <v>3754</v>
      </c>
      <c r="H2540" s="1700" t="s">
        <v>3017</v>
      </c>
      <c r="I2540" s="1700" t="s">
        <v>8089</v>
      </c>
    </row>
    <row r="2541" spans="2:9">
      <c r="B2541" s="1699" t="s">
        <v>2531</v>
      </c>
      <c r="C2541" s="1699" t="s">
        <v>2420</v>
      </c>
      <c r="D2541" s="1699" t="s">
        <v>2108</v>
      </c>
      <c r="E2541" s="1699">
        <v>1</v>
      </c>
      <c r="F2541" s="1699">
        <v>0</v>
      </c>
      <c r="G2541" s="1700" t="s">
        <v>4944</v>
      </c>
      <c r="H2541" s="1700"/>
      <c r="I2541" s="1700" t="s">
        <v>8089</v>
      </c>
    </row>
    <row r="2542" spans="2:9">
      <c r="B2542" s="1699" t="s">
        <v>2531</v>
      </c>
      <c r="C2542" s="1699" t="s">
        <v>2420</v>
      </c>
      <c r="D2542" s="1699" t="s">
        <v>2107</v>
      </c>
      <c r="E2542" s="1699">
        <v>0</v>
      </c>
      <c r="F2542" s="1699">
        <v>1</v>
      </c>
      <c r="G2542" s="1700" t="s">
        <v>4944</v>
      </c>
      <c r="H2542" s="1700" t="s">
        <v>4945</v>
      </c>
      <c r="I2542" s="1700" t="s">
        <v>8089</v>
      </c>
    </row>
    <row r="2543" spans="2:9">
      <c r="B2543" s="1699" t="s">
        <v>2531</v>
      </c>
      <c r="C2543" s="1699" t="s">
        <v>2420</v>
      </c>
      <c r="D2543" s="1699" t="s">
        <v>2110</v>
      </c>
      <c r="E2543" s="1699">
        <v>0</v>
      </c>
      <c r="F2543" s="1699">
        <v>1</v>
      </c>
      <c r="G2543" s="1700" t="s">
        <v>4944</v>
      </c>
      <c r="H2543" s="1700" t="s">
        <v>4946</v>
      </c>
      <c r="I2543" s="1700" t="s">
        <v>8088</v>
      </c>
    </row>
    <row r="2544" spans="2:9">
      <c r="B2544" s="1699" t="s">
        <v>2531</v>
      </c>
      <c r="C2544" s="1699" t="s">
        <v>2420</v>
      </c>
      <c r="D2544" s="1699" t="s">
        <v>2112</v>
      </c>
      <c r="E2544" s="1699">
        <v>0</v>
      </c>
      <c r="F2544" s="1699">
        <v>1</v>
      </c>
      <c r="G2544" s="1700" t="s">
        <v>4944</v>
      </c>
      <c r="H2544" s="1700" t="s">
        <v>4947</v>
      </c>
      <c r="I2544" s="1700" t="s">
        <v>8089</v>
      </c>
    </row>
    <row r="2545" spans="2:9">
      <c r="B2545" s="1699" t="s">
        <v>2531</v>
      </c>
      <c r="C2545" s="1699" t="s">
        <v>2422</v>
      </c>
      <c r="D2545" s="1699" t="s">
        <v>2108</v>
      </c>
      <c r="E2545" s="1699">
        <v>1</v>
      </c>
      <c r="F2545" s="1699">
        <v>0</v>
      </c>
      <c r="G2545" s="1700" t="s">
        <v>4948</v>
      </c>
      <c r="H2545" s="1700"/>
      <c r="I2545" s="1700" t="s">
        <v>8089</v>
      </c>
    </row>
    <row r="2546" spans="2:9">
      <c r="B2546" s="1699" t="s">
        <v>2531</v>
      </c>
      <c r="C2546" s="1699" t="s">
        <v>2422</v>
      </c>
      <c r="D2546" s="1699" t="s">
        <v>2107</v>
      </c>
      <c r="E2546" s="1699">
        <v>0</v>
      </c>
      <c r="F2546" s="1699">
        <v>1</v>
      </c>
      <c r="G2546" s="1700" t="s">
        <v>4948</v>
      </c>
      <c r="H2546" s="1700" t="s">
        <v>4949</v>
      </c>
      <c r="I2546" s="1700" t="s">
        <v>8089</v>
      </c>
    </row>
    <row r="2547" spans="2:9">
      <c r="B2547" s="1699" t="s">
        <v>2531</v>
      </c>
      <c r="C2547" s="1699" t="s">
        <v>2422</v>
      </c>
      <c r="D2547" s="1699" t="s">
        <v>2112</v>
      </c>
      <c r="E2547" s="1699">
        <v>0</v>
      </c>
      <c r="F2547" s="1699">
        <v>1</v>
      </c>
      <c r="G2547" s="1700" t="s">
        <v>4948</v>
      </c>
      <c r="H2547" s="1700" t="s">
        <v>4950</v>
      </c>
      <c r="I2547" s="1700" t="s">
        <v>8089</v>
      </c>
    </row>
    <row r="2548" spans="2:9">
      <c r="B2548" s="1699" t="s">
        <v>2531</v>
      </c>
      <c r="C2548" s="1699" t="s">
        <v>2424</v>
      </c>
      <c r="D2548" s="1699" t="s">
        <v>2108</v>
      </c>
      <c r="E2548" s="1699">
        <v>1</v>
      </c>
      <c r="F2548" s="1699">
        <v>0</v>
      </c>
      <c r="G2548" s="1700" t="s">
        <v>4951</v>
      </c>
      <c r="H2548" s="1700"/>
      <c r="I2548" s="1700" t="s">
        <v>8089</v>
      </c>
    </row>
    <row r="2549" spans="2:9">
      <c r="B2549" s="1699" t="s">
        <v>2531</v>
      </c>
      <c r="C2549" s="1699" t="s">
        <v>2424</v>
      </c>
      <c r="D2549" s="1699" t="s">
        <v>2107</v>
      </c>
      <c r="E2549" s="1699">
        <v>0</v>
      </c>
      <c r="F2549" s="1699">
        <v>1</v>
      </c>
      <c r="G2549" s="1700" t="s">
        <v>4951</v>
      </c>
      <c r="H2549" s="1700" t="s">
        <v>3553</v>
      </c>
      <c r="I2549" s="1700" t="s">
        <v>8089</v>
      </c>
    </row>
    <row r="2550" spans="2:9">
      <c r="B2550" s="1699" t="s">
        <v>2531</v>
      </c>
      <c r="C2550" s="1699" t="s">
        <v>2424</v>
      </c>
      <c r="D2550" s="1699" t="s">
        <v>2110</v>
      </c>
      <c r="E2550" s="1699">
        <v>0</v>
      </c>
      <c r="F2550" s="1699">
        <v>1</v>
      </c>
      <c r="G2550" s="1700" t="s">
        <v>4951</v>
      </c>
      <c r="H2550" s="1700" t="s">
        <v>2540</v>
      </c>
      <c r="I2550" s="1700" t="s">
        <v>8089</v>
      </c>
    </row>
    <row r="2551" spans="2:9">
      <c r="B2551" s="1699" t="s">
        <v>2531</v>
      </c>
      <c r="C2551" s="1699" t="s">
        <v>2424</v>
      </c>
      <c r="D2551" s="1699" t="s">
        <v>2112</v>
      </c>
      <c r="E2551" s="1699">
        <v>0</v>
      </c>
      <c r="F2551" s="1699">
        <v>1</v>
      </c>
      <c r="G2551" s="1700" t="s">
        <v>4951</v>
      </c>
      <c r="H2551" s="1700" t="s">
        <v>4952</v>
      </c>
      <c r="I2551" s="1700" t="s">
        <v>8089</v>
      </c>
    </row>
    <row r="2552" spans="2:9">
      <c r="B2552" s="1699" t="s">
        <v>2531</v>
      </c>
      <c r="C2552" s="1699" t="s">
        <v>4953</v>
      </c>
      <c r="D2552" s="1699" t="s">
        <v>2108</v>
      </c>
      <c r="E2552" s="1699">
        <v>1</v>
      </c>
      <c r="F2552" s="1699">
        <v>0</v>
      </c>
      <c r="G2552" s="1700" t="s">
        <v>4954</v>
      </c>
      <c r="H2552" s="1700"/>
      <c r="I2552" s="1700" t="s">
        <v>8088</v>
      </c>
    </row>
    <row r="2553" spans="2:9">
      <c r="B2553" s="1699" t="s">
        <v>2531</v>
      </c>
      <c r="C2553" s="1699" t="s">
        <v>4953</v>
      </c>
      <c r="D2553" s="1699" t="s">
        <v>2107</v>
      </c>
      <c r="E2553" s="1699">
        <v>0</v>
      </c>
      <c r="F2553" s="1699">
        <v>1</v>
      </c>
      <c r="G2553" s="1700" t="s">
        <v>4954</v>
      </c>
      <c r="H2553" s="1700" t="s">
        <v>3802</v>
      </c>
      <c r="I2553" s="1700" t="s">
        <v>8088</v>
      </c>
    </row>
    <row r="2554" spans="2:9">
      <c r="B2554" s="1699" t="s">
        <v>2531</v>
      </c>
      <c r="C2554" s="1699" t="s">
        <v>4953</v>
      </c>
      <c r="D2554" s="1699" t="s">
        <v>2110</v>
      </c>
      <c r="E2554" s="1699">
        <v>0</v>
      </c>
      <c r="F2554" s="1699">
        <v>1</v>
      </c>
      <c r="G2554" s="1700" t="s">
        <v>4954</v>
      </c>
      <c r="H2554" s="1700" t="s">
        <v>4955</v>
      </c>
      <c r="I2554" s="1700" t="s">
        <v>8088</v>
      </c>
    </row>
    <row r="2555" spans="2:9">
      <c r="B2555" s="1699" t="s">
        <v>2531</v>
      </c>
      <c r="C2555" s="1699" t="s">
        <v>4953</v>
      </c>
      <c r="D2555" s="1699" t="s">
        <v>2112</v>
      </c>
      <c r="E2555" s="1699">
        <v>0</v>
      </c>
      <c r="F2555" s="1699">
        <v>1</v>
      </c>
      <c r="G2555" s="1700" t="s">
        <v>4954</v>
      </c>
      <c r="H2555" s="1700" t="s">
        <v>4956</v>
      </c>
      <c r="I2555" s="1700" t="s">
        <v>8088</v>
      </c>
    </row>
    <row r="2556" spans="2:9">
      <c r="B2556" s="1699" t="s">
        <v>2531</v>
      </c>
      <c r="C2556" s="1699" t="s">
        <v>4953</v>
      </c>
      <c r="D2556" s="1699" t="s">
        <v>2122</v>
      </c>
      <c r="E2556" s="1699">
        <v>0</v>
      </c>
      <c r="F2556" s="1699">
        <v>1</v>
      </c>
      <c r="G2556" s="1700" t="s">
        <v>4954</v>
      </c>
      <c r="H2556" s="1700" t="s">
        <v>4957</v>
      </c>
      <c r="I2556" s="1700" t="s">
        <v>8088</v>
      </c>
    </row>
    <row r="2557" spans="2:9">
      <c r="B2557" s="1699" t="s">
        <v>2531</v>
      </c>
      <c r="C2557" s="1699" t="s">
        <v>4953</v>
      </c>
      <c r="D2557" s="1699" t="s">
        <v>2124</v>
      </c>
      <c r="E2557" s="1699">
        <v>0</v>
      </c>
      <c r="F2557" s="1699">
        <v>1</v>
      </c>
      <c r="G2557" s="1700" t="s">
        <v>4954</v>
      </c>
      <c r="H2557" s="1700" t="s">
        <v>4958</v>
      </c>
      <c r="I2557" s="1700" t="s">
        <v>8088</v>
      </c>
    </row>
    <row r="2558" spans="2:9">
      <c r="B2558" s="1699" t="s">
        <v>2531</v>
      </c>
      <c r="C2558" s="1699" t="s">
        <v>4959</v>
      </c>
      <c r="D2558" s="1699" t="s">
        <v>2108</v>
      </c>
      <c r="E2558" s="1699">
        <v>1</v>
      </c>
      <c r="F2558" s="1699">
        <v>0</v>
      </c>
      <c r="G2558" s="1700" t="s">
        <v>2820</v>
      </c>
      <c r="H2558" s="1700"/>
      <c r="I2558" s="1700" t="s">
        <v>8089</v>
      </c>
    </row>
    <row r="2559" spans="2:9">
      <c r="B2559" s="1699" t="s">
        <v>2531</v>
      </c>
      <c r="C2559" s="1699" t="s">
        <v>4959</v>
      </c>
      <c r="D2559" s="1699" t="s">
        <v>2107</v>
      </c>
      <c r="E2559" s="1699">
        <v>0</v>
      </c>
      <c r="F2559" s="1699">
        <v>1</v>
      </c>
      <c r="G2559" s="1700" t="s">
        <v>2820</v>
      </c>
      <c r="H2559" s="1700" t="s">
        <v>4960</v>
      </c>
      <c r="I2559" s="1700" t="s">
        <v>8089</v>
      </c>
    </row>
    <row r="2560" spans="2:9">
      <c r="B2560" s="1699" t="s">
        <v>2531</v>
      </c>
      <c r="C2560" s="1699" t="s">
        <v>4959</v>
      </c>
      <c r="D2560" s="1699" t="s">
        <v>2110</v>
      </c>
      <c r="E2560" s="1699">
        <v>0</v>
      </c>
      <c r="F2560" s="1699">
        <v>1</v>
      </c>
      <c r="G2560" s="1700" t="s">
        <v>2820</v>
      </c>
      <c r="H2560" s="1700" t="s">
        <v>4961</v>
      </c>
      <c r="I2560" s="1700" t="s">
        <v>8088</v>
      </c>
    </row>
    <row r="2561" spans="2:9">
      <c r="B2561" s="1699" t="s">
        <v>2531</v>
      </c>
      <c r="C2561" s="1699" t="s">
        <v>4962</v>
      </c>
      <c r="D2561" s="1699" t="s">
        <v>2108</v>
      </c>
      <c r="E2561" s="1699">
        <v>1</v>
      </c>
      <c r="F2561" s="1699">
        <v>0</v>
      </c>
      <c r="G2561" s="1700" t="s">
        <v>4963</v>
      </c>
      <c r="H2561" s="1700"/>
      <c r="I2561" s="1700" t="s">
        <v>8088</v>
      </c>
    </row>
    <row r="2562" spans="2:9">
      <c r="B2562" s="1699" t="s">
        <v>2531</v>
      </c>
      <c r="C2562" s="1699" t="s">
        <v>4962</v>
      </c>
      <c r="D2562" s="1699" t="s">
        <v>2107</v>
      </c>
      <c r="E2562" s="1699">
        <v>0</v>
      </c>
      <c r="F2562" s="1699">
        <v>1</v>
      </c>
      <c r="G2562" s="1700" t="s">
        <v>4963</v>
      </c>
      <c r="H2562" s="1700" t="s">
        <v>3531</v>
      </c>
      <c r="I2562" s="1700" t="s">
        <v>8088</v>
      </c>
    </row>
    <row r="2563" spans="2:9">
      <c r="B2563" s="1699" t="s">
        <v>2531</v>
      </c>
      <c r="C2563" s="1699" t="s">
        <v>2445</v>
      </c>
      <c r="D2563" s="1699" t="s">
        <v>2108</v>
      </c>
      <c r="E2563" s="1699">
        <v>1</v>
      </c>
      <c r="F2563" s="1699">
        <v>0</v>
      </c>
      <c r="G2563" s="1700" t="s">
        <v>2548</v>
      </c>
      <c r="H2563" s="1700"/>
      <c r="I2563" s="1700" t="s">
        <v>8089</v>
      </c>
    </row>
    <row r="2564" spans="2:9">
      <c r="B2564" s="1699" t="s">
        <v>2531</v>
      </c>
      <c r="C2564" s="1699" t="s">
        <v>2445</v>
      </c>
      <c r="D2564" s="1699" t="s">
        <v>2107</v>
      </c>
      <c r="E2564" s="1699">
        <v>0</v>
      </c>
      <c r="F2564" s="1699">
        <v>1</v>
      </c>
      <c r="G2564" s="1700" t="s">
        <v>2548</v>
      </c>
      <c r="H2564" s="1700" t="s">
        <v>4729</v>
      </c>
      <c r="I2564" s="1700" t="s">
        <v>8089</v>
      </c>
    </row>
    <row r="2565" spans="2:9">
      <c r="B2565" s="1699" t="s">
        <v>2531</v>
      </c>
      <c r="C2565" s="1699" t="s">
        <v>2445</v>
      </c>
      <c r="D2565" s="1699" t="s">
        <v>2110</v>
      </c>
      <c r="E2565" s="1699">
        <v>0</v>
      </c>
      <c r="F2565" s="1699">
        <v>1</v>
      </c>
      <c r="G2565" s="1700" t="s">
        <v>2548</v>
      </c>
      <c r="H2565" s="1700" t="s">
        <v>3972</v>
      </c>
      <c r="I2565" s="1700" t="s">
        <v>8089</v>
      </c>
    </row>
    <row r="2566" spans="2:9">
      <c r="B2566" s="1699" t="s">
        <v>2685</v>
      </c>
      <c r="C2566" s="1699" t="s">
        <v>2507</v>
      </c>
      <c r="D2566" s="1699" t="s">
        <v>2112</v>
      </c>
      <c r="E2566" s="1699">
        <v>0</v>
      </c>
      <c r="F2566" s="1699">
        <v>1</v>
      </c>
      <c r="G2566" s="1700" t="s">
        <v>1320</v>
      </c>
      <c r="H2566" s="1700" t="s">
        <v>4964</v>
      </c>
      <c r="I2566" s="1700" t="s">
        <v>8088</v>
      </c>
    </row>
    <row r="2567" spans="2:9">
      <c r="B2567" s="1699" t="s">
        <v>2685</v>
      </c>
      <c r="C2567" s="1699" t="s">
        <v>2507</v>
      </c>
      <c r="D2567" s="1699" t="s">
        <v>2525</v>
      </c>
      <c r="E2567" s="1699">
        <v>0</v>
      </c>
      <c r="F2567" s="1699">
        <v>1</v>
      </c>
      <c r="G2567" s="1700" t="s">
        <v>1320</v>
      </c>
      <c r="H2567" s="1700" t="s">
        <v>4965</v>
      </c>
      <c r="I2567" s="1700" t="s">
        <v>8088</v>
      </c>
    </row>
    <row r="2568" spans="2:9">
      <c r="B2568" s="1699" t="s">
        <v>2685</v>
      </c>
      <c r="C2568" s="1699" t="s">
        <v>2507</v>
      </c>
      <c r="D2568" s="1699" t="s">
        <v>2531</v>
      </c>
      <c r="E2568" s="1699">
        <v>0</v>
      </c>
      <c r="F2568" s="1699">
        <v>1</v>
      </c>
      <c r="G2568" s="1700" t="s">
        <v>1320</v>
      </c>
      <c r="H2568" s="1700" t="s">
        <v>4966</v>
      </c>
      <c r="I2568" s="1700" t="s">
        <v>8088</v>
      </c>
    </row>
    <row r="2569" spans="2:9">
      <c r="B2569" s="1699" t="s">
        <v>2685</v>
      </c>
      <c r="C2569" s="1699" t="s">
        <v>2120</v>
      </c>
      <c r="D2569" s="1699" t="s">
        <v>2512</v>
      </c>
      <c r="E2569" s="1699">
        <v>0</v>
      </c>
      <c r="F2569" s="1699">
        <v>1</v>
      </c>
      <c r="G2569" s="1700" t="s">
        <v>4967</v>
      </c>
      <c r="H2569" s="1700" t="s">
        <v>4969</v>
      </c>
      <c r="I2569" s="1700" t="s">
        <v>8088</v>
      </c>
    </row>
    <row r="2570" spans="2:9">
      <c r="B2570" s="1699" t="s">
        <v>2685</v>
      </c>
      <c r="C2570" s="1699" t="s">
        <v>2120</v>
      </c>
      <c r="D2570" s="1699" t="s">
        <v>2514</v>
      </c>
      <c r="E2570" s="1699">
        <v>0</v>
      </c>
      <c r="F2570" s="1699">
        <v>1</v>
      </c>
      <c r="G2570" s="1700" t="s">
        <v>4967</v>
      </c>
      <c r="H2570" s="1700" t="s">
        <v>4970</v>
      </c>
      <c r="I2570" s="1700" t="s">
        <v>8089</v>
      </c>
    </row>
    <row r="2571" spans="2:9">
      <c r="B2571" s="1699" t="s">
        <v>2685</v>
      </c>
      <c r="C2571" s="1699" t="s">
        <v>2120</v>
      </c>
      <c r="D2571" s="1699" t="s">
        <v>2515</v>
      </c>
      <c r="E2571" s="1699">
        <v>0</v>
      </c>
      <c r="F2571" s="1699">
        <v>1</v>
      </c>
      <c r="G2571" s="1700" t="s">
        <v>4967</v>
      </c>
      <c r="H2571" s="1700" t="s">
        <v>4971</v>
      </c>
      <c r="I2571" s="1700" t="s">
        <v>8089</v>
      </c>
    </row>
    <row r="2572" spans="2:9">
      <c r="B2572" s="1699" t="s">
        <v>2685</v>
      </c>
      <c r="C2572" s="1699" t="s">
        <v>2120</v>
      </c>
      <c r="D2572" s="1699" t="s">
        <v>2516</v>
      </c>
      <c r="E2572" s="1699">
        <v>0</v>
      </c>
      <c r="F2572" s="1699">
        <v>1</v>
      </c>
      <c r="G2572" s="1700" t="s">
        <v>4967</v>
      </c>
      <c r="H2572" s="1700" t="s">
        <v>4972</v>
      </c>
      <c r="I2572" s="1700" t="s">
        <v>8089</v>
      </c>
    </row>
    <row r="2573" spans="2:9">
      <c r="B2573" s="1699" t="s">
        <v>2685</v>
      </c>
      <c r="C2573" s="1699" t="s">
        <v>2132</v>
      </c>
      <c r="D2573" s="1699" t="s">
        <v>2108</v>
      </c>
      <c r="E2573" s="1699">
        <v>1</v>
      </c>
      <c r="F2573" s="1699">
        <v>0</v>
      </c>
      <c r="G2573" s="1700" t="s">
        <v>4973</v>
      </c>
      <c r="H2573" s="1700"/>
      <c r="I2573" s="1700" t="s">
        <v>8089</v>
      </c>
    </row>
    <row r="2574" spans="2:9">
      <c r="B2574" s="1699" t="s">
        <v>2685</v>
      </c>
      <c r="C2574" s="1699" t="s">
        <v>2132</v>
      </c>
      <c r="D2574" s="1699" t="s">
        <v>2110</v>
      </c>
      <c r="E2574" s="1699">
        <v>0</v>
      </c>
      <c r="F2574" s="1699">
        <v>1</v>
      </c>
      <c r="G2574" s="1700" t="s">
        <v>4973</v>
      </c>
      <c r="H2574" s="1700" t="s">
        <v>4974</v>
      </c>
      <c r="I2574" s="1700" t="s">
        <v>8089</v>
      </c>
    </row>
    <row r="2575" spans="2:9">
      <c r="B2575" s="1699" t="s">
        <v>2685</v>
      </c>
      <c r="C2575" s="1699" t="s">
        <v>2132</v>
      </c>
      <c r="D2575" s="1699" t="s">
        <v>2112</v>
      </c>
      <c r="E2575" s="1699">
        <v>0</v>
      </c>
      <c r="F2575" s="1699">
        <v>1</v>
      </c>
      <c r="G2575" s="1700" t="s">
        <v>4973</v>
      </c>
      <c r="H2575" s="1700" t="s">
        <v>4975</v>
      </c>
      <c r="I2575" s="1700" t="s">
        <v>8089</v>
      </c>
    </row>
    <row r="2576" spans="2:9">
      <c r="B2576" s="1699" t="s">
        <v>2685</v>
      </c>
      <c r="C2576" s="1699" t="s">
        <v>2132</v>
      </c>
      <c r="D2576" s="1699" t="s">
        <v>2122</v>
      </c>
      <c r="E2576" s="1699">
        <v>0</v>
      </c>
      <c r="F2576" s="1699">
        <v>1</v>
      </c>
      <c r="G2576" s="1700" t="s">
        <v>4973</v>
      </c>
      <c r="H2576" s="1700" t="s">
        <v>4976</v>
      </c>
      <c r="I2576" s="1700" t="s">
        <v>8089</v>
      </c>
    </row>
    <row r="2577" spans="2:9">
      <c r="B2577" s="1699" t="s">
        <v>2685</v>
      </c>
      <c r="C2577" s="1699" t="s">
        <v>2132</v>
      </c>
      <c r="D2577" s="1699" t="s">
        <v>2124</v>
      </c>
      <c r="E2577" s="1699">
        <v>0</v>
      </c>
      <c r="F2577" s="1699">
        <v>1</v>
      </c>
      <c r="G2577" s="1700" t="s">
        <v>4973</v>
      </c>
      <c r="H2577" s="1700" t="s">
        <v>4977</v>
      </c>
      <c r="I2577" s="1700" t="s">
        <v>8089</v>
      </c>
    </row>
    <row r="2578" spans="2:9">
      <c r="B2578" s="1699" t="s">
        <v>2685</v>
      </c>
      <c r="C2578" s="1699" t="s">
        <v>2132</v>
      </c>
      <c r="D2578" s="1699" t="s">
        <v>2126</v>
      </c>
      <c r="E2578" s="1699">
        <v>0</v>
      </c>
      <c r="F2578" s="1699">
        <v>1</v>
      </c>
      <c r="G2578" s="1700" t="s">
        <v>4973</v>
      </c>
      <c r="H2578" s="1700" t="s">
        <v>2924</v>
      </c>
      <c r="I2578" s="1700" t="s">
        <v>8089</v>
      </c>
    </row>
    <row r="2579" spans="2:9">
      <c r="B2579" s="1699" t="s">
        <v>2685</v>
      </c>
      <c r="C2579" s="1699" t="s">
        <v>2132</v>
      </c>
      <c r="D2579" s="1699" t="s">
        <v>2128</v>
      </c>
      <c r="E2579" s="1699">
        <v>0</v>
      </c>
      <c r="F2579" s="1699">
        <v>1</v>
      </c>
      <c r="G2579" s="1700" t="s">
        <v>4973</v>
      </c>
      <c r="H2579" s="1700" t="s">
        <v>4978</v>
      </c>
      <c r="I2579" s="1700" t="s">
        <v>8089</v>
      </c>
    </row>
    <row r="2580" spans="2:9">
      <c r="B2580" s="1699" t="s">
        <v>2685</v>
      </c>
      <c r="C2580" s="1699" t="s">
        <v>2132</v>
      </c>
      <c r="D2580" s="1699" t="s">
        <v>2130</v>
      </c>
      <c r="E2580" s="1699">
        <v>0</v>
      </c>
      <c r="F2580" s="1699">
        <v>1</v>
      </c>
      <c r="G2580" s="1700" t="s">
        <v>4973</v>
      </c>
      <c r="H2580" s="1700" t="s">
        <v>3405</v>
      </c>
      <c r="I2580" s="1700" t="s">
        <v>8089</v>
      </c>
    </row>
    <row r="2581" spans="2:9">
      <c r="B2581" s="1699" t="s">
        <v>2685</v>
      </c>
      <c r="C2581" s="1699" t="s">
        <v>2132</v>
      </c>
      <c r="D2581" s="1699" t="s">
        <v>2512</v>
      </c>
      <c r="E2581" s="1699">
        <v>0</v>
      </c>
      <c r="F2581" s="1699">
        <v>1</v>
      </c>
      <c r="G2581" s="1700" t="s">
        <v>4973</v>
      </c>
      <c r="H2581" s="1700" t="s">
        <v>3948</v>
      </c>
      <c r="I2581" s="1700" t="s">
        <v>8089</v>
      </c>
    </row>
    <row r="2582" spans="2:9">
      <c r="B2582" s="1699" t="s">
        <v>2685</v>
      </c>
      <c r="C2582" s="1699" t="s">
        <v>2132</v>
      </c>
      <c r="D2582" s="1699" t="s">
        <v>2514</v>
      </c>
      <c r="E2582" s="1699">
        <v>0</v>
      </c>
      <c r="F2582" s="1699">
        <v>1</v>
      </c>
      <c r="G2582" s="1700" t="s">
        <v>4973</v>
      </c>
      <c r="H2582" s="1700" t="s">
        <v>4979</v>
      </c>
      <c r="I2582" s="1700" t="s">
        <v>8089</v>
      </c>
    </row>
    <row r="2583" spans="2:9">
      <c r="B2583" s="1699" t="s">
        <v>2685</v>
      </c>
      <c r="C2583" s="1699" t="s">
        <v>2132</v>
      </c>
      <c r="D2583" s="1699" t="s">
        <v>2515</v>
      </c>
      <c r="E2583" s="1699">
        <v>0</v>
      </c>
      <c r="F2583" s="1699">
        <v>1</v>
      </c>
      <c r="G2583" s="1700" t="s">
        <v>4973</v>
      </c>
      <c r="H2583" s="1700" t="s">
        <v>4980</v>
      </c>
      <c r="I2583" s="1700" t="s">
        <v>8089</v>
      </c>
    </row>
    <row r="2584" spans="2:9">
      <c r="B2584" s="1699" t="s">
        <v>2685</v>
      </c>
      <c r="C2584" s="1699" t="s">
        <v>2135</v>
      </c>
      <c r="D2584" s="1699" t="s">
        <v>2112</v>
      </c>
      <c r="E2584" s="1699">
        <v>0</v>
      </c>
      <c r="F2584" s="1699">
        <v>1</v>
      </c>
      <c r="G2584" s="1700" t="s">
        <v>4981</v>
      </c>
      <c r="H2584" s="1700" t="s">
        <v>4982</v>
      </c>
      <c r="I2584" s="1700" t="s">
        <v>8088</v>
      </c>
    </row>
    <row r="2585" spans="2:9">
      <c r="B2585" s="1699" t="s">
        <v>2685</v>
      </c>
      <c r="C2585" s="1699" t="s">
        <v>2137</v>
      </c>
      <c r="D2585" s="1699" t="s">
        <v>2110</v>
      </c>
      <c r="E2585" s="1699">
        <v>0</v>
      </c>
      <c r="F2585" s="1699">
        <v>1</v>
      </c>
      <c r="G2585" s="1700" t="s">
        <v>4983</v>
      </c>
      <c r="H2585" s="1700" t="s">
        <v>2777</v>
      </c>
      <c r="I2585" s="1700" t="s">
        <v>8088</v>
      </c>
    </row>
    <row r="2586" spans="2:9">
      <c r="B2586" s="1699" t="s">
        <v>2685</v>
      </c>
      <c r="C2586" s="1699" t="s">
        <v>2137</v>
      </c>
      <c r="D2586" s="1699" t="s">
        <v>2124</v>
      </c>
      <c r="E2586" s="1699">
        <v>0</v>
      </c>
      <c r="F2586" s="1699">
        <v>1</v>
      </c>
      <c r="G2586" s="1700" t="s">
        <v>4983</v>
      </c>
      <c r="H2586" s="1700" t="s">
        <v>4985</v>
      </c>
      <c r="I2586" s="1700" t="s">
        <v>8088</v>
      </c>
    </row>
    <row r="2587" spans="2:9">
      <c r="B2587" s="1699" t="s">
        <v>2685</v>
      </c>
      <c r="C2587" s="1699" t="s">
        <v>2137</v>
      </c>
      <c r="D2587" s="1699" t="s">
        <v>2512</v>
      </c>
      <c r="E2587" s="1699">
        <v>0</v>
      </c>
      <c r="F2587" s="1699">
        <v>1</v>
      </c>
      <c r="G2587" s="1700" t="s">
        <v>4983</v>
      </c>
      <c r="H2587" s="1700" t="s">
        <v>4986</v>
      </c>
      <c r="I2587" s="1700" t="s">
        <v>8088</v>
      </c>
    </row>
    <row r="2588" spans="2:9">
      <c r="B2588" s="1699" t="s">
        <v>2685</v>
      </c>
      <c r="C2588" s="1699" t="s">
        <v>2137</v>
      </c>
      <c r="D2588" s="1699" t="s">
        <v>2514</v>
      </c>
      <c r="E2588" s="1699">
        <v>0</v>
      </c>
      <c r="F2588" s="1699">
        <v>1</v>
      </c>
      <c r="G2588" s="1700" t="s">
        <v>4983</v>
      </c>
      <c r="H2588" s="1700" t="s">
        <v>4987</v>
      </c>
      <c r="I2588" s="1700" t="s">
        <v>8089</v>
      </c>
    </row>
    <row r="2589" spans="2:9">
      <c r="B2589" s="1699" t="s">
        <v>2685</v>
      </c>
      <c r="C2589" s="1699" t="s">
        <v>2137</v>
      </c>
      <c r="D2589" s="1699" t="s">
        <v>2515</v>
      </c>
      <c r="E2589" s="1699">
        <v>0</v>
      </c>
      <c r="F2589" s="1699">
        <v>1</v>
      </c>
      <c r="G2589" s="1700" t="s">
        <v>4983</v>
      </c>
      <c r="H2589" s="1700" t="s">
        <v>4988</v>
      </c>
      <c r="I2589" s="1700" t="s">
        <v>8089</v>
      </c>
    </row>
    <row r="2590" spans="2:9">
      <c r="B2590" s="1699" t="s">
        <v>2685</v>
      </c>
      <c r="C2590" s="1699" t="s">
        <v>2137</v>
      </c>
      <c r="D2590" s="1699" t="s">
        <v>2516</v>
      </c>
      <c r="E2590" s="1699">
        <v>0</v>
      </c>
      <c r="F2590" s="1699">
        <v>1</v>
      </c>
      <c r="G2590" s="1700" t="s">
        <v>4983</v>
      </c>
      <c r="H2590" s="1700" t="s">
        <v>4989</v>
      </c>
      <c r="I2590" s="1700" t="s">
        <v>8089</v>
      </c>
    </row>
    <row r="2591" spans="2:9">
      <c r="B2591" s="1699" t="s">
        <v>2685</v>
      </c>
      <c r="C2591" s="1699" t="s">
        <v>2137</v>
      </c>
      <c r="D2591" s="1699" t="s">
        <v>2518</v>
      </c>
      <c r="E2591" s="1699">
        <v>0</v>
      </c>
      <c r="F2591" s="1699">
        <v>1</v>
      </c>
      <c r="G2591" s="1700" t="s">
        <v>4983</v>
      </c>
      <c r="H2591" s="1700" t="s">
        <v>4990</v>
      </c>
      <c r="I2591" s="1700" t="s">
        <v>8088</v>
      </c>
    </row>
    <row r="2592" spans="2:9">
      <c r="B2592" s="1699" t="s">
        <v>2685</v>
      </c>
      <c r="C2592" s="1699" t="s">
        <v>2137</v>
      </c>
      <c r="D2592" s="1699" t="s">
        <v>2520</v>
      </c>
      <c r="E2592" s="1699">
        <v>0</v>
      </c>
      <c r="F2592" s="1699">
        <v>1</v>
      </c>
      <c r="G2592" s="1700" t="s">
        <v>4983</v>
      </c>
      <c r="H2592" s="1700" t="s">
        <v>4991</v>
      </c>
      <c r="I2592" s="1700" t="s">
        <v>8089</v>
      </c>
    </row>
    <row r="2593" spans="2:9">
      <c r="B2593" s="1699" t="s">
        <v>2685</v>
      </c>
      <c r="C2593" s="1699" t="s">
        <v>2137</v>
      </c>
      <c r="D2593" s="1699" t="s">
        <v>2522</v>
      </c>
      <c r="E2593" s="1699">
        <v>0</v>
      </c>
      <c r="F2593" s="1699">
        <v>1</v>
      </c>
      <c r="G2593" s="1700" t="s">
        <v>4983</v>
      </c>
      <c r="H2593" s="1700" t="s">
        <v>4992</v>
      </c>
      <c r="I2593" s="1700" t="s">
        <v>8089</v>
      </c>
    </row>
    <row r="2594" spans="2:9">
      <c r="B2594" s="1699" t="s">
        <v>2685</v>
      </c>
      <c r="C2594" s="1699" t="s">
        <v>2137</v>
      </c>
      <c r="D2594" s="1699" t="s">
        <v>2524</v>
      </c>
      <c r="E2594" s="1699">
        <v>0</v>
      </c>
      <c r="F2594" s="1699">
        <v>1</v>
      </c>
      <c r="G2594" s="1700" t="s">
        <v>4983</v>
      </c>
      <c r="H2594" s="1700" t="s">
        <v>4993</v>
      </c>
      <c r="I2594" s="1700" t="s">
        <v>8089</v>
      </c>
    </row>
    <row r="2595" spans="2:9">
      <c r="B2595" s="1699" t="s">
        <v>2685</v>
      </c>
      <c r="C2595" s="1699" t="s">
        <v>2137</v>
      </c>
      <c r="D2595" s="1699" t="s">
        <v>2525</v>
      </c>
      <c r="E2595" s="1699">
        <v>0</v>
      </c>
      <c r="F2595" s="1699">
        <v>1</v>
      </c>
      <c r="G2595" s="1700" t="s">
        <v>4983</v>
      </c>
      <c r="H2595" s="1700" t="s">
        <v>4994</v>
      </c>
      <c r="I2595" s="1700" t="s">
        <v>8089</v>
      </c>
    </row>
    <row r="2596" spans="2:9">
      <c r="B2596" s="1699" t="s">
        <v>2685</v>
      </c>
      <c r="C2596" s="1699" t="s">
        <v>2137</v>
      </c>
      <c r="D2596" s="1699" t="s">
        <v>2527</v>
      </c>
      <c r="E2596" s="1699">
        <v>0</v>
      </c>
      <c r="F2596" s="1699">
        <v>1</v>
      </c>
      <c r="G2596" s="1700" t="s">
        <v>4983</v>
      </c>
      <c r="H2596" s="1700" t="s">
        <v>4995</v>
      </c>
      <c r="I2596" s="1700" t="s">
        <v>8089</v>
      </c>
    </row>
    <row r="2597" spans="2:9">
      <c r="B2597" s="1699" t="s">
        <v>2685</v>
      </c>
      <c r="C2597" s="1699" t="s">
        <v>2138</v>
      </c>
      <c r="D2597" s="1699" t="s">
        <v>2108</v>
      </c>
      <c r="E2597" s="1699">
        <v>1</v>
      </c>
      <c r="F2597" s="1699">
        <v>0</v>
      </c>
      <c r="G2597" s="1700" t="s">
        <v>4996</v>
      </c>
      <c r="H2597" s="1700"/>
      <c r="I2597" s="1700" t="s">
        <v>8088</v>
      </c>
    </row>
    <row r="2598" spans="2:9">
      <c r="B2598" s="1699" t="s">
        <v>2685</v>
      </c>
      <c r="C2598" s="1699" t="s">
        <v>2138</v>
      </c>
      <c r="D2598" s="1699" t="s">
        <v>2107</v>
      </c>
      <c r="E2598" s="1699">
        <v>0</v>
      </c>
      <c r="F2598" s="1699">
        <v>1</v>
      </c>
      <c r="G2598" s="1700" t="s">
        <v>4996</v>
      </c>
      <c r="H2598" s="1700" t="s">
        <v>4997</v>
      </c>
      <c r="I2598" s="1700" t="s">
        <v>8088</v>
      </c>
    </row>
    <row r="2599" spans="2:9">
      <c r="B2599" s="1699" t="s">
        <v>2685</v>
      </c>
      <c r="C2599" s="1699" t="s">
        <v>2138</v>
      </c>
      <c r="D2599" s="1699" t="s">
        <v>2110</v>
      </c>
      <c r="E2599" s="1699">
        <v>0</v>
      </c>
      <c r="F2599" s="1699">
        <v>1</v>
      </c>
      <c r="G2599" s="1700" t="s">
        <v>4996</v>
      </c>
      <c r="H2599" s="1700" t="s">
        <v>4998</v>
      </c>
      <c r="I2599" s="1700" t="s">
        <v>8088</v>
      </c>
    </row>
    <row r="2600" spans="2:9">
      <c r="B2600" s="1699" t="s">
        <v>2685</v>
      </c>
      <c r="C2600" s="1699" t="s">
        <v>2138</v>
      </c>
      <c r="D2600" s="1699" t="s">
        <v>2112</v>
      </c>
      <c r="E2600" s="1699">
        <v>0</v>
      </c>
      <c r="F2600" s="1699">
        <v>1</v>
      </c>
      <c r="G2600" s="1700" t="s">
        <v>4996</v>
      </c>
      <c r="H2600" s="1700" t="s">
        <v>3505</v>
      </c>
      <c r="I2600" s="1700" t="s">
        <v>8088</v>
      </c>
    </row>
    <row r="2601" spans="2:9">
      <c r="B2601" s="1699" t="s">
        <v>2685</v>
      </c>
      <c r="C2601" s="1699" t="s">
        <v>2138</v>
      </c>
      <c r="D2601" s="1699" t="s">
        <v>2122</v>
      </c>
      <c r="E2601" s="1699">
        <v>0</v>
      </c>
      <c r="F2601" s="1699">
        <v>1</v>
      </c>
      <c r="G2601" s="1700" t="s">
        <v>4996</v>
      </c>
      <c r="H2601" s="1700" t="s">
        <v>2947</v>
      </c>
      <c r="I2601" s="1700" t="s">
        <v>8088</v>
      </c>
    </row>
    <row r="2602" spans="2:9">
      <c r="B2602" s="1699" t="s">
        <v>2685</v>
      </c>
      <c r="C2602" s="1699" t="s">
        <v>2138</v>
      </c>
      <c r="D2602" s="1699" t="s">
        <v>2124</v>
      </c>
      <c r="E2602" s="1699">
        <v>0</v>
      </c>
      <c r="F2602" s="1699">
        <v>1</v>
      </c>
      <c r="G2602" s="1700" t="s">
        <v>4996</v>
      </c>
      <c r="H2602" s="1700" t="s">
        <v>4999</v>
      </c>
      <c r="I2602" s="1700" t="s">
        <v>8088</v>
      </c>
    </row>
    <row r="2603" spans="2:9">
      <c r="B2603" s="1699" t="s">
        <v>2685</v>
      </c>
      <c r="C2603" s="1699" t="s">
        <v>2138</v>
      </c>
      <c r="D2603" s="1699" t="s">
        <v>2126</v>
      </c>
      <c r="E2603" s="1699">
        <v>0</v>
      </c>
      <c r="F2603" s="1699">
        <v>1</v>
      </c>
      <c r="G2603" s="1700" t="s">
        <v>4996</v>
      </c>
      <c r="H2603" s="1700" t="s">
        <v>5000</v>
      </c>
      <c r="I2603" s="1700" t="s">
        <v>8089</v>
      </c>
    </row>
    <row r="2604" spans="2:9">
      <c r="B2604" s="1699" t="s">
        <v>2685</v>
      </c>
      <c r="C2604" s="1699" t="s">
        <v>2138</v>
      </c>
      <c r="D2604" s="1699" t="s">
        <v>2128</v>
      </c>
      <c r="E2604" s="1699">
        <v>0</v>
      </c>
      <c r="F2604" s="1699">
        <v>1</v>
      </c>
      <c r="G2604" s="1700" t="s">
        <v>4996</v>
      </c>
      <c r="H2604" s="1700" t="s">
        <v>3431</v>
      </c>
      <c r="I2604" s="1700" t="s">
        <v>8088</v>
      </c>
    </row>
    <row r="2605" spans="2:9">
      <c r="B2605" s="1699" t="s">
        <v>2685</v>
      </c>
      <c r="C2605" s="1699" t="s">
        <v>2138</v>
      </c>
      <c r="D2605" s="1699" t="s">
        <v>2130</v>
      </c>
      <c r="E2605" s="1699">
        <v>0</v>
      </c>
      <c r="F2605" s="1699">
        <v>1</v>
      </c>
      <c r="G2605" s="1700" t="s">
        <v>4996</v>
      </c>
      <c r="H2605" s="1700" t="s">
        <v>3918</v>
      </c>
      <c r="I2605" s="1700" t="s">
        <v>8089</v>
      </c>
    </row>
    <row r="2606" spans="2:9">
      <c r="B2606" s="1699" t="s">
        <v>2685</v>
      </c>
      <c r="C2606" s="1699" t="s">
        <v>2138</v>
      </c>
      <c r="D2606" s="1699" t="s">
        <v>2512</v>
      </c>
      <c r="E2606" s="1699">
        <v>0</v>
      </c>
      <c r="F2606" s="1699">
        <v>1</v>
      </c>
      <c r="G2606" s="1700" t="s">
        <v>4996</v>
      </c>
      <c r="H2606" s="1700" t="s">
        <v>5001</v>
      </c>
      <c r="I2606" s="1700" t="s">
        <v>8089</v>
      </c>
    </row>
    <row r="2607" spans="2:9">
      <c r="B2607" s="1699" t="s">
        <v>2685</v>
      </c>
      <c r="C2607" s="1699" t="s">
        <v>2138</v>
      </c>
      <c r="D2607" s="1699" t="s">
        <v>2514</v>
      </c>
      <c r="E2607" s="1699">
        <v>0</v>
      </c>
      <c r="F2607" s="1699">
        <v>1</v>
      </c>
      <c r="G2607" s="1700" t="s">
        <v>4996</v>
      </c>
      <c r="H2607" s="1700" t="s">
        <v>5002</v>
      </c>
      <c r="I2607" s="1700" t="s">
        <v>8089</v>
      </c>
    </row>
    <row r="2608" spans="2:9">
      <c r="B2608" s="1699" t="s">
        <v>2685</v>
      </c>
      <c r="C2608" s="1699" t="s">
        <v>2138</v>
      </c>
      <c r="D2608" s="1699" t="s">
        <v>2515</v>
      </c>
      <c r="E2608" s="1699">
        <v>0</v>
      </c>
      <c r="F2608" s="1699">
        <v>1</v>
      </c>
      <c r="G2608" s="1700" t="s">
        <v>4996</v>
      </c>
      <c r="H2608" s="1700" t="s">
        <v>2762</v>
      </c>
      <c r="I2608" s="1700" t="s">
        <v>8088</v>
      </c>
    </row>
    <row r="2609" spans="2:9">
      <c r="B2609" s="1699" t="s">
        <v>2685</v>
      </c>
      <c r="C2609" s="1699" t="s">
        <v>2138</v>
      </c>
      <c r="D2609" s="1699" t="s">
        <v>2516</v>
      </c>
      <c r="E2609" s="1699">
        <v>0</v>
      </c>
      <c r="F2609" s="1699">
        <v>1</v>
      </c>
      <c r="G2609" s="1700" t="s">
        <v>4996</v>
      </c>
      <c r="H2609" s="1700" t="s">
        <v>5003</v>
      </c>
      <c r="I2609" s="1700" t="s">
        <v>8088</v>
      </c>
    </row>
    <row r="2610" spans="2:9">
      <c r="B2610" s="1699" t="s">
        <v>2685</v>
      </c>
      <c r="C2610" s="1699" t="s">
        <v>2138</v>
      </c>
      <c r="D2610" s="1699" t="s">
        <v>2518</v>
      </c>
      <c r="E2610" s="1699">
        <v>0</v>
      </c>
      <c r="F2610" s="1699">
        <v>1</v>
      </c>
      <c r="G2610" s="1700" t="s">
        <v>4996</v>
      </c>
      <c r="H2610" s="1700" t="s">
        <v>3174</v>
      </c>
      <c r="I2610" s="1700" t="s">
        <v>8088</v>
      </c>
    </row>
    <row r="2611" spans="2:9">
      <c r="B2611" s="1699" t="s">
        <v>2685</v>
      </c>
      <c r="C2611" s="1699" t="s">
        <v>2138</v>
      </c>
      <c r="D2611" s="1699" t="s">
        <v>2520</v>
      </c>
      <c r="E2611" s="1699">
        <v>0</v>
      </c>
      <c r="F2611" s="1699">
        <v>1</v>
      </c>
      <c r="G2611" s="1700" t="s">
        <v>4996</v>
      </c>
      <c r="H2611" s="1700" t="s">
        <v>5004</v>
      </c>
      <c r="I2611" s="1700" t="s">
        <v>8088</v>
      </c>
    </row>
    <row r="2612" spans="2:9">
      <c r="B2612" s="1699" t="s">
        <v>2685</v>
      </c>
      <c r="C2612" s="1699" t="s">
        <v>2142</v>
      </c>
      <c r="D2612" s="1699" t="s">
        <v>2108</v>
      </c>
      <c r="E2612" s="1699">
        <v>1</v>
      </c>
      <c r="F2612" s="1699">
        <v>0</v>
      </c>
      <c r="G2612" s="1700" t="s">
        <v>5005</v>
      </c>
      <c r="H2612" s="1700"/>
      <c r="I2612" s="1700" t="s">
        <v>8088</v>
      </c>
    </row>
    <row r="2613" spans="2:9">
      <c r="B2613" s="1699" t="s">
        <v>2685</v>
      </c>
      <c r="C2613" s="1699" t="s">
        <v>2142</v>
      </c>
      <c r="D2613" s="1699" t="s">
        <v>2107</v>
      </c>
      <c r="E2613" s="1699">
        <v>0</v>
      </c>
      <c r="F2613" s="1699">
        <v>1</v>
      </c>
      <c r="G2613" s="1700" t="s">
        <v>5005</v>
      </c>
      <c r="H2613" s="1700" t="s">
        <v>5006</v>
      </c>
      <c r="I2613" s="1700" t="s">
        <v>8088</v>
      </c>
    </row>
    <row r="2614" spans="2:9">
      <c r="B2614" s="1699" t="s">
        <v>2685</v>
      </c>
      <c r="C2614" s="1699" t="s">
        <v>2142</v>
      </c>
      <c r="D2614" s="1699" t="s">
        <v>2110</v>
      </c>
      <c r="E2614" s="1699">
        <v>0</v>
      </c>
      <c r="F2614" s="1699">
        <v>1</v>
      </c>
      <c r="G2614" s="1700" t="s">
        <v>5005</v>
      </c>
      <c r="H2614" s="1700" t="s">
        <v>5007</v>
      </c>
      <c r="I2614" s="1700" t="s">
        <v>8089</v>
      </c>
    </row>
    <row r="2615" spans="2:9">
      <c r="B2615" s="1699" t="s">
        <v>2685</v>
      </c>
      <c r="C2615" s="1699" t="s">
        <v>2142</v>
      </c>
      <c r="D2615" s="1699" t="s">
        <v>2112</v>
      </c>
      <c r="E2615" s="1699">
        <v>0</v>
      </c>
      <c r="F2615" s="1699">
        <v>1</v>
      </c>
      <c r="G2615" s="1700" t="s">
        <v>5005</v>
      </c>
      <c r="H2615" s="1700" t="s">
        <v>5008</v>
      </c>
      <c r="I2615" s="1700" t="s">
        <v>8089</v>
      </c>
    </row>
    <row r="2616" spans="2:9">
      <c r="B2616" s="1699" t="s">
        <v>2685</v>
      </c>
      <c r="C2616" s="1699" t="s">
        <v>2142</v>
      </c>
      <c r="D2616" s="1699" t="s">
        <v>2122</v>
      </c>
      <c r="E2616" s="1699">
        <v>0</v>
      </c>
      <c r="F2616" s="1699">
        <v>1</v>
      </c>
      <c r="G2616" s="1700" t="s">
        <v>5005</v>
      </c>
      <c r="H2616" s="1700" t="s">
        <v>5009</v>
      </c>
      <c r="I2616" s="1700" t="s">
        <v>8089</v>
      </c>
    </row>
    <row r="2617" spans="2:9">
      <c r="B2617" s="1699" t="s">
        <v>2685</v>
      </c>
      <c r="C2617" s="1699" t="s">
        <v>2142</v>
      </c>
      <c r="D2617" s="1699" t="s">
        <v>2124</v>
      </c>
      <c r="E2617" s="1699">
        <v>0</v>
      </c>
      <c r="F2617" s="1699">
        <v>1</v>
      </c>
      <c r="G2617" s="1700" t="s">
        <v>5005</v>
      </c>
      <c r="H2617" s="1700" t="s">
        <v>5010</v>
      </c>
      <c r="I2617" s="1700" t="s">
        <v>8088</v>
      </c>
    </row>
    <row r="2618" spans="2:9">
      <c r="B2618" s="1699" t="s">
        <v>2685</v>
      </c>
      <c r="C2618" s="1699" t="s">
        <v>2142</v>
      </c>
      <c r="D2618" s="1699" t="s">
        <v>2126</v>
      </c>
      <c r="E2618" s="1699">
        <v>0</v>
      </c>
      <c r="F2618" s="1699">
        <v>1</v>
      </c>
      <c r="G2618" s="1700" t="s">
        <v>5005</v>
      </c>
      <c r="H2618" s="1700" t="s">
        <v>5011</v>
      </c>
      <c r="I2618" s="1700" t="s">
        <v>8088</v>
      </c>
    </row>
    <row r="2619" spans="2:9">
      <c r="B2619" s="1699" t="s">
        <v>2685</v>
      </c>
      <c r="C2619" s="1699" t="s">
        <v>2142</v>
      </c>
      <c r="D2619" s="1699" t="s">
        <v>2130</v>
      </c>
      <c r="E2619" s="1699">
        <v>0</v>
      </c>
      <c r="F2619" s="1699">
        <v>1</v>
      </c>
      <c r="G2619" s="1700" t="s">
        <v>5005</v>
      </c>
      <c r="H2619" s="1700" t="s">
        <v>5012</v>
      </c>
      <c r="I2619" s="1700" t="s">
        <v>8088</v>
      </c>
    </row>
    <row r="2620" spans="2:9">
      <c r="B2620" s="1699" t="s">
        <v>2685</v>
      </c>
      <c r="C2620" s="1699" t="s">
        <v>2145</v>
      </c>
      <c r="D2620" s="1699" t="s">
        <v>2108</v>
      </c>
      <c r="E2620" s="1699">
        <v>1</v>
      </c>
      <c r="F2620" s="1699">
        <v>0</v>
      </c>
      <c r="G2620" s="1700" t="s">
        <v>5013</v>
      </c>
      <c r="H2620" s="1700"/>
      <c r="I2620" s="1700" t="s">
        <v>8088</v>
      </c>
    </row>
    <row r="2621" spans="2:9">
      <c r="B2621" s="1699" t="s">
        <v>2685</v>
      </c>
      <c r="C2621" s="1699" t="s">
        <v>2145</v>
      </c>
      <c r="D2621" s="1699" t="s">
        <v>2110</v>
      </c>
      <c r="E2621" s="1699">
        <v>0</v>
      </c>
      <c r="F2621" s="1699">
        <v>1</v>
      </c>
      <c r="G2621" s="1700" t="s">
        <v>5013</v>
      </c>
      <c r="H2621" s="1700" t="s">
        <v>5014</v>
      </c>
      <c r="I2621" s="1700" t="s">
        <v>8088</v>
      </c>
    </row>
    <row r="2622" spans="2:9">
      <c r="B2622" s="1699" t="s">
        <v>2685</v>
      </c>
      <c r="C2622" s="1699" t="s">
        <v>2145</v>
      </c>
      <c r="D2622" s="1699" t="s">
        <v>2112</v>
      </c>
      <c r="E2622" s="1699">
        <v>0</v>
      </c>
      <c r="F2622" s="1699">
        <v>1</v>
      </c>
      <c r="G2622" s="1700" t="s">
        <v>5013</v>
      </c>
      <c r="H2622" s="1700" t="s">
        <v>3945</v>
      </c>
      <c r="I2622" s="1700" t="s">
        <v>8088</v>
      </c>
    </row>
    <row r="2623" spans="2:9">
      <c r="B2623" s="1699" t="s">
        <v>2685</v>
      </c>
      <c r="C2623" s="1699" t="s">
        <v>2145</v>
      </c>
      <c r="D2623" s="1699" t="s">
        <v>2122</v>
      </c>
      <c r="E2623" s="1699">
        <v>0</v>
      </c>
      <c r="F2623" s="1699">
        <v>1</v>
      </c>
      <c r="G2623" s="1700" t="s">
        <v>5013</v>
      </c>
      <c r="H2623" s="1700" t="s">
        <v>5015</v>
      </c>
      <c r="I2623" s="1700" t="s">
        <v>8088</v>
      </c>
    </row>
    <row r="2624" spans="2:9">
      <c r="B2624" s="1699" t="s">
        <v>2685</v>
      </c>
      <c r="C2624" s="1699" t="s">
        <v>2145</v>
      </c>
      <c r="D2624" s="1699" t="s">
        <v>2124</v>
      </c>
      <c r="E2624" s="1699">
        <v>0</v>
      </c>
      <c r="F2624" s="1699">
        <v>1</v>
      </c>
      <c r="G2624" s="1700" t="s">
        <v>5013</v>
      </c>
      <c r="H2624" s="1700" t="s">
        <v>5016</v>
      </c>
      <c r="I2624" s="1700" t="s">
        <v>8088</v>
      </c>
    </row>
    <row r="2625" spans="2:9">
      <c r="B2625" s="1699" t="s">
        <v>2685</v>
      </c>
      <c r="C2625" s="1699" t="s">
        <v>2145</v>
      </c>
      <c r="D2625" s="1699" t="s">
        <v>2126</v>
      </c>
      <c r="E2625" s="1699">
        <v>0</v>
      </c>
      <c r="F2625" s="1699">
        <v>1</v>
      </c>
      <c r="G2625" s="1700" t="s">
        <v>5013</v>
      </c>
      <c r="H2625" s="1700" t="s">
        <v>5017</v>
      </c>
      <c r="I2625" s="1700" t="s">
        <v>8088</v>
      </c>
    </row>
    <row r="2626" spans="2:9">
      <c r="B2626" s="1699" t="s">
        <v>2685</v>
      </c>
      <c r="C2626" s="1699" t="s">
        <v>2145</v>
      </c>
      <c r="D2626" s="1699" t="s">
        <v>2128</v>
      </c>
      <c r="E2626" s="1699">
        <v>0</v>
      </c>
      <c r="F2626" s="1699">
        <v>1</v>
      </c>
      <c r="G2626" s="1700" t="s">
        <v>5013</v>
      </c>
      <c r="H2626" s="1700" t="s">
        <v>5018</v>
      </c>
      <c r="I2626" s="1700" t="s">
        <v>8088</v>
      </c>
    </row>
    <row r="2627" spans="2:9">
      <c r="B2627" s="1699" t="s">
        <v>2685</v>
      </c>
      <c r="C2627" s="1699" t="s">
        <v>2145</v>
      </c>
      <c r="D2627" s="1699" t="s">
        <v>2130</v>
      </c>
      <c r="E2627" s="1699">
        <v>0</v>
      </c>
      <c r="F2627" s="1699">
        <v>1</v>
      </c>
      <c r="G2627" s="1700" t="s">
        <v>5013</v>
      </c>
      <c r="H2627" s="1700" t="s">
        <v>5019</v>
      </c>
      <c r="I2627" s="1700" t="s">
        <v>8088</v>
      </c>
    </row>
    <row r="2628" spans="2:9">
      <c r="B2628" s="1699" t="s">
        <v>2685</v>
      </c>
      <c r="C2628" s="1699" t="s">
        <v>2152</v>
      </c>
      <c r="D2628" s="1699" t="s">
        <v>2108</v>
      </c>
      <c r="E2628" s="1699">
        <v>1</v>
      </c>
      <c r="F2628" s="1699">
        <v>0</v>
      </c>
      <c r="G2628" s="1700" t="s">
        <v>5020</v>
      </c>
      <c r="H2628" s="1700"/>
      <c r="I2628" s="1700" t="s">
        <v>8088</v>
      </c>
    </row>
    <row r="2629" spans="2:9">
      <c r="B2629" s="1699" t="s">
        <v>2685</v>
      </c>
      <c r="C2629" s="1699" t="s">
        <v>2152</v>
      </c>
      <c r="D2629" s="1699" t="s">
        <v>2110</v>
      </c>
      <c r="E2629" s="1699">
        <v>0</v>
      </c>
      <c r="F2629" s="1699">
        <v>1</v>
      </c>
      <c r="G2629" s="1700" t="s">
        <v>5020</v>
      </c>
      <c r="H2629" s="1700" t="s">
        <v>5021</v>
      </c>
      <c r="I2629" s="1700" t="s">
        <v>8088</v>
      </c>
    </row>
    <row r="2630" spans="2:9">
      <c r="B2630" s="1699" t="s">
        <v>2685</v>
      </c>
      <c r="C2630" s="1699" t="s">
        <v>2152</v>
      </c>
      <c r="D2630" s="1699" t="s">
        <v>2112</v>
      </c>
      <c r="E2630" s="1699">
        <v>0</v>
      </c>
      <c r="F2630" s="1699">
        <v>1</v>
      </c>
      <c r="G2630" s="1700" t="s">
        <v>5020</v>
      </c>
      <c r="H2630" s="1700" t="s">
        <v>5022</v>
      </c>
      <c r="I2630" s="1700" t="s">
        <v>8088</v>
      </c>
    </row>
    <row r="2631" spans="2:9">
      <c r="B2631" s="1699" t="s">
        <v>2685</v>
      </c>
      <c r="C2631" s="1699" t="s">
        <v>2152</v>
      </c>
      <c r="D2631" s="1699" t="s">
        <v>2122</v>
      </c>
      <c r="E2631" s="1699">
        <v>0</v>
      </c>
      <c r="F2631" s="1699">
        <v>1</v>
      </c>
      <c r="G2631" s="1700" t="s">
        <v>5020</v>
      </c>
      <c r="H2631" s="1700" t="s">
        <v>3698</v>
      </c>
      <c r="I2631" s="1700" t="s">
        <v>8088</v>
      </c>
    </row>
    <row r="2632" spans="2:9">
      <c r="B2632" s="1699" t="s">
        <v>2685</v>
      </c>
      <c r="C2632" s="1699" t="s">
        <v>2152</v>
      </c>
      <c r="D2632" s="1699" t="s">
        <v>2124</v>
      </c>
      <c r="E2632" s="1699">
        <v>0</v>
      </c>
      <c r="F2632" s="1699">
        <v>1</v>
      </c>
      <c r="G2632" s="1700" t="s">
        <v>5020</v>
      </c>
      <c r="H2632" s="1700" t="s">
        <v>5023</v>
      </c>
      <c r="I2632" s="1700" t="s">
        <v>8088</v>
      </c>
    </row>
    <row r="2633" spans="2:9">
      <c r="B2633" s="1699" t="s">
        <v>2685</v>
      </c>
      <c r="C2633" s="1699" t="s">
        <v>2152</v>
      </c>
      <c r="D2633" s="1699" t="s">
        <v>2126</v>
      </c>
      <c r="E2633" s="1699">
        <v>0</v>
      </c>
      <c r="F2633" s="1699">
        <v>1</v>
      </c>
      <c r="G2633" s="1700" t="s">
        <v>5020</v>
      </c>
      <c r="H2633" s="1700" t="s">
        <v>5024</v>
      </c>
      <c r="I2633" s="1700" t="s">
        <v>8088</v>
      </c>
    </row>
    <row r="2634" spans="2:9">
      <c r="B2634" s="1699" t="s">
        <v>2685</v>
      </c>
      <c r="C2634" s="1699" t="s">
        <v>2152</v>
      </c>
      <c r="D2634" s="1699" t="s">
        <v>2128</v>
      </c>
      <c r="E2634" s="1699">
        <v>0</v>
      </c>
      <c r="F2634" s="1699">
        <v>1</v>
      </c>
      <c r="G2634" s="1700" t="s">
        <v>5020</v>
      </c>
      <c r="H2634" s="1700" t="s">
        <v>5025</v>
      </c>
      <c r="I2634" s="1700" t="s">
        <v>8088</v>
      </c>
    </row>
    <row r="2635" spans="2:9">
      <c r="B2635" s="1699" t="s">
        <v>2685</v>
      </c>
      <c r="C2635" s="1699" t="s">
        <v>2152</v>
      </c>
      <c r="D2635" s="1699" t="s">
        <v>2130</v>
      </c>
      <c r="E2635" s="1699">
        <v>0</v>
      </c>
      <c r="F2635" s="1699">
        <v>1</v>
      </c>
      <c r="G2635" s="1700" t="s">
        <v>5020</v>
      </c>
      <c r="H2635" s="1700" t="s">
        <v>5026</v>
      </c>
      <c r="I2635" s="1700" t="s">
        <v>8089</v>
      </c>
    </row>
    <row r="2636" spans="2:9">
      <c r="B2636" s="1699" t="s">
        <v>2685</v>
      </c>
      <c r="C2636" s="1699" t="s">
        <v>2152</v>
      </c>
      <c r="D2636" s="1699" t="s">
        <v>2512</v>
      </c>
      <c r="E2636" s="1699">
        <v>0</v>
      </c>
      <c r="F2636" s="1699">
        <v>1</v>
      </c>
      <c r="G2636" s="1700" t="s">
        <v>5020</v>
      </c>
      <c r="H2636" s="1700" t="s">
        <v>5027</v>
      </c>
      <c r="I2636" s="1700" t="s">
        <v>8088</v>
      </c>
    </row>
    <row r="2637" spans="2:9">
      <c r="B2637" s="1699" t="s">
        <v>2685</v>
      </c>
      <c r="C2637" s="1699" t="s">
        <v>2152</v>
      </c>
      <c r="D2637" s="1699" t="s">
        <v>2514</v>
      </c>
      <c r="E2637" s="1699">
        <v>0</v>
      </c>
      <c r="F2637" s="1699">
        <v>1</v>
      </c>
      <c r="G2637" s="1700" t="s">
        <v>5020</v>
      </c>
      <c r="H2637" s="1700" t="s">
        <v>3141</v>
      </c>
      <c r="I2637" s="1700" t="s">
        <v>8088</v>
      </c>
    </row>
    <row r="2638" spans="2:9">
      <c r="B2638" s="1699" t="s">
        <v>2685</v>
      </c>
      <c r="C2638" s="1699" t="s">
        <v>2152</v>
      </c>
      <c r="D2638" s="1699" t="s">
        <v>2515</v>
      </c>
      <c r="E2638" s="1699">
        <v>0</v>
      </c>
      <c r="F2638" s="1699">
        <v>1</v>
      </c>
      <c r="G2638" s="1700" t="s">
        <v>5020</v>
      </c>
      <c r="H2638" s="1700" t="s">
        <v>3868</v>
      </c>
      <c r="I2638" s="1700" t="s">
        <v>8088</v>
      </c>
    </row>
    <row r="2639" spans="2:9">
      <c r="B2639" s="1699" t="s">
        <v>2685</v>
      </c>
      <c r="C2639" s="1699" t="s">
        <v>2152</v>
      </c>
      <c r="D2639" s="1699" t="s">
        <v>2516</v>
      </c>
      <c r="E2639" s="1699">
        <v>0</v>
      </c>
      <c r="F2639" s="1699">
        <v>1</v>
      </c>
      <c r="G2639" s="1700" t="s">
        <v>5020</v>
      </c>
      <c r="H2639" s="1700" t="s">
        <v>5028</v>
      </c>
      <c r="I2639" s="1700" t="s">
        <v>8088</v>
      </c>
    </row>
    <row r="2640" spans="2:9">
      <c r="B2640" s="1699" t="s">
        <v>2685</v>
      </c>
      <c r="C2640" s="1699" t="s">
        <v>2152</v>
      </c>
      <c r="D2640" s="1699" t="s">
        <v>2518</v>
      </c>
      <c r="E2640" s="1699">
        <v>0</v>
      </c>
      <c r="F2640" s="1699">
        <v>1</v>
      </c>
      <c r="G2640" s="1700" t="s">
        <v>5020</v>
      </c>
      <c r="H2640" s="1700" t="s">
        <v>5029</v>
      </c>
      <c r="I2640" s="1700" t="s">
        <v>8088</v>
      </c>
    </row>
    <row r="2641" spans="2:9">
      <c r="B2641" s="1699" t="s">
        <v>2685</v>
      </c>
      <c r="C2641" s="1699" t="s">
        <v>2152</v>
      </c>
      <c r="D2641" s="1699" t="s">
        <v>2520</v>
      </c>
      <c r="E2641" s="1699">
        <v>0</v>
      </c>
      <c r="F2641" s="1699">
        <v>1</v>
      </c>
      <c r="G2641" s="1700" t="s">
        <v>5020</v>
      </c>
      <c r="H2641" s="1700" t="s">
        <v>2892</v>
      </c>
      <c r="I2641" s="1700" t="s">
        <v>8088</v>
      </c>
    </row>
    <row r="2642" spans="2:9">
      <c r="B2642" s="1699" t="s">
        <v>2685</v>
      </c>
      <c r="C2642" s="1699" t="s">
        <v>2152</v>
      </c>
      <c r="D2642" s="1699" t="s">
        <v>2522</v>
      </c>
      <c r="E2642" s="1699">
        <v>0</v>
      </c>
      <c r="F2642" s="1699">
        <v>1</v>
      </c>
      <c r="G2642" s="1700" t="s">
        <v>5020</v>
      </c>
      <c r="H2642" s="1700" t="s">
        <v>5030</v>
      </c>
      <c r="I2642" s="1700" t="s">
        <v>8089</v>
      </c>
    </row>
    <row r="2643" spans="2:9">
      <c r="B2643" s="1699" t="s">
        <v>2685</v>
      </c>
      <c r="C2643" s="1699" t="s">
        <v>2152</v>
      </c>
      <c r="D2643" s="1699" t="s">
        <v>2524</v>
      </c>
      <c r="E2643" s="1699">
        <v>0</v>
      </c>
      <c r="F2643" s="1699">
        <v>1</v>
      </c>
      <c r="G2643" s="1700" t="s">
        <v>5020</v>
      </c>
      <c r="H2643" s="1700" t="s">
        <v>5031</v>
      </c>
      <c r="I2643" s="1700" t="s">
        <v>8089</v>
      </c>
    </row>
    <row r="2644" spans="2:9">
      <c r="B2644" s="1699" t="s">
        <v>2685</v>
      </c>
      <c r="C2644" s="1699" t="s">
        <v>2152</v>
      </c>
      <c r="D2644" s="1699" t="s">
        <v>2525</v>
      </c>
      <c r="E2644" s="1699">
        <v>0</v>
      </c>
      <c r="F2644" s="1699">
        <v>1</v>
      </c>
      <c r="G2644" s="1700" t="s">
        <v>5020</v>
      </c>
      <c r="H2644" s="1700" t="s">
        <v>5032</v>
      </c>
      <c r="I2644" s="1700" t="s">
        <v>8089</v>
      </c>
    </row>
    <row r="2645" spans="2:9">
      <c r="B2645" s="1699" t="s">
        <v>2685</v>
      </c>
      <c r="C2645" s="1699" t="s">
        <v>2152</v>
      </c>
      <c r="D2645" s="1699" t="s">
        <v>2527</v>
      </c>
      <c r="E2645" s="1699">
        <v>0</v>
      </c>
      <c r="F2645" s="1699">
        <v>1</v>
      </c>
      <c r="G2645" s="1700" t="s">
        <v>5020</v>
      </c>
      <c r="H2645" s="1700" t="s">
        <v>4769</v>
      </c>
      <c r="I2645" s="1700" t="s">
        <v>8089</v>
      </c>
    </row>
    <row r="2646" spans="2:9">
      <c r="B2646" s="1699" t="s">
        <v>2685</v>
      </c>
      <c r="C2646" s="1699" t="s">
        <v>2152</v>
      </c>
      <c r="D2646" s="1699" t="s">
        <v>2529</v>
      </c>
      <c r="E2646" s="1699">
        <v>0</v>
      </c>
      <c r="F2646" s="1699">
        <v>1</v>
      </c>
      <c r="G2646" s="1700" t="s">
        <v>5020</v>
      </c>
      <c r="H2646" s="1700" t="s">
        <v>5033</v>
      </c>
      <c r="I2646" s="1700" t="s">
        <v>8089</v>
      </c>
    </row>
    <row r="2647" spans="2:9">
      <c r="B2647" s="1699" t="s">
        <v>2685</v>
      </c>
      <c r="C2647" s="1699" t="s">
        <v>2154</v>
      </c>
      <c r="D2647" s="1699" t="s">
        <v>2122</v>
      </c>
      <c r="E2647" s="1699">
        <v>0</v>
      </c>
      <c r="F2647" s="1699">
        <v>1</v>
      </c>
      <c r="G2647" s="1700" t="s">
        <v>5034</v>
      </c>
      <c r="H2647" s="1700" t="s">
        <v>5035</v>
      </c>
      <c r="I2647" s="1700" t="s">
        <v>8088</v>
      </c>
    </row>
    <row r="2648" spans="2:9">
      <c r="B2648" s="1699" t="s">
        <v>2685</v>
      </c>
      <c r="C2648" s="1699" t="s">
        <v>2154</v>
      </c>
      <c r="D2648" s="1699" t="s">
        <v>2126</v>
      </c>
      <c r="E2648" s="1699">
        <v>0</v>
      </c>
      <c r="F2648" s="1699">
        <v>1</v>
      </c>
      <c r="G2648" s="1700" t="s">
        <v>5034</v>
      </c>
      <c r="H2648" s="1700" t="s">
        <v>5036</v>
      </c>
      <c r="I2648" s="1700" t="s">
        <v>8088</v>
      </c>
    </row>
    <row r="2649" spans="2:9">
      <c r="B2649" s="1699" t="s">
        <v>2685</v>
      </c>
      <c r="C2649" s="1699" t="s">
        <v>2154</v>
      </c>
      <c r="D2649" s="1699" t="s">
        <v>2128</v>
      </c>
      <c r="E2649" s="1699">
        <v>0</v>
      </c>
      <c r="F2649" s="1699">
        <v>1</v>
      </c>
      <c r="G2649" s="1700" t="s">
        <v>5034</v>
      </c>
      <c r="H2649" s="1700" t="s">
        <v>5037</v>
      </c>
      <c r="I2649" s="1700" t="s">
        <v>8089</v>
      </c>
    </row>
    <row r="2650" spans="2:9">
      <c r="B2650" s="1699" t="s">
        <v>2685</v>
      </c>
      <c r="C2650" s="1699" t="s">
        <v>2155</v>
      </c>
      <c r="D2650" s="1699" t="s">
        <v>2110</v>
      </c>
      <c r="E2650" s="1699">
        <v>0</v>
      </c>
      <c r="F2650" s="1699">
        <v>1</v>
      </c>
      <c r="G2650" s="1700" t="s">
        <v>5038</v>
      </c>
      <c r="H2650" s="1700" t="s">
        <v>5039</v>
      </c>
      <c r="I2650" s="1700" t="s">
        <v>8088</v>
      </c>
    </row>
    <row r="2651" spans="2:9">
      <c r="B2651" s="1699" t="s">
        <v>2685</v>
      </c>
      <c r="C2651" s="1699" t="s">
        <v>2155</v>
      </c>
      <c r="D2651" s="1699" t="s">
        <v>2122</v>
      </c>
      <c r="E2651" s="1699">
        <v>0</v>
      </c>
      <c r="F2651" s="1699">
        <v>1</v>
      </c>
      <c r="G2651" s="1700" t="s">
        <v>5038</v>
      </c>
      <c r="H2651" s="1700" t="s">
        <v>5040</v>
      </c>
      <c r="I2651" s="1700" t="s">
        <v>8088</v>
      </c>
    </row>
    <row r="2652" spans="2:9">
      <c r="B2652" s="1699" t="s">
        <v>2685</v>
      </c>
      <c r="C2652" s="1699" t="s">
        <v>2155</v>
      </c>
      <c r="D2652" s="1699" t="s">
        <v>2124</v>
      </c>
      <c r="E2652" s="1699">
        <v>0</v>
      </c>
      <c r="F2652" s="1699">
        <v>1</v>
      </c>
      <c r="G2652" s="1700" t="s">
        <v>5038</v>
      </c>
      <c r="H2652" s="1700" t="s">
        <v>5041</v>
      </c>
      <c r="I2652" s="1700" t="s">
        <v>8089</v>
      </c>
    </row>
    <row r="2653" spans="2:9">
      <c r="B2653" s="1699" t="s">
        <v>2685</v>
      </c>
      <c r="C2653" s="1699" t="s">
        <v>2155</v>
      </c>
      <c r="D2653" s="1699" t="s">
        <v>2512</v>
      </c>
      <c r="E2653" s="1699">
        <v>0</v>
      </c>
      <c r="F2653" s="1699">
        <v>1</v>
      </c>
      <c r="G2653" s="1700" t="s">
        <v>5038</v>
      </c>
      <c r="H2653" s="1700" t="s">
        <v>5042</v>
      </c>
      <c r="I2653" s="1700" t="s">
        <v>8088</v>
      </c>
    </row>
    <row r="2654" spans="2:9">
      <c r="B2654" s="1699" t="s">
        <v>2685</v>
      </c>
      <c r="C2654" s="1699" t="s">
        <v>2157</v>
      </c>
      <c r="D2654" s="1699" t="s">
        <v>2126</v>
      </c>
      <c r="E2654" s="1699">
        <v>0</v>
      </c>
      <c r="F2654" s="1699">
        <v>1</v>
      </c>
      <c r="G2654" s="1700" t="s">
        <v>5043</v>
      </c>
      <c r="H2654" s="1700" t="s">
        <v>5044</v>
      </c>
      <c r="I2654" s="1700" t="s">
        <v>8088</v>
      </c>
    </row>
    <row r="2655" spans="2:9">
      <c r="B2655" s="1699" t="s">
        <v>2685</v>
      </c>
      <c r="C2655" s="1699" t="s">
        <v>2158</v>
      </c>
      <c r="D2655" s="1699" t="s">
        <v>2126</v>
      </c>
      <c r="E2655" s="1699">
        <v>0</v>
      </c>
      <c r="F2655" s="1699">
        <v>1</v>
      </c>
      <c r="G2655" s="1700" t="s">
        <v>5045</v>
      </c>
      <c r="H2655" s="1700" t="s">
        <v>5046</v>
      </c>
      <c r="I2655" s="1700" t="s">
        <v>8088</v>
      </c>
    </row>
    <row r="2656" spans="2:9">
      <c r="B2656" s="1699" t="s">
        <v>2685</v>
      </c>
      <c r="C2656" s="1699" t="s">
        <v>2161</v>
      </c>
      <c r="D2656" s="1699" t="s">
        <v>2108</v>
      </c>
      <c r="E2656" s="1699">
        <v>1</v>
      </c>
      <c r="F2656" s="1699">
        <v>0</v>
      </c>
      <c r="G2656" s="1700" t="s">
        <v>5047</v>
      </c>
      <c r="H2656" s="1700"/>
      <c r="I2656" s="1700" t="s">
        <v>8089</v>
      </c>
    </row>
    <row r="2657" spans="2:9">
      <c r="B2657" s="1699" t="s">
        <v>2685</v>
      </c>
      <c r="C2657" s="1699" t="s">
        <v>2161</v>
      </c>
      <c r="D2657" s="1699" t="s">
        <v>2110</v>
      </c>
      <c r="E2657" s="1699">
        <v>0</v>
      </c>
      <c r="F2657" s="1699">
        <v>1</v>
      </c>
      <c r="G2657" s="1700" t="s">
        <v>5047</v>
      </c>
      <c r="H2657" s="1700" t="s">
        <v>5048</v>
      </c>
      <c r="I2657" s="1700" t="s">
        <v>8088</v>
      </c>
    </row>
    <row r="2658" spans="2:9">
      <c r="B2658" s="1699" t="s">
        <v>2685</v>
      </c>
      <c r="C2658" s="1699" t="s">
        <v>2161</v>
      </c>
      <c r="D2658" s="1699" t="s">
        <v>2122</v>
      </c>
      <c r="E2658" s="1699">
        <v>0</v>
      </c>
      <c r="F2658" s="1699">
        <v>1</v>
      </c>
      <c r="G2658" s="1700" t="s">
        <v>5047</v>
      </c>
      <c r="H2658" s="1700" t="s">
        <v>5049</v>
      </c>
      <c r="I2658" s="1700" t="s">
        <v>8088</v>
      </c>
    </row>
    <row r="2659" spans="2:9">
      <c r="B2659" s="1699" t="s">
        <v>2685</v>
      </c>
      <c r="C2659" s="1699" t="s">
        <v>2161</v>
      </c>
      <c r="D2659" s="1699" t="s">
        <v>2124</v>
      </c>
      <c r="E2659" s="1699">
        <v>0</v>
      </c>
      <c r="F2659" s="1699">
        <v>1</v>
      </c>
      <c r="G2659" s="1700" t="s">
        <v>5047</v>
      </c>
      <c r="H2659" s="1700" t="s">
        <v>3791</v>
      </c>
      <c r="I2659" s="1700" t="s">
        <v>8088</v>
      </c>
    </row>
    <row r="2660" spans="2:9">
      <c r="B2660" s="1699" t="s">
        <v>2685</v>
      </c>
      <c r="C2660" s="1699" t="s">
        <v>2161</v>
      </c>
      <c r="D2660" s="1699" t="s">
        <v>2126</v>
      </c>
      <c r="E2660" s="1699">
        <v>0</v>
      </c>
      <c r="F2660" s="1699">
        <v>1</v>
      </c>
      <c r="G2660" s="1700" t="s">
        <v>5047</v>
      </c>
      <c r="H2660" s="1700" t="s">
        <v>5050</v>
      </c>
      <c r="I2660" s="1700" t="s">
        <v>8089</v>
      </c>
    </row>
    <row r="2661" spans="2:9">
      <c r="B2661" s="1699" t="s">
        <v>2685</v>
      </c>
      <c r="C2661" s="1699" t="s">
        <v>2161</v>
      </c>
      <c r="D2661" s="1699" t="s">
        <v>2130</v>
      </c>
      <c r="E2661" s="1699">
        <v>0</v>
      </c>
      <c r="F2661" s="1699">
        <v>1</v>
      </c>
      <c r="G2661" s="1700" t="s">
        <v>5047</v>
      </c>
      <c r="H2661" s="1700" t="s">
        <v>3414</v>
      </c>
      <c r="I2661" s="1700" t="s">
        <v>8089</v>
      </c>
    </row>
    <row r="2662" spans="2:9">
      <c r="B2662" s="1699" t="s">
        <v>2685</v>
      </c>
      <c r="C2662" s="1699" t="s">
        <v>2161</v>
      </c>
      <c r="D2662" s="1699" t="s">
        <v>2512</v>
      </c>
      <c r="E2662" s="1699">
        <v>0</v>
      </c>
      <c r="F2662" s="1699">
        <v>1</v>
      </c>
      <c r="G2662" s="1700" t="s">
        <v>5047</v>
      </c>
      <c r="H2662" s="1700" t="s">
        <v>5051</v>
      </c>
      <c r="I2662" s="1700" t="s">
        <v>8089</v>
      </c>
    </row>
    <row r="2663" spans="2:9">
      <c r="B2663" s="1699" t="s">
        <v>2685</v>
      </c>
      <c r="C2663" s="1699" t="s">
        <v>2161</v>
      </c>
      <c r="D2663" s="1699" t="s">
        <v>2514</v>
      </c>
      <c r="E2663" s="1699">
        <v>0</v>
      </c>
      <c r="F2663" s="1699">
        <v>1</v>
      </c>
      <c r="G2663" s="1700" t="s">
        <v>5047</v>
      </c>
      <c r="H2663" s="1700" t="s">
        <v>5052</v>
      </c>
      <c r="I2663" s="1700" t="s">
        <v>8089</v>
      </c>
    </row>
    <row r="2664" spans="2:9">
      <c r="B2664" s="1699" t="s">
        <v>2685</v>
      </c>
      <c r="C2664" s="1699" t="s">
        <v>2161</v>
      </c>
      <c r="D2664" s="1699" t="s">
        <v>2515</v>
      </c>
      <c r="E2664" s="1699">
        <v>0</v>
      </c>
      <c r="F2664" s="1699">
        <v>1</v>
      </c>
      <c r="G2664" s="1700" t="s">
        <v>5047</v>
      </c>
      <c r="H2664" s="1700" t="s">
        <v>5053</v>
      </c>
      <c r="I2664" s="1700" t="s">
        <v>8089</v>
      </c>
    </row>
    <row r="2665" spans="2:9">
      <c r="B2665" s="1699" t="s">
        <v>2685</v>
      </c>
      <c r="C2665" s="1699" t="s">
        <v>2161</v>
      </c>
      <c r="D2665" s="1699" t="s">
        <v>2516</v>
      </c>
      <c r="E2665" s="1699">
        <v>0</v>
      </c>
      <c r="F2665" s="1699">
        <v>1</v>
      </c>
      <c r="G2665" s="1700" t="s">
        <v>5047</v>
      </c>
      <c r="H2665" s="1700" t="s">
        <v>5054</v>
      </c>
      <c r="I2665" s="1700" t="s">
        <v>8089</v>
      </c>
    </row>
    <row r="2666" spans="2:9">
      <c r="B2666" s="1699" t="s">
        <v>2685</v>
      </c>
      <c r="C2666" s="1699" t="s">
        <v>2161</v>
      </c>
      <c r="D2666" s="1699" t="s">
        <v>2518</v>
      </c>
      <c r="E2666" s="1699">
        <v>0</v>
      </c>
      <c r="F2666" s="1699">
        <v>1</v>
      </c>
      <c r="G2666" s="1700" t="s">
        <v>5047</v>
      </c>
      <c r="H2666" s="1700" t="s">
        <v>5055</v>
      </c>
      <c r="I2666" s="1700" t="s">
        <v>8088</v>
      </c>
    </row>
    <row r="2667" spans="2:9">
      <c r="B2667" s="1699" t="s">
        <v>2685</v>
      </c>
      <c r="C2667" s="1699" t="s">
        <v>2161</v>
      </c>
      <c r="D2667" s="1699" t="s">
        <v>2520</v>
      </c>
      <c r="E2667" s="1699">
        <v>0</v>
      </c>
      <c r="F2667" s="1699">
        <v>1</v>
      </c>
      <c r="G2667" s="1700" t="s">
        <v>5047</v>
      </c>
      <c r="H2667" s="1700" t="s">
        <v>5056</v>
      </c>
      <c r="I2667" s="1700" t="s">
        <v>8088</v>
      </c>
    </row>
    <row r="2668" spans="2:9">
      <c r="B2668" s="1699" t="s">
        <v>2685</v>
      </c>
      <c r="C2668" s="1699" t="s">
        <v>2164</v>
      </c>
      <c r="D2668" s="1699" t="s">
        <v>2108</v>
      </c>
      <c r="E2668" s="1699">
        <v>1</v>
      </c>
      <c r="F2668" s="1699">
        <v>0</v>
      </c>
      <c r="G2668" s="1700" t="s">
        <v>5057</v>
      </c>
      <c r="H2668" s="1700"/>
      <c r="I2668" s="1700" t="s">
        <v>8089</v>
      </c>
    </row>
    <row r="2669" spans="2:9">
      <c r="B2669" s="1699" t="s">
        <v>2685</v>
      </c>
      <c r="C2669" s="1699" t="s">
        <v>2164</v>
      </c>
      <c r="D2669" s="1699" t="s">
        <v>2110</v>
      </c>
      <c r="E2669" s="1699">
        <v>0</v>
      </c>
      <c r="F2669" s="1699">
        <v>1</v>
      </c>
      <c r="G2669" s="1700" t="s">
        <v>5057</v>
      </c>
      <c r="H2669" s="1700" t="s">
        <v>5058</v>
      </c>
      <c r="I2669" s="1700" t="s">
        <v>8089</v>
      </c>
    </row>
    <row r="2670" spans="2:9">
      <c r="B2670" s="1699" t="s">
        <v>2685</v>
      </c>
      <c r="C2670" s="1699" t="s">
        <v>2164</v>
      </c>
      <c r="D2670" s="1699" t="s">
        <v>2112</v>
      </c>
      <c r="E2670" s="1699">
        <v>0</v>
      </c>
      <c r="F2670" s="1699">
        <v>1</v>
      </c>
      <c r="G2670" s="1700" t="s">
        <v>5057</v>
      </c>
      <c r="H2670" s="1700" t="s">
        <v>5059</v>
      </c>
      <c r="I2670" s="1700" t="s">
        <v>8089</v>
      </c>
    </row>
    <row r="2671" spans="2:9">
      <c r="B2671" s="1699" t="s">
        <v>2685</v>
      </c>
      <c r="C2671" s="1699" t="s">
        <v>2164</v>
      </c>
      <c r="D2671" s="1699" t="s">
        <v>2122</v>
      </c>
      <c r="E2671" s="1699">
        <v>0</v>
      </c>
      <c r="F2671" s="1699">
        <v>1</v>
      </c>
      <c r="G2671" s="1700" t="s">
        <v>5057</v>
      </c>
      <c r="H2671" s="1700" t="s">
        <v>4502</v>
      </c>
      <c r="I2671" s="1700" t="s">
        <v>8089</v>
      </c>
    </row>
    <row r="2672" spans="2:9">
      <c r="B2672" s="1699" t="s">
        <v>2685</v>
      </c>
      <c r="C2672" s="1699" t="s">
        <v>2164</v>
      </c>
      <c r="D2672" s="1699" t="s">
        <v>2124</v>
      </c>
      <c r="E2672" s="1699">
        <v>0</v>
      </c>
      <c r="F2672" s="1699">
        <v>1</v>
      </c>
      <c r="G2672" s="1700" t="s">
        <v>5057</v>
      </c>
      <c r="H2672" s="1700" t="s">
        <v>3757</v>
      </c>
      <c r="I2672" s="1700" t="s">
        <v>8089</v>
      </c>
    </row>
    <row r="2673" spans="2:9">
      <c r="B2673" s="1699" t="s">
        <v>2685</v>
      </c>
      <c r="C2673" s="1699" t="s">
        <v>2164</v>
      </c>
      <c r="D2673" s="1699" t="s">
        <v>2126</v>
      </c>
      <c r="E2673" s="1699">
        <v>0</v>
      </c>
      <c r="F2673" s="1699">
        <v>1</v>
      </c>
      <c r="G2673" s="1700" t="s">
        <v>5057</v>
      </c>
      <c r="H2673" s="1700" t="s">
        <v>5060</v>
      </c>
      <c r="I2673" s="1700" t="s">
        <v>8089</v>
      </c>
    </row>
    <row r="2674" spans="2:9">
      <c r="B2674" s="1699" t="s">
        <v>2685</v>
      </c>
      <c r="C2674" s="1699" t="s">
        <v>2164</v>
      </c>
      <c r="D2674" s="1699" t="s">
        <v>2128</v>
      </c>
      <c r="E2674" s="1699">
        <v>0</v>
      </c>
      <c r="F2674" s="1699">
        <v>1</v>
      </c>
      <c r="G2674" s="1700" t="s">
        <v>5057</v>
      </c>
      <c r="H2674" s="1700" t="s">
        <v>5061</v>
      </c>
      <c r="I2674" s="1700" t="s">
        <v>8089</v>
      </c>
    </row>
    <row r="2675" spans="2:9">
      <c r="B2675" s="1699" t="s">
        <v>2685</v>
      </c>
      <c r="C2675" s="1699" t="s">
        <v>2164</v>
      </c>
      <c r="D2675" s="1699" t="s">
        <v>2130</v>
      </c>
      <c r="E2675" s="1699">
        <v>0</v>
      </c>
      <c r="F2675" s="1699">
        <v>1</v>
      </c>
      <c r="G2675" s="1700" t="s">
        <v>5057</v>
      </c>
      <c r="H2675" s="1700" t="s">
        <v>5062</v>
      </c>
      <c r="I2675" s="1700" t="s">
        <v>8089</v>
      </c>
    </row>
    <row r="2676" spans="2:9">
      <c r="B2676" s="1699" t="s">
        <v>2685</v>
      </c>
      <c r="C2676" s="1699" t="s">
        <v>2164</v>
      </c>
      <c r="D2676" s="1699" t="s">
        <v>2512</v>
      </c>
      <c r="E2676" s="1699">
        <v>0</v>
      </c>
      <c r="F2676" s="1699">
        <v>1</v>
      </c>
      <c r="G2676" s="1700" t="s">
        <v>5057</v>
      </c>
      <c r="H2676" s="1700" t="s">
        <v>5063</v>
      </c>
      <c r="I2676" s="1700" t="s">
        <v>8089</v>
      </c>
    </row>
    <row r="2677" spans="2:9">
      <c r="B2677" s="1699" t="s">
        <v>2685</v>
      </c>
      <c r="C2677" s="1699" t="s">
        <v>2165</v>
      </c>
      <c r="D2677" s="1699" t="s">
        <v>2108</v>
      </c>
      <c r="E2677" s="1699">
        <v>1</v>
      </c>
      <c r="F2677" s="1699">
        <v>0</v>
      </c>
      <c r="G2677" s="1700" t="s">
        <v>5064</v>
      </c>
      <c r="H2677" s="1700"/>
      <c r="I2677" s="1700" t="s">
        <v>8089</v>
      </c>
    </row>
    <row r="2678" spans="2:9">
      <c r="B2678" s="1699" t="s">
        <v>2685</v>
      </c>
      <c r="C2678" s="1699" t="s">
        <v>2165</v>
      </c>
      <c r="D2678" s="1699" t="s">
        <v>2107</v>
      </c>
      <c r="E2678" s="1699">
        <v>0</v>
      </c>
      <c r="F2678" s="1699">
        <v>1</v>
      </c>
      <c r="G2678" s="1700" t="s">
        <v>5064</v>
      </c>
      <c r="H2678" s="1700" t="s">
        <v>5065</v>
      </c>
      <c r="I2678" s="1700" t="s">
        <v>8089</v>
      </c>
    </row>
    <row r="2679" spans="2:9">
      <c r="B2679" s="1699" t="s">
        <v>2685</v>
      </c>
      <c r="C2679" s="1699" t="s">
        <v>2165</v>
      </c>
      <c r="D2679" s="1699" t="s">
        <v>2112</v>
      </c>
      <c r="E2679" s="1699">
        <v>0</v>
      </c>
      <c r="F2679" s="1699">
        <v>1</v>
      </c>
      <c r="G2679" s="1700" t="s">
        <v>5064</v>
      </c>
      <c r="H2679" s="1700" t="s">
        <v>5066</v>
      </c>
      <c r="I2679" s="1700" t="s">
        <v>8088</v>
      </c>
    </row>
    <row r="2680" spans="2:9">
      <c r="B2680" s="1699" t="s">
        <v>2685</v>
      </c>
      <c r="C2680" s="1699" t="s">
        <v>2165</v>
      </c>
      <c r="D2680" s="1699" t="s">
        <v>2122</v>
      </c>
      <c r="E2680" s="1699">
        <v>0</v>
      </c>
      <c r="F2680" s="1699">
        <v>1</v>
      </c>
      <c r="G2680" s="1700" t="s">
        <v>5064</v>
      </c>
      <c r="H2680" s="1700" t="s">
        <v>5067</v>
      </c>
      <c r="I2680" s="1700" t="s">
        <v>8089</v>
      </c>
    </row>
    <row r="2681" spans="2:9">
      <c r="B2681" s="1699" t="s">
        <v>2685</v>
      </c>
      <c r="C2681" s="1699" t="s">
        <v>2167</v>
      </c>
      <c r="D2681" s="1699" t="s">
        <v>2108</v>
      </c>
      <c r="E2681" s="1699">
        <v>1</v>
      </c>
      <c r="F2681" s="1699">
        <v>0</v>
      </c>
      <c r="G2681" s="1700" t="s">
        <v>5068</v>
      </c>
      <c r="H2681" s="1700"/>
      <c r="I2681" s="1700" t="s">
        <v>8089</v>
      </c>
    </row>
    <row r="2682" spans="2:9">
      <c r="B2682" s="1699" t="s">
        <v>2685</v>
      </c>
      <c r="C2682" s="1699" t="s">
        <v>2167</v>
      </c>
      <c r="D2682" s="1699" t="s">
        <v>2110</v>
      </c>
      <c r="E2682" s="1699">
        <v>0</v>
      </c>
      <c r="F2682" s="1699">
        <v>1</v>
      </c>
      <c r="G2682" s="1700" t="s">
        <v>5068</v>
      </c>
      <c r="H2682" s="1700" t="s">
        <v>5069</v>
      </c>
      <c r="I2682" s="1700" t="s">
        <v>8089</v>
      </c>
    </row>
    <row r="2683" spans="2:9">
      <c r="B2683" s="1699" t="s">
        <v>2685</v>
      </c>
      <c r="C2683" s="1699" t="s">
        <v>2167</v>
      </c>
      <c r="D2683" s="1699" t="s">
        <v>2112</v>
      </c>
      <c r="E2683" s="1699">
        <v>0</v>
      </c>
      <c r="F2683" s="1699">
        <v>1</v>
      </c>
      <c r="G2683" s="1700" t="s">
        <v>5068</v>
      </c>
      <c r="H2683" s="1700" t="s">
        <v>3694</v>
      </c>
      <c r="I2683" s="1700" t="s">
        <v>8089</v>
      </c>
    </row>
    <row r="2684" spans="2:9">
      <c r="B2684" s="1699" t="s">
        <v>2685</v>
      </c>
      <c r="C2684" s="1699" t="s">
        <v>2167</v>
      </c>
      <c r="D2684" s="1699" t="s">
        <v>2122</v>
      </c>
      <c r="E2684" s="1699">
        <v>0</v>
      </c>
      <c r="F2684" s="1699">
        <v>1</v>
      </c>
      <c r="G2684" s="1700" t="s">
        <v>5068</v>
      </c>
      <c r="H2684" s="1700" t="s">
        <v>5070</v>
      </c>
      <c r="I2684" s="1700" t="s">
        <v>8089</v>
      </c>
    </row>
    <row r="2685" spans="2:9">
      <c r="B2685" s="1699" t="s">
        <v>2685</v>
      </c>
      <c r="C2685" s="1699" t="s">
        <v>2167</v>
      </c>
      <c r="D2685" s="1699" t="s">
        <v>2124</v>
      </c>
      <c r="E2685" s="1699">
        <v>0</v>
      </c>
      <c r="F2685" s="1699">
        <v>1</v>
      </c>
      <c r="G2685" s="1700" t="s">
        <v>5068</v>
      </c>
      <c r="H2685" s="1700" t="s">
        <v>5071</v>
      </c>
      <c r="I2685" s="1700" t="s">
        <v>8089</v>
      </c>
    </row>
    <row r="2686" spans="2:9">
      <c r="B2686" s="1699" t="s">
        <v>2685</v>
      </c>
      <c r="C2686" s="1699" t="s">
        <v>2167</v>
      </c>
      <c r="D2686" s="1699" t="s">
        <v>2126</v>
      </c>
      <c r="E2686" s="1699">
        <v>0</v>
      </c>
      <c r="F2686" s="1699">
        <v>1</v>
      </c>
      <c r="G2686" s="1700" t="s">
        <v>5068</v>
      </c>
      <c r="H2686" s="1700" t="s">
        <v>5072</v>
      </c>
      <c r="I2686" s="1700" t="s">
        <v>8089</v>
      </c>
    </row>
    <row r="2687" spans="2:9">
      <c r="B2687" s="1699" t="s">
        <v>2685</v>
      </c>
      <c r="C2687" s="1699" t="s">
        <v>2167</v>
      </c>
      <c r="D2687" s="1699" t="s">
        <v>2128</v>
      </c>
      <c r="E2687" s="1699">
        <v>0</v>
      </c>
      <c r="F2687" s="1699">
        <v>1</v>
      </c>
      <c r="G2687" s="1700" t="s">
        <v>5068</v>
      </c>
      <c r="H2687" s="1700" t="s">
        <v>3869</v>
      </c>
      <c r="I2687" s="1700" t="s">
        <v>8089</v>
      </c>
    </row>
    <row r="2688" spans="2:9">
      <c r="B2688" s="1699" t="s">
        <v>2685</v>
      </c>
      <c r="C2688" s="1699" t="s">
        <v>2167</v>
      </c>
      <c r="D2688" s="1699" t="s">
        <v>2130</v>
      </c>
      <c r="E2688" s="1699">
        <v>0</v>
      </c>
      <c r="F2688" s="1699">
        <v>1</v>
      </c>
      <c r="G2688" s="1700" t="s">
        <v>5068</v>
      </c>
      <c r="H2688" s="1700" t="s">
        <v>3017</v>
      </c>
      <c r="I2688" s="1700" t="s">
        <v>8089</v>
      </c>
    </row>
    <row r="2689" spans="2:9">
      <c r="B2689" s="1699" t="s">
        <v>2685</v>
      </c>
      <c r="C2689" s="1699" t="s">
        <v>2167</v>
      </c>
      <c r="D2689" s="1699" t="s">
        <v>2512</v>
      </c>
      <c r="E2689" s="1699">
        <v>0</v>
      </c>
      <c r="F2689" s="1699">
        <v>1</v>
      </c>
      <c r="G2689" s="1700" t="s">
        <v>5068</v>
      </c>
      <c r="H2689" s="1700" t="s">
        <v>5073</v>
      </c>
      <c r="I2689" s="1700" t="s">
        <v>8089</v>
      </c>
    </row>
    <row r="2690" spans="2:9">
      <c r="B2690" s="1699" t="s">
        <v>2685</v>
      </c>
      <c r="C2690" s="1699" t="s">
        <v>2167</v>
      </c>
      <c r="D2690" s="1699" t="s">
        <v>2514</v>
      </c>
      <c r="E2690" s="1699">
        <v>0</v>
      </c>
      <c r="F2690" s="1699">
        <v>1</v>
      </c>
      <c r="G2690" s="1700" t="s">
        <v>5068</v>
      </c>
      <c r="H2690" s="1700" t="s">
        <v>5074</v>
      </c>
      <c r="I2690" s="1700" t="s">
        <v>8089</v>
      </c>
    </row>
    <row r="2691" spans="2:9">
      <c r="B2691" s="1699" t="s">
        <v>2685</v>
      </c>
      <c r="C2691" s="1699" t="s">
        <v>2167</v>
      </c>
      <c r="D2691" s="1699" t="s">
        <v>2515</v>
      </c>
      <c r="E2691" s="1699">
        <v>0</v>
      </c>
      <c r="F2691" s="1699">
        <v>1</v>
      </c>
      <c r="G2691" s="1700" t="s">
        <v>5068</v>
      </c>
      <c r="H2691" s="1700" t="s">
        <v>5075</v>
      </c>
      <c r="I2691" s="1700" t="s">
        <v>8089</v>
      </c>
    </row>
    <row r="2692" spans="2:9">
      <c r="B2692" s="1699" t="s">
        <v>2685</v>
      </c>
      <c r="C2692" s="1699" t="s">
        <v>2167</v>
      </c>
      <c r="D2692" s="1699" t="s">
        <v>2516</v>
      </c>
      <c r="E2692" s="1699">
        <v>0</v>
      </c>
      <c r="F2692" s="1699">
        <v>1</v>
      </c>
      <c r="G2692" s="1700" t="s">
        <v>5068</v>
      </c>
      <c r="H2692" s="1700" t="s">
        <v>5076</v>
      </c>
      <c r="I2692" s="1700" t="s">
        <v>8088</v>
      </c>
    </row>
    <row r="2693" spans="2:9">
      <c r="B2693" s="1699" t="s">
        <v>2685</v>
      </c>
      <c r="C2693" s="1699" t="s">
        <v>2167</v>
      </c>
      <c r="D2693" s="1699" t="s">
        <v>2518</v>
      </c>
      <c r="E2693" s="1699">
        <v>0</v>
      </c>
      <c r="F2693" s="1699">
        <v>1</v>
      </c>
      <c r="G2693" s="1700" t="s">
        <v>5068</v>
      </c>
      <c r="H2693" s="1700" t="s">
        <v>5077</v>
      </c>
      <c r="I2693" s="1700" t="s">
        <v>8089</v>
      </c>
    </row>
    <row r="2694" spans="2:9">
      <c r="B2694" s="1699" t="s">
        <v>2685</v>
      </c>
      <c r="C2694" s="1699" t="s">
        <v>2167</v>
      </c>
      <c r="D2694" s="1699" t="s">
        <v>2520</v>
      </c>
      <c r="E2694" s="1699">
        <v>0</v>
      </c>
      <c r="F2694" s="1699">
        <v>1</v>
      </c>
      <c r="G2694" s="1700" t="s">
        <v>5068</v>
      </c>
      <c r="H2694" s="1700" t="s">
        <v>5078</v>
      </c>
      <c r="I2694" s="1700" t="s">
        <v>8088</v>
      </c>
    </row>
    <row r="2695" spans="2:9">
      <c r="B2695" s="1699" t="s">
        <v>2685</v>
      </c>
      <c r="C2695" s="1699" t="s">
        <v>2167</v>
      </c>
      <c r="D2695" s="1699" t="s">
        <v>2522</v>
      </c>
      <c r="E2695" s="1699">
        <v>0</v>
      </c>
      <c r="F2695" s="1699">
        <v>1</v>
      </c>
      <c r="G2695" s="1700" t="s">
        <v>5068</v>
      </c>
      <c r="H2695" s="1700" t="s">
        <v>5079</v>
      </c>
      <c r="I2695" s="1700" t="s">
        <v>8089</v>
      </c>
    </row>
    <row r="2696" spans="2:9">
      <c r="B2696" s="1699" t="s">
        <v>2685</v>
      </c>
      <c r="C2696" s="1699" t="s">
        <v>2167</v>
      </c>
      <c r="D2696" s="1699" t="s">
        <v>2524</v>
      </c>
      <c r="E2696" s="1699">
        <v>0</v>
      </c>
      <c r="F2696" s="1699">
        <v>1</v>
      </c>
      <c r="G2696" s="1700" t="s">
        <v>5068</v>
      </c>
      <c r="H2696" s="1700" t="s">
        <v>5080</v>
      </c>
      <c r="I2696" s="1700" t="s">
        <v>8089</v>
      </c>
    </row>
    <row r="2697" spans="2:9">
      <c r="B2697" s="1699" t="s">
        <v>2685</v>
      </c>
      <c r="C2697" s="1699" t="s">
        <v>2167</v>
      </c>
      <c r="D2697" s="1699" t="s">
        <v>2525</v>
      </c>
      <c r="E2697" s="1699">
        <v>0</v>
      </c>
      <c r="F2697" s="1699">
        <v>1</v>
      </c>
      <c r="G2697" s="1700" t="s">
        <v>5068</v>
      </c>
      <c r="H2697" s="1700" t="s">
        <v>5081</v>
      </c>
      <c r="I2697" s="1700" t="s">
        <v>8089</v>
      </c>
    </row>
    <row r="2698" spans="2:9">
      <c r="B2698" s="1699" t="s">
        <v>2685</v>
      </c>
      <c r="C2698" s="1699" t="s">
        <v>2167</v>
      </c>
      <c r="D2698" s="1699" t="s">
        <v>2527</v>
      </c>
      <c r="E2698" s="1699">
        <v>0</v>
      </c>
      <c r="F2698" s="1699">
        <v>1</v>
      </c>
      <c r="G2698" s="1700" t="s">
        <v>5068</v>
      </c>
      <c r="H2698" s="1700" t="s">
        <v>5082</v>
      </c>
      <c r="I2698" s="1700" t="s">
        <v>8089</v>
      </c>
    </row>
    <row r="2699" spans="2:9">
      <c r="B2699" s="1699" t="s">
        <v>2685</v>
      </c>
      <c r="C2699" s="1699" t="s">
        <v>2172</v>
      </c>
      <c r="D2699" s="1699" t="s">
        <v>2108</v>
      </c>
      <c r="E2699" s="1699">
        <v>1</v>
      </c>
      <c r="F2699" s="1699">
        <v>0</v>
      </c>
      <c r="G2699" s="1700" t="s">
        <v>5083</v>
      </c>
      <c r="H2699" s="1700"/>
      <c r="I2699" s="1700" t="s">
        <v>8089</v>
      </c>
    </row>
    <row r="2700" spans="2:9">
      <c r="B2700" s="1699" t="s">
        <v>2685</v>
      </c>
      <c r="C2700" s="1699" t="s">
        <v>2172</v>
      </c>
      <c r="D2700" s="1699" t="s">
        <v>2107</v>
      </c>
      <c r="E2700" s="1699">
        <v>0</v>
      </c>
      <c r="F2700" s="1699">
        <v>1</v>
      </c>
      <c r="G2700" s="1700" t="s">
        <v>5083</v>
      </c>
      <c r="H2700" s="1700" t="s">
        <v>5084</v>
      </c>
      <c r="I2700" s="1700" t="s">
        <v>8089</v>
      </c>
    </row>
    <row r="2701" spans="2:9">
      <c r="B2701" s="1699" t="s">
        <v>2685</v>
      </c>
      <c r="C2701" s="1699" t="s">
        <v>2172</v>
      </c>
      <c r="D2701" s="1699" t="s">
        <v>2110</v>
      </c>
      <c r="E2701" s="1699">
        <v>0</v>
      </c>
      <c r="F2701" s="1699">
        <v>1</v>
      </c>
      <c r="G2701" s="1700" t="s">
        <v>5083</v>
      </c>
      <c r="H2701" s="1700" t="s">
        <v>2143</v>
      </c>
      <c r="I2701" s="1700" t="s">
        <v>8089</v>
      </c>
    </row>
    <row r="2702" spans="2:9">
      <c r="B2702" s="1699" t="s">
        <v>2685</v>
      </c>
      <c r="C2702" s="1699" t="s">
        <v>2172</v>
      </c>
      <c r="D2702" s="1699" t="s">
        <v>2112</v>
      </c>
      <c r="E2702" s="1699">
        <v>0</v>
      </c>
      <c r="F2702" s="1699">
        <v>1</v>
      </c>
      <c r="G2702" s="1700" t="s">
        <v>5083</v>
      </c>
      <c r="H2702" s="1700" t="s">
        <v>5085</v>
      </c>
      <c r="I2702" s="1700" t="s">
        <v>8089</v>
      </c>
    </row>
    <row r="2703" spans="2:9">
      <c r="B2703" s="1699" t="s">
        <v>2685</v>
      </c>
      <c r="C2703" s="1699" t="s">
        <v>2172</v>
      </c>
      <c r="D2703" s="1699" t="s">
        <v>2122</v>
      </c>
      <c r="E2703" s="1699">
        <v>0</v>
      </c>
      <c r="F2703" s="1699">
        <v>1</v>
      </c>
      <c r="G2703" s="1700" t="s">
        <v>5083</v>
      </c>
      <c r="H2703" s="1700" t="s">
        <v>3084</v>
      </c>
      <c r="I2703" s="1700" t="s">
        <v>8089</v>
      </c>
    </row>
    <row r="2704" spans="2:9">
      <c r="B2704" s="1699" t="s">
        <v>2685</v>
      </c>
      <c r="C2704" s="1699" t="s">
        <v>2172</v>
      </c>
      <c r="D2704" s="1699" t="s">
        <v>2124</v>
      </c>
      <c r="E2704" s="1699">
        <v>0</v>
      </c>
      <c r="F2704" s="1699">
        <v>1</v>
      </c>
      <c r="G2704" s="1700" t="s">
        <v>5083</v>
      </c>
      <c r="H2704" s="1700" t="s">
        <v>5086</v>
      </c>
      <c r="I2704" s="1700" t="s">
        <v>8089</v>
      </c>
    </row>
    <row r="2705" spans="2:9">
      <c r="B2705" s="1699" t="s">
        <v>2685</v>
      </c>
      <c r="C2705" s="1699" t="s">
        <v>2172</v>
      </c>
      <c r="D2705" s="1699" t="s">
        <v>2126</v>
      </c>
      <c r="E2705" s="1699">
        <v>0</v>
      </c>
      <c r="F2705" s="1699">
        <v>1</v>
      </c>
      <c r="G2705" s="1700" t="s">
        <v>5083</v>
      </c>
      <c r="H2705" s="1700" t="s">
        <v>3591</v>
      </c>
      <c r="I2705" s="1700" t="s">
        <v>8089</v>
      </c>
    </row>
    <row r="2706" spans="2:9">
      <c r="B2706" s="1699" t="s">
        <v>2685</v>
      </c>
      <c r="C2706" s="1699" t="s">
        <v>2172</v>
      </c>
      <c r="D2706" s="1699" t="s">
        <v>2128</v>
      </c>
      <c r="E2706" s="1699">
        <v>0</v>
      </c>
      <c r="F2706" s="1699">
        <v>1</v>
      </c>
      <c r="G2706" s="1700" t="s">
        <v>5083</v>
      </c>
      <c r="H2706" s="1700" t="s">
        <v>4387</v>
      </c>
      <c r="I2706" s="1700" t="s">
        <v>8089</v>
      </c>
    </row>
    <row r="2707" spans="2:9">
      <c r="B2707" s="1699" t="s">
        <v>2685</v>
      </c>
      <c r="C2707" s="1699" t="s">
        <v>2172</v>
      </c>
      <c r="D2707" s="1699" t="s">
        <v>2130</v>
      </c>
      <c r="E2707" s="1699">
        <v>0</v>
      </c>
      <c r="F2707" s="1699">
        <v>1</v>
      </c>
      <c r="G2707" s="1700" t="s">
        <v>5083</v>
      </c>
      <c r="H2707" s="1700" t="s">
        <v>5087</v>
      </c>
      <c r="I2707" s="1700" t="s">
        <v>8088</v>
      </c>
    </row>
    <row r="2708" spans="2:9">
      <c r="B2708" s="1699" t="s">
        <v>2685</v>
      </c>
      <c r="C2708" s="1699" t="s">
        <v>2172</v>
      </c>
      <c r="D2708" s="1699" t="s">
        <v>2512</v>
      </c>
      <c r="E2708" s="1699">
        <v>0</v>
      </c>
      <c r="F2708" s="1699">
        <v>1</v>
      </c>
      <c r="G2708" s="1700" t="s">
        <v>5083</v>
      </c>
      <c r="H2708" s="1700" t="s">
        <v>3142</v>
      </c>
      <c r="I2708" s="1700" t="s">
        <v>8089</v>
      </c>
    </row>
    <row r="2709" spans="2:9">
      <c r="B2709" s="1699" t="s">
        <v>2685</v>
      </c>
      <c r="C2709" s="1699" t="s">
        <v>2172</v>
      </c>
      <c r="D2709" s="1699" t="s">
        <v>2514</v>
      </c>
      <c r="E2709" s="1699">
        <v>0</v>
      </c>
      <c r="F2709" s="1699">
        <v>1</v>
      </c>
      <c r="G2709" s="1700" t="s">
        <v>5083</v>
      </c>
      <c r="H2709" s="1700" t="s">
        <v>5088</v>
      </c>
      <c r="I2709" s="1700" t="s">
        <v>8089</v>
      </c>
    </row>
    <row r="2710" spans="2:9">
      <c r="B2710" s="1699" t="s">
        <v>2685</v>
      </c>
      <c r="C2710" s="1699" t="s">
        <v>2172</v>
      </c>
      <c r="D2710" s="1699" t="s">
        <v>2515</v>
      </c>
      <c r="E2710" s="1699">
        <v>0</v>
      </c>
      <c r="F2710" s="1699">
        <v>1</v>
      </c>
      <c r="G2710" s="1700" t="s">
        <v>5083</v>
      </c>
      <c r="H2710" s="1700" t="s">
        <v>2937</v>
      </c>
      <c r="I2710" s="1700" t="s">
        <v>8089</v>
      </c>
    </row>
    <row r="2711" spans="2:9">
      <c r="B2711" s="1699" t="s">
        <v>2685</v>
      </c>
      <c r="C2711" s="1699" t="s">
        <v>2172</v>
      </c>
      <c r="D2711" s="1699" t="s">
        <v>2516</v>
      </c>
      <c r="E2711" s="1699">
        <v>0</v>
      </c>
      <c r="F2711" s="1699">
        <v>1</v>
      </c>
      <c r="G2711" s="1700" t="s">
        <v>5083</v>
      </c>
      <c r="H2711" s="1700" t="s">
        <v>5089</v>
      </c>
      <c r="I2711" s="1700" t="s">
        <v>8089</v>
      </c>
    </row>
    <row r="2712" spans="2:9">
      <c r="B2712" s="1699" t="s">
        <v>2685</v>
      </c>
      <c r="C2712" s="1699" t="s">
        <v>2172</v>
      </c>
      <c r="D2712" s="1699" t="s">
        <v>2518</v>
      </c>
      <c r="E2712" s="1699">
        <v>0</v>
      </c>
      <c r="F2712" s="1699">
        <v>1</v>
      </c>
      <c r="G2712" s="1700" t="s">
        <v>5083</v>
      </c>
      <c r="H2712" s="1700" t="s">
        <v>5090</v>
      </c>
      <c r="I2712" s="1700" t="s">
        <v>8089</v>
      </c>
    </row>
    <row r="2713" spans="2:9">
      <c r="B2713" s="1699" t="s">
        <v>2685</v>
      </c>
      <c r="C2713" s="1699" t="s">
        <v>2172</v>
      </c>
      <c r="D2713" s="1699" t="s">
        <v>2520</v>
      </c>
      <c r="E2713" s="1699">
        <v>0</v>
      </c>
      <c r="F2713" s="1699">
        <v>1</v>
      </c>
      <c r="G2713" s="1700" t="s">
        <v>5083</v>
      </c>
      <c r="H2713" s="1700" t="s">
        <v>5091</v>
      </c>
      <c r="I2713" s="1700" t="s">
        <v>8089</v>
      </c>
    </row>
    <row r="2714" spans="2:9">
      <c r="B2714" s="1699" t="s">
        <v>2685</v>
      </c>
      <c r="C2714" s="1699" t="s">
        <v>2177</v>
      </c>
      <c r="D2714" s="1699" t="s">
        <v>2512</v>
      </c>
      <c r="E2714" s="1699">
        <v>0</v>
      </c>
      <c r="F2714" s="1699">
        <v>1</v>
      </c>
      <c r="G2714" s="1700" t="s">
        <v>5092</v>
      </c>
      <c r="H2714" s="1700" t="s">
        <v>5093</v>
      </c>
      <c r="I2714" s="1700" t="s">
        <v>8088</v>
      </c>
    </row>
    <row r="2715" spans="2:9">
      <c r="B2715" s="1699" t="s">
        <v>2685</v>
      </c>
      <c r="C2715" s="1699" t="s">
        <v>2177</v>
      </c>
      <c r="D2715" s="1699" t="s">
        <v>2514</v>
      </c>
      <c r="E2715" s="1699">
        <v>0</v>
      </c>
      <c r="F2715" s="1699">
        <v>1</v>
      </c>
      <c r="G2715" s="1700" t="s">
        <v>5092</v>
      </c>
      <c r="H2715" s="1700" t="s">
        <v>5094</v>
      </c>
      <c r="I2715" s="1700" t="s">
        <v>8088</v>
      </c>
    </row>
    <row r="2716" spans="2:9">
      <c r="B2716" s="1699" t="s">
        <v>2685</v>
      </c>
      <c r="C2716" s="1699" t="s">
        <v>2935</v>
      </c>
      <c r="D2716" s="1699" t="s">
        <v>2110</v>
      </c>
      <c r="E2716" s="1699">
        <v>0</v>
      </c>
      <c r="F2716" s="1699">
        <v>1</v>
      </c>
      <c r="G2716" s="1700" t="s">
        <v>5095</v>
      </c>
      <c r="H2716" s="1700" t="s">
        <v>3885</v>
      </c>
      <c r="I2716" s="1700" t="s">
        <v>8088</v>
      </c>
    </row>
    <row r="2717" spans="2:9">
      <c r="B2717" s="1699" t="s">
        <v>2685</v>
      </c>
      <c r="C2717" s="1699" t="s">
        <v>2935</v>
      </c>
      <c r="D2717" s="1699" t="s">
        <v>2515</v>
      </c>
      <c r="E2717" s="1699">
        <v>0</v>
      </c>
      <c r="F2717" s="1699">
        <v>1</v>
      </c>
      <c r="G2717" s="1700" t="s">
        <v>5095</v>
      </c>
      <c r="H2717" s="1700" t="s">
        <v>5096</v>
      </c>
      <c r="I2717" s="1700" t="s">
        <v>8088</v>
      </c>
    </row>
    <row r="2718" spans="2:9">
      <c r="B2718" s="1699" t="s">
        <v>2685</v>
      </c>
      <c r="C2718" s="1699" t="s">
        <v>2242</v>
      </c>
      <c r="D2718" s="1699" t="s">
        <v>2108</v>
      </c>
      <c r="E2718" s="1699">
        <v>1</v>
      </c>
      <c r="F2718" s="1699">
        <v>0</v>
      </c>
      <c r="G2718" s="1700" t="s">
        <v>5097</v>
      </c>
      <c r="H2718" s="1700"/>
      <c r="I2718" s="1700" t="s">
        <v>8088</v>
      </c>
    </row>
    <row r="2719" spans="2:9">
      <c r="B2719" s="1699" t="s">
        <v>2685</v>
      </c>
      <c r="C2719" s="1699" t="s">
        <v>2242</v>
      </c>
      <c r="D2719" s="1699" t="s">
        <v>2126</v>
      </c>
      <c r="E2719" s="1699">
        <v>0</v>
      </c>
      <c r="F2719" s="1699">
        <v>1</v>
      </c>
      <c r="G2719" s="1700" t="s">
        <v>5097</v>
      </c>
      <c r="H2719" s="1700" t="s">
        <v>5098</v>
      </c>
      <c r="I2719" s="1700" t="s">
        <v>8088</v>
      </c>
    </row>
    <row r="2720" spans="2:9">
      <c r="B2720" s="1699" t="s">
        <v>2685</v>
      </c>
      <c r="C2720" s="1699" t="s">
        <v>2242</v>
      </c>
      <c r="D2720" s="1699" t="s">
        <v>2128</v>
      </c>
      <c r="E2720" s="1699">
        <v>0</v>
      </c>
      <c r="F2720" s="1699">
        <v>1</v>
      </c>
      <c r="G2720" s="1700" t="s">
        <v>5097</v>
      </c>
      <c r="H2720" s="1700" t="s">
        <v>5099</v>
      </c>
      <c r="I2720" s="1700" t="s">
        <v>8088</v>
      </c>
    </row>
    <row r="2721" spans="2:9">
      <c r="B2721" s="1699" t="s">
        <v>2685</v>
      </c>
      <c r="C2721" s="1699" t="s">
        <v>2245</v>
      </c>
      <c r="D2721" s="1699" t="s">
        <v>2108</v>
      </c>
      <c r="E2721" s="1699">
        <v>1</v>
      </c>
      <c r="F2721" s="1699">
        <v>0</v>
      </c>
      <c r="G2721" s="1700" t="s">
        <v>5100</v>
      </c>
      <c r="H2721" s="1700"/>
      <c r="I2721" s="1700" t="s">
        <v>8088</v>
      </c>
    </row>
    <row r="2722" spans="2:9">
      <c r="B2722" s="1699" t="s">
        <v>2685</v>
      </c>
      <c r="C2722" s="1699" t="s">
        <v>2245</v>
      </c>
      <c r="D2722" s="1699" t="s">
        <v>2107</v>
      </c>
      <c r="E2722" s="1699">
        <v>0</v>
      </c>
      <c r="F2722" s="1699">
        <v>1</v>
      </c>
      <c r="G2722" s="1700" t="s">
        <v>5100</v>
      </c>
      <c r="H2722" s="1700" t="s">
        <v>5100</v>
      </c>
      <c r="I2722" s="1700" t="s">
        <v>8088</v>
      </c>
    </row>
    <row r="2723" spans="2:9">
      <c r="B2723" s="1699" t="s">
        <v>2685</v>
      </c>
      <c r="C2723" s="1699" t="s">
        <v>2245</v>
      </c>
      <c r="D2723" s="1699" t="s">
        <v>2110</v>
      </c>
      <c r="E2723" s="1699">
        <v>0</v>
      </c>
      <c r="F2723" s="1699">
        <v>1</v>
      </c>
      <c r="G2723" s="1700" t="s">
        <v>5100</v>
      </c>
      <c r="H2723" s="1700" t="s">
        <v>5101</v>
      </c>
      <c r="I2723" s="1700" t="s">
        <v>8089</v>
      </c>
    </row>
    <row r="2724" spans="2:9">
      <c r="B2724" s="1699" t="s">
        <v>2685</v>
      </c>
      <c r="C2724" s="1699" t="s">
        <v>2245</v>
      </c>
      <c r="D2724" s="1699" t="s">
        <v>2112</v>
      </c>
      <c r="E2724" s="1699">
        <v>0</v>
      </c>
      <c r="F2724" s="1699">
        <v>1</v>
      </c>
      <c r="G2724" s="1700" t="s">
        <v>5100</v>
      </c>
      <c r="H2724" s="1700" t="s">
        <v>5102</v>
      </c>
      <c r="I2724" s="1700" t="s">
        <v>8088</v>
      </c>
    </row>
    <row r="2725" spans="2:9">
      <c r="B2725" s="1699" t="s">
        <v>2685</v>
      </c>
      <c r="C2725" s="1699" t="s">
        <v>2245</v>
      </c>
      <c r="D2725" s="1699" t="s">
        <v>2122</v>
      </c>
      <c r="E2725" s="1699">
        <v>0</v>
      </c>
      <c r="F2725" s="1699">
        <v>1</v>
      </c>
      <c r="G2725" s="1700" t="s">
        <v>5100</v>
      </c>
      <c r="H2725" s="1700" t="s">
        <v>5103</v>
      </c>
      <c r="I2725" s="1700" t="s">
        <v>8088</v>
      </c>
    </row>
    <row r="2726" spans="2:9">
      <c r="B2726" s="1699" t="s">
        <v>2685</v>
      </c>
      <c r="C2726" s="1699" t="s">
        <v>2290</v>
      </c>
      <c r="D2726" s="1699" t="s">
        <v>2108</v>
      </c>
      <c r="E2726" s="1699">
        <v>1</v>
      </c>
      <c r="F2726" s="1699">
        <v>0</v>
      </c>
      <c r="G2726" s="1700" t="s">
        <v>5104</v>
      </c>
      <c r="H2726" s="1700"/>
      <c r="I2726" s="1700" t="s">
        <v>8089</v>
      </c>
    </row>
    <row r="2727" spans="2:9">
      <c r="B2727" s="1699" t="s">
        <v>2685</v>
      </c>
      <c r="C2727" s="1699" t="s">
        <v>2290</v>
      </c>
      <c r="D2727" s="1699" t="s">
        <v>2107</v>
      </c>
      <c r="E2727" s="1699">
        <v>0</v>
      </c>
      <c r="F2727" s="1699">
        <v>1</v>
      </c>
      <c r="G2727" s="1700" t="s">
        <v>5104</v>
      </c>
      <c r="H2727" s="1700" t="s">
        <v>2887</v>
      </c>
      <c r="I2727" s="1700" t="s">
        <v>8088</v>
      </c>
    </row>
    <row r="2728" spans="2:9">
      <c r="B2728" s="1699" t="s">
        <v>2685</v>
      </c>
      <c r="C2728" s="1699" t="s">
        <v>2290</v>
      </c>
      <c r="D2728" s="1699" t="s">
        <v>2126</v>
      </c>
      <c r="E2728" s="1699">
        <v>0</v>
      </c>
      <c r="F2728" s="1699">
        <v>1</v>
      </c>
      <c r="G2728" s="1700" t="s">
        <v>5104</v>
      </c>
      <c r="H2728" s="1700" t="s">
        <v>2220</v>
      </c>
      <c r="I2728" s="1700" t="s">
        <v>8088</v>
      </c>
    </row>
    <row r="2729" spans="2:9">
      <c r="B2729" s="1699" t="s">
        <v>2685</v>
      </c>
      <c r="C2729" s="1699" t="s">
        <v>2290</v>
      </c>
      <c r="D2729" s="1699" t="s">
        <v>2128</v>
      </c>
      <c r="E2729" s="1699">
        <v>0</v>
      </c>
      <c r="F2729" s="1699">
        <v>1</v>
      </c>
      <c r="G2729" s="1700" t="s">
        <v>5104</v>
      </c>
      <c r="H2729" s="1700" t="s">
        <v>4214</v>
      </c>
      <c r="I2729" s="1700" t="s">
        <v>8088</v>
      </c>
    </row>
    <row r="2730" spans="2:9">
      <c r="B2730" s="1699" t="s">
        <v>2685</v>
      </c>
      <c r="C2730" s="1699" t="s">
        <v>2290</v>
      </c>
      <c r="D2730" s="1699" t="s">
        <v>2130</v>
      </c>
      <c r="E2730" s="1699">
        <v>0</v>
      </c>
      <c r="F2730" s="1699">
        <v>1</v>
      </c>
      <c r="G2730" s="1700" t="s">
        <v>5104</v>
      </c>
      <c r="H2730" s="1700" t="s">
        <v>5105</v>
      </c>
      <c r="I2730" s="1700" t="s">
        <v>8088</v>
      </c>
    </row>
    <row r="2731" spans="2:9">
      <c r="B2731" s="1699" t="s">
        <v>2685</v>
      </c>
      <c r="C2731" s="1699" t="s">
        <v>2290</v>
      </c>
      <c r="D2731" s="1699" t="s">
        <v>2512</v>
      </c>
      <c r="E2731" s="1699">
        <v>0</v>
      </c>
      <c r="F2731" s="1699">
        <v>1</v>
      </c>
      <c r="G2731" s="1700" t="s">
        <v>5104</v>
      </c>
      <c r="H2731" s="1700" t="s">
        <v>3428</v>
      </c>
      <c r="I2731" s="1700" t="s">
        <v>8089</v>
      </c>
    </row>
    <row r="2732" spans="2:9">
      <c r="B2732" s="1699" t="s">
        <v>2685</v>
      </c>
      <c r="C2732" s="1699" t="s">
        <v>2290</v>
      </c>
      <c r="D2732" s="1699" t="s">
        <v>2514</v>
      </c>
      <c r="E2732" s="1699">
        <v>0</v>
      </c>
      <c r="F2732" s="1699">
        <v>1</v>
      </c>
      <c r="G2732" s="1700" t="s">
        <v>5104</v>
      </c>
      <c r="H2732" s="1700" t="s">
        <v>5106</v>
      </c>
      <c r="I2732" s="1700" t="s">
        <v>8089</v>
      </c>
    </row>
    <row r="2733" spans="2:9">
      <c r="B2733" s="1699" t="s">
        <v>2685</v>
      </c>
      <c r="C2733" s="1699" t="s">
        <v>2290</v>
      </c>
      <c r="D2733" s="1699" t="s">
        <v>2515</v>
      </c>
      <c r="E2733" s="1699">
        <v>0</v>
      </c>
      <c r="F2733" s="1699">
        <v>1</v>
      </c>
      <c r="G2733" s="1700" t="s">
        <v>5104</v>
      </c>
      <c r="H2733" s="1700" t="s">
        <v>4213</v>
      </c>
      <c r="I2733" s="1700" t="s">
        <v>8089</v>
      </c>
    </row>
    <row r="2734" spans="2:9">
      <c r="B2734" s="1699" t="s">
        <v>2685</v>
      </c>
      <c r="C2734" s="1699" t="s">
        <v>2290</v>
      </c>
      <c r="D2734" s="1699" t="s">
        <v>2516</v>
      </c>
      <c r="E2734" s="1699">
        <v>0</v>
      </c>
      <c r="F2734" s="1699">
        <v>1</v>
      </c>
      <c r="G2734" s="1700" t="s">
        <v>5104</v>
      </c>
      <c r="H2734" s="1700" t="s">
        <v>5107</v>
      </c>
      <c r="I2734" s="1700" t="s">
        <v>8089</v>
      </c>
    </row>
    <row r="2735" spans="2:9">
      <c r="B2735" s="1699" t="s">
        <v>2685</v>
      </c>
      <c r="C2735" s="1699" t="s">
        <v>2290</v>
      </c>
      <c r="D2735" s="1699" t="s">
        <v>2518</v>
      </c>
      <c r="E2735" s="1699">
        <v>0</v>
      </c>
      <c r="F2735" s="1699">
        <v>1</v>
      </c>
      <c r="G2735" s="1700" t="s">
        <v>5104</v>
      </c>
      <c r="H2735" s="1700" t="s">
        <v>5108</v>
      </c>
      <c r="I2735" s="1700" t="s">
        <v>8089</v>
      </c>
    </row>
    <row r="2736" spans="2:9">
      <c r="B2736" s="1699" t="s">
        <v>2685</v>
      </c>
      <c r="C2736" s="1699" t="s">
        <v>2290</v>
      </c>
      <c r="D2736" s="1699" t="s">
        <v>2520</v>
      </c>
      <c r="E2736" s="1699">
        <v>0</v>
      </c>
      <c r="F2736" s="1699">
        <v>1</v>
      </c>
      <c r="G2736" s="1700" t="s">
        <v>5104</v>
      </c>
      <c r="H2736" s="1700" t="s">
        <v>5109</v>
      </c>
      <c r="I2736" s="1700" t="s">
        <v>8089</v>
      </c>
    </row>
    <row r="2737" spans="2:9">
      <c r="B2737" s="1699" t="s">
        <v>2685</v>
      </c>
      <c r="C2737" s="1699" t="s">
        <v>2290</v>
      </c>
      <c r="D2737" s="1699" t="s">
        <v>2522</v>
      </c>
      <c r="E2737" s="1699">
        <v>0</v>
      </c>
      <c r="F2737" s="1699">
        <v>1</v>
      </c>
      <c r="G2737" s="1700" t="s">
        <v>5104</v>
      </c>
      <c r="H2737" s="1700" t="s">
        <v>5110</v>
      </c>
      <c r="I2737" s="1700" t="s">
        <v>8089</v>
      </c>
    </row>
    <row r="2738" spans="2:9">
      <c r="B2738" s="1699" t="s">
        <v>2685</v>
      </c>
      <c r="C2738" s="1699" t="s">
        <v>2298</v>
      </c>
      <c r="D2738" s="1699" t="s">
        <v>2112</v>
      </c>
      <c r="E2738" s="1699">
        <v>0</v>
      </c>
      <c r="F2738" s="1699">
        <v>1</v>
      </c>
      <c r="G2738" s="1700" t="s">
        <v>2472</v>
      </c>
      <c r="H2738" s="1700" t="s">
        <v>5112</v>
      </c>
      <c r="I2738" s="1700" t="s">
        <v>8088</v>
      </c>
    </row>
    <row r="2739" spans="2:9">
      <c r="B2739" s="1699" t="s">
        <v>2685</v>
      </c>
      <c r="C2739" s="1699" t="s">
        <v>3463</v>
      </c>
      <c r="D2739" s="1699" t="s">
        <v>2110</v>
      </c>
      <c r="E2739" s="1699">
        <v>0</v>
      </c>
      <c r="F2739" s="1699">
        <v>1</v>
      </c>
      <c r="G2739" s="1700" t="s">
        <v>5114</v>
      </c>
      <c r="H2739" s="1700" t="s">
        <v>5115</v>
      </c>
      <c r="I2739" s="1700" t="s">
        <v>8088</v>
      </c>
    </row>
    <row r="2740" spans="2:9">
      <c r="B2740" s="1699" t="s">
        <v>2685</v>
      </c>
      <c r="C2740" s="1699" t="s">
        <v>2832</v>
      </c>
      <c r="D2740" s="1699" t="s">
        <v>2108</v>
      </c>
      <c r="E2740" s="1699">
        <v>1</v>
      </c>
      <c r="F2740" s="1699">
        <v>0</v>
      </c>
      <c r="G2740" s="1700" t="s">
        <v>5116</v>
      </c>
      <c r="H2740" s="1700"/>
      <c r="I2740" s="1700" t="s">
        <v>8088</v>
      </c>
    </row>
    <row r="2741" spans="2:9">
      <c r="B2741" s="1699" t="s">
        <v>2685</v>
      </c>
      <c r="C2741" s="1699" t="s">
        <v>2832</v>
      </c>
      <c r="D2741" s="1699" t="s">
        <v>2107</v>
      </c>
      <c r="E2741" s="1699">
        <v>0</v>
      </c>
      <c r="F2741" s="1699">
        <v>1</v>
      </c>
      <c r="G2741" s="1700" t="s">
        <v>5116</v>
      </c>
      <c r="H2741" s="1700" t="s">
        <v>5116</v>
      </c>
      <c r="I2741" s="1700" t="s">
        <v>8088</v>
      </c>
    </row>
    <row r="2742" spans="2:9">
      <c r="B2742" s="1699" t="s">
        <v>2685</v>
      </c>
      <c r="C2742" s="1699" t="s">
        <v>2832</v>
      </c>
      <c r="D2742" s="1699" t="s">
        <v>2110</v>
      </c>
      <c r="E2742" s="1699">
        <v>0</v>
      </c>
      <c r="F2742" s="1699">
        <v>1</v>
      </c>
      <c r="G2742" s="1700" t="s">
        <v>5116</v>
      </c>
      <c r="H2742" s="1700" t="s">
        <v>5117</v>
      </c>
      <c r="I2742" s="1700" t="s">
        <v>8088</v>
      </c>
    </row>
    <row r="2743" spans="2:9">
      <c r="B2743" s="1699" t="s">
        <v>2685</v>
      </c>
      <c r="C2743" s="1699" t="s">
        <v>2832</v>
      </c>
      <c r="D2743" s="1699" t="s">
        <v>2122</v>
      </c>
      <c r="E2743" s="1699">
        <v>0</v>
      </c>
      <c r="F2743" s="1699">
        <v>1</v>
      </c>
      <c r="G2743" s="1700" t="s">
        <v>5116</v>
      </c>
      <c r="H2743" s="1700" t="s">
        <v>5118</v>
      </c>
      <c r="I2743" s="1700" t="s">
        <v>8088</v>
      </c>
    </row>
    <row r="2744" spans="2:9">
      <c r="B2744" s="1699" t="s">
        <v>2685</v>
      </c>
      <c r="C2744" s="1699" t="s">
        <v>3466</v>
      </c>
      <c r="D2744" s="1699" t="s">
        <v>2108</v>
      </c>
      <c r="E2744" s="1699">
        <v>1</v>
      </c>
      <c r="F2744" s="1699">
        <v>0</v>
      </c>
      <c r="G2744" s="1700" t="s">
        <v>5119</v>
      </c>
      <c r="H2744" s="1700"/>
      <c r="I2744" s="1700" t="s">
        <v>8089</v>
      </c>
    </row>
    <row r="2745" spans="2:9">
      <c r="B2745" s="1699" t="s">
        <v>2685</v>
      </c>
      <c r="C2745" s="1699" t="s">
        <v>3466</v>
      </c>
      <c r="D2745" s="1699" t="s">
        <v>2107</v>
      </c>
      <c r="E2745" s="1699">
        <v>0</v>
      </c>
      <c r="F2745" s="1699">
        <v>1</v>
      </c>
      <c r="G2745" s="1700" t="s">
        <v>5119</v>
      </c>
      <c r="H2745" s="1700" t="s">
        <v>5120</v>
      </c>
      <c r="I2745" s="1700" t="s">
        <v>8089</v>
      </c>
    </row>
    <row r="2746" spans="2:9">
      <c r="B2746" s="1699" t="s">
        <v>2685</v>
      </c>
      <c r="C2746" s="1699" t="s">
        <v>3466</v>
      </c>
      <c r="D2746" s="1699" t="s">
        <v>2110</v>
      </c>
      <c r="E2746" s="1699">
        <v>0</v>
      </c>
      <c r="F2746" s="1699">
        <v>1</v>
      </c>
      <c r="G2746" s="1700" t="s">
        <v>5119</v>
      </c>
      <c r="H2746" s="1700" t="s">
        <v>5121</v>
      </c>
      <c r="I2746" s="1700" t="s">
        <v>8089</v>
      </c>
    </row>
    <row r="2747" spans="2:9">
      <c r="B2747" s="1699" t="s">
        <v>2685</v>
      </c>
      <c r="C2747" s="1699" t="s">
        <v>3466</v>
      </c>
      <c r="D2747" s="1699" t="s">
        <v>2112</v>
      </c>
      <c r="E2747" s="1699">
        <v>0</v>
      </c>
      <c r="F2747" s="1699">
        <v>1</v>
      </c>
      <c r="G2747" s="1700" t="s">
        <v>5119</v>
      </c>
      <c r="H2747" s="1700" t="s">
        <v>5122</v>
      </c>
      <c r="I2747" s="1700" t="s">
        <v>8089</v>
      </c>
    </row>
    <row r="2748" spans="2:9">
      <c r="B2748" s="1699" t="s">
        <v>2685</v>
      </c>
      <c r="C2748" s="1699" t="s">
        <v>3466</v>
      </c>
      <c r="D2748" s="1699" t="s">
        <v>2122</v>
      </c>
      <c r="E2748" s="1699">
        <v>0</v>
      </c>
      <c r="F2748" s="1699">
        <v>1</v>
      </c>
      <c r="G2748" s="1700" t="s">
        <v>5119</v>
      </c>
      <c r="H2748" s="1700" t="s">
        <v>5123</v>
      </c>
      <c r="I2748" s="1700" t="s">
        <v>8088</v>
      </c>
    </row>
    <row r="2749" spans="2:9">
      <c r="B2749" s="1699" t="s">
        <v>2685</v>
      </c>
      <c r="C2749" s="1699" t="s">
        <v>2955</v>
      </c>
      <c r="D2749" s="1699" t="s">
        <v>2108</v>
      </c>
      <c r="E2749" s="1699">
        <v>1</v>
      </c>
      <c r="F2749" s="1699">
        <v>0</v>
      </c>
      <c r="G2749" s="1700" t="s">
        <v>5124</v>
      </c>
      <c r="H2749" s="1700"/>
      <c r="I2749" s="1700" t="s">
        <v>8088</v>
      </c>
    </row>
    <row r="2750" spans="2:9">
      <c r="B2750" s="1699" t="s">
        <v>2685</v>
      </c>
      <c r="C2750" s="1699" t="s">
        <v>2955</v>
      </c>
      <c r="D2750" s="1699" t="s">
        <v>2107</v>
      </c>
      <c r="E2750" s="1699">
        <v>0</v>
      </c>
      <c r="F2750" s="1699">
        <v>1</v>
      </c>
      <c r="G2750" s="1700" t="s">
        <v>5124</v>
      </c>
      <c r="H2750" s="1700" t="s">
        <v>5124</v>
      </c>
      <c r="I2750" s="1700" t="s">
        <v>8088</v>
      </c>
    </row>
    <row r="2751" spans="2:9">
      <c r="B2751" s="1699" t="s">
        <v>2685</v>
      </c>
      <c r="C2751" s="1699" t="s">
        <v>2955</v>
      </c>
      <c r="D2751" s="1699" t="s">
        <v>2110</v>
      </c>
      <c r="E2751" s="1699">
        <v>0</v>
      </c>
      <c r="F2751" s="1699">
        <v>1</v>
      </c>
      <c r="G2751" s="1700" t="s">
        <v>5124</v>
      </c>
      <c r="H2751" s="1700" t="s">
        <v>5125</v>
      </c>
      <c r="I2751" s="1700" t="s">
        <v>8088</v>
      </c>
    </row>
    <row r="2752" spans="2:9">
      <c r="B2752" s="1699" t="s">
        <v>2685</v>
      </c>
      <c r="C2752" s="1699" t="s">
        <v>2955</v>
      </c>
      <c r="D2752" s="1699" t="s">
        <v>2112</v>
      </c>
      <c r="E2752" s="1699">
        <v>0</v>
      </c>
      <c r="F2752" s="1699">
        <v>1</v>
      </c>
      <c r="G2752" s="1700" t="s">
        <v>5124</v>
      </c>
      <c r="H2752" s="1700" t="s">
        <v>5126</v>
      </c>
      <c r="I2752" s="1700" t="s">
        <v>8088</v>
      </c>
    </row>
    <row r="2753" spans="2:9">
      <c r="B2753" s="1699" t="s">
        <v>2685</v>
      </c>
      <c r="C2753" s="1699" t="s">
        <v>2955</v>
      </c>
      <c r="D2753" s="1699" t="s">
        <v>2122</v>
      </c>
      <c r="E2753" s="1699">
        <v>0</v>
      </c>
      <c r="F2753" s="1699">
        <v>1</v>
      </c>
      <c r="G2753" s="1700" t="s">
        <v>5124</v>
      </c>
      <c r="H2753" s="1700" t="s">
        <v>5127</v>
      </c>
      <c r="I2753" s="1700" t="s">
        <v>8089</v>
      </c>
    </row>
    <row r="2754" spans="2:9">
      <c r="B2754" s="1699" t="s">
        <v>2685</v>
      </c>
      <c r="C2754" s="1699" t="s">
        <v>2955</v>
      </c>
      <c r="D2754" s="1699" t="s">
        <v>2124</v>
      </c>
      <c r="E2754" s="1699">
        <v>0</v>
      </c>
      <c r="F2754" s="1699">
        <v>1</v>
      </c>
      <c r="G2754" s="1700" t="s">
        <v>5124</v>
      </c>
      <c r="H2754" s="1700" t="s">
        <v>2993</v>
      </c>
      <c r="I2754" s="1700" t="s">
        <v>8089</v>
      </c>
    </row>
    <row r="2755" spans="2:9">
      <c r="B2755" s="1699" t="s">
        <v>2685</v>
      </c>
      <c r="C2755" s="1699" t="s">
        <v>2955</v>
      </c>
      <c r="D2755" s="1699" t="s">
        <v>2126</v>
      </c>
      <c r="E2755" s="1699">
        <v>0</v>
      </c>
      <c r="F2755" s="1699">
        <v>1</v>
      </c>
      <c r="G2755" s="1700" t="s">
        <v>5124</v>
      </c>
      <c r="H2755" s="1700" t="s">
        <v>5128</v>
      </c>
      <c r="I2755" s="1700" t="s">
        <v>8089</v>
      </c>
    </row>
    <row r="2756" spans="2:9">
      <c r="B2756" s="1699" t="s">
        <v>2685</v>
      </c>
      <c r="C2756" s="1699" t="s">
        <v>2834</v>
      </c>
      <c r="D2756" s="1699" t="s">
        <v>2108</v>
      </c>
      <c r="E2756" s="1699">
        <v>1</v>
      </c>
      <c r="F2756" s="1699">
        <v>0</v>
      </c>
      <c r="G2756" s="1700" t="s">
        <v>5129</v>
      </c>
      <c r="H2756" s="1700"/>
      <c r="I2756" s="1700" t="s">
        <v>8089</v>
      </c>
    </row>
    <row r="2757" spans="2:9">
      <c r="B2757" s="1699" t="s">
        <v>2685</v>
      </c>
      <c r="C2757" s="1699" t="s">
        <v>2834</v>
      </c>
      <c r="D2757" s="1699" t="s">
        <v>2107</v>
      </c>
      <c r="E2757" s="1699">
        <v>0</v>
      </c>
      <c r="F2757" s="1699">
        <v>1</v>
      </c>
      <c r="G2757" s="1700" t="s">
        <v>5129</v>
      </c>
      <c r="H2757" s="1700" t="s">
        <v>5130</v>
      </c>
      <c r="I2757" s="1700" t="s">
        <v>8089</v>
      </c>
    </row>
    <row r="2758" spans="2:9">
      <c r="B2758" s="1699" t="s">
        <v>2685</v>
      </c>
      <c r="C2758" s="1699" t="s">
        <v>2834</v>
      </c>
      <c r="D2758" s="1699" t="s">
        <v>2110</v>
      </c>
      <c r="E2758" s="1699">
        <v>0</v>
      </c>
      <c r="F2758" s="1699">
        <v>1</v>
      </c>
      <c r="G2758" s="1700" t="s">
        <v>5129</v>
      </c>
      <c r="H2758" s="1700" t="s">
        <v>5131</v>
      </c>
      <c r="I2758" s="1700" t="s">
        <v>8089</v>
      </c>
    </row>
    <row r="2759" spans="2:9">
      <c r="B2759" s="1699" t="s">
        <v>2685</v>
      </c>
      <c r="C2759" s="1699" t="s">
        <v>2834</v>
      </c>
      <c r="D2759" s="1699" t="s">
        <v>2112</v>
      </c>
      <c r="E2759" s="1699">
        <v>0</v>
      </c>
      <c r="F2759" s="1699">
        <v>1</v>
      </c>
      <c r="G2759" s="1700" t="s">
        <v>5129</v>
      </c>
      <c r="H2759" s="1700" t="s">
        <v>5132</v>
      </c>
      <c r="I2759" s="1700" t="s">
        <v>8089</v>
      </c>
    </row>
    <row r="2760" spans="2:9">
      <c r="B2760" s="1699" t="s">
        <v>2685</v>
      </c>
      <c r="C2760" s="1699" t="s">
        <v>2834</v>
      </c>
      <c r="D2760" s="1699" t="s">
        <v>2122</v>
      </c>
      <c r="E2760" s="1699">
        <v>0</v>
      </c>
      <c r="F2760" s="1699">
        <v>1</v>
      </c>
      <c r="G2760" s="1700" t="s">
        <v>5129</v>
      </c>
      <c r="H2760" s="1700" t="s">
        <v>2987</v>
      </c>
      <c r="I2760" s="1700" t="s">
        <v>8089</v>
      </c>
    </row>
    <row r="2761" spans="2:9">
      <c r="B2761" s="1699" t="s">
        <v>2685</v>
      </c>
      <c r="C2761" s="1699" t="s">
        <v>2834</v>
      </c>
      <c r="D2761" s="1699" t="s">
        <v>2124</v>
      </c>
      <c r="E2761" s="1699">
        <v>0</v>
      </c>
      <c r="F2761" s="1699">
        <v>1</v>
      </c>
      <c r="G2761" s="1700" t="s">
        <v>5129</v>
      </c>
      <c r="H2761" s="1700" t="s">
        <v>5133</v>
      </c>
      <c r="I2761" s="1700" t="s">
        <v>8089</v>
      </c>
    </row>
    <row r="2762" spans="2:9">
      <c r="B2762" s="1699" t="s">
        <v>2685</v>
      </c>
      <c r="C2762" s="1699" t="s">
        <v>2839</v>
      </c>
      <c r="D2762" s="1699" t="s">
        <v>2108</v>
      </c>
      <c r="E2762" s="1699">
        <v>1</v>
      </c>
      <c r="F2762" s="1699">
        <v>1</v>
      </c>
      <c r="G2762" s="1700" t="s">
        <v>5134</v>
      </c>
      <c r="H2762" s="1700"/>
      <c r="I2762" s="1700" t="s">
        <v>8089</v>
      </c>
    </row>
    <row r="2763" spans="2:9">
      <c r="B2763" s="1699" t="s">
        <v>2685</v>
      </c>
      <c r="C2763" s="1699" t="s">
        <v>3472</v>
      </c>
      <c r="D2763" s="1699" t="s">
        <v>2108</v>
      </c>
      <c r="E2763" s="1699">
        <v>1</v>
      </c>
      <c r="F2763" s="1699">
        <v>0</v>
      </c>
      <c r="G2763" s="1700" t="s">
        <v>5135</v>
      </c>
      <c r="H2763" s="1700"/>
      <c r="I2763" s="1700" t="s">
        <v>8088</v>
      </c>
    </row>
    <row r="2764" spans="2:9">
      <c r="B2764" s="1699" t="s">
        <v>2685</v>
      </c>
      <c r="C2764" s="1699" t="s">
        <v>3472</v>
      </c>
      <c r="D2764" s="1699" t="s">
        <v>2107</v>
      </c>
      <c r="E2764" s="1699">
        <v>0</v>
      </c>
      <c r="F2764" s="1699">
        <v>1</v>
      </c>
      <c r="G2764" s="1700" t="s">
        <v>5135</v>
      </c>
      <c r="H2764" s="1700" t="s">
        <v>5136</v>
      </c>
      <c r="I2764" s="1700" t="s">
        <v>8088</v>
      </c>
    </row>
    <row r="2765" spans="2:9">
      <c r="B2765" s="1699" t="s">
        <v>2685</v>
      </c>
      <c r="C2765" s="1699" t="s">
        <v>3472</v>
      </c>
      <c r="D2765" s="1699" t="s">
        <v>2110</v>
      </c>
      <c r="E2765" s="1699">
        <v>0</v>
      </c>
      <c r="F2765" s="1699">
        <v>1</v>
      </c>
      <c r="G2765" s="1700" t="s">
        <v>5135</v>
      </c>
      <c r="H2765" s="1700" t="s">
        <v>5135</v>
      </c>
      <c r="I2765" s="1700" t="s">
        <v>8088</v>
      </c>
    </row>
    <row r="2766" spans="2:9">
      <c r="B2766" s="1699" t="s">
        <v>2685</v>
      </c>
      <c r="C2766" s="1699" t="s">
        <v>2447</v>
      </c>
      <c r="D2766" s="1699" t="s">
        <v>2108</v>
      </c>
      <c r="E2766" s="1699">
        <v>1</v>
      </c>
      <c r="F2766" s="1699">
        <v>1</v>
      </c>
      <c r="G2766" s="1700" t="s">
        <v>2876</v>
      </c>
      <c r="H2766" s="1700"/>
      <c r="I2766" s="1700" t="s">
        <v>8088</v>
      </c>
    </row>
    <row r="2767" spans="2:9">
      <c r="B2767" s="1699" t="s">
        <v>2725</v>
      </c>
      <c r="C2767" s="1699" t="s">
        <v>2109</v>
      </c>
      <c r="D2767" s="1699" t="s">
        <v>2110</v>
      </c>
      <c r="E2767" s="1699">
        <v>0</v>
      </c>
      <c r="F2767" s="1699">
        <v>1</v>
      </c>
      <c r="G2767" s="1700" t="s">
        <v>8076</v>
      </c>
      <c r="H2767" s="1700" t="s">
        <v>4790</v>
      </c>
      <c r="I2767" s="1700" t="s">
        <v>8088</v>
      </c>
    </row>
    <row r="2768" spans="2:9">
      <c r="B2768" s="1699" t="s">
        <v>2725</v>
      </c>
      <c r="C2768" s="1699" t="s">
        <v>2109</v>
      </c>
      <c r="D2768" s="1699" t="s">
        <v>2122</v>
      </c>
      <c r="E2768" s="1699">
        <v>0</v>
      </c>
      <c r="F2768" s="1699">
        <v>1</v>
      </c>
      <c r="G2768" s="1700" t="s">
        <v>8076</v>
      </c>
      <c r="H2768" s="1700" t="s">
        <v>5137</v>
      </c>
      <c r="I2768" s="1700" t="s">
        <v>8089</v>
      </c>
    </row>
    <row r="2769" spans="2:9">
      <c r="B2769" s="1699" t="s">
        <v>2725</v>
      </c>
      <c r="C2769" s="1699" t="s">
        <v>2109</v>
      </c>
      <c r="D2769" s="1699" t="s">
        <v>2124</v>
      </c>
      <c r="E2769" s="1699">
        <v>0</v>
      </c>
      <c r="F2769" s="1699">
        <v>1</v>
      </c>
      <c r="G2769" s="1700" t="s">
        <v>8076</v>
      </c>
      <c r="H2769" s="1700" t="s">
        <v>5138</v>
      </c>
      <c r="I2769" s="1700" t="s">
        <v>8088</v>
      </c>
    </row>
    <row r="2770" spans="2:9">
      <c r="B2770" s="1699" t="s">
        <v>2725</v>
      </c>
      <c r="C2770" s="1699" t="s">
        <v>2109</v>
      </c>
      <c r="D2770" s="1699" t="s">
        <v>2126</v>
      </c>
      <c r="E2770" s="1699">
        <v>0</v>
      </c>
      <c r="F2770" s="1699">
        <v>1</v>
      </c>
      <c r="G2770" s="1700" t="s">
        <v>8076</v>
      </c>
      <c r="H2770" s="1700" t="s">
        <v>4689</v>
      </c>
      <c r="I2770" s="1700" t="s">
        <v>8089</v>
      </c>
    </row>
    <row r="2771" spans="2:9">
      <c r="B2771" s="1699" t="s">
        <v>2725</v>
      </c>
      <c r="C2771" s="1699" t="s">
        <v>2109</v>
      </c>
      <c r="D2771" s="1699" t="s">
        <v>2128</v>
      </c>
      <c r="E2771" s="1699">
        <v>0</v>
      </c>
      <c r="F2771" s="1699">
        <v>1</v>
      </c>
      <c r="G2771" s="1700" t="s">
        <v>8076</v>
      </c>
      <c r="H2771" s="1700" t="s">
        <v>5139</v>
      </c>
      <c r="I2771" s="1700" t="s">
        <v>8089</v>
      </c>
    </row>
    <row r="2772" spans="2:9">
      <c r="B2772" s="1699" t="s">
        <v>2725</v>
      </c>
      <c r="C2772" s="1699" t="s">
        <v>2109</v>
      </c>
      <c r="D2772" s="1699" t="s">
        <v>2130</v>
      </c>
      <c r="E2772" s="1699">
        <v>0</v>
      </c>
      <c r="F2772" s="1699">
        <v>1</v>
      </c>
      <c r="G2772" s="1700" t="s">
        <v>8076</v>
      </c>
      <c r="H2772" s="1700" t="s">
        <v>3464</v>
      </c>
      <c r="I2772" s="1700" t="s">
        <v>8089</v>
      </c>
    </row>
    <row r="2773" spans="2:9">
      <c r="B2773" s="1699" t="s">
        <v>2725</v>
      </c>
      <c r="C2773" s="1699" t="s">
        <v>2109</v>
      </c>
      <c r="D2773" s="1699" t="s">
        <v>2512</v>
      </c>
      <c r="E2773" s="1699">
        <v>0</v>
      </c>
      <c r="F2773" s="1699">
        <v>1</v>
      </c>
      <c r="G2773" s="1700" t="s">
        <v>8076</v>
      </c>
      <c r="H2773" s="1700" t="s">
        <v>5140</v>
      </c>
      <c r="I2773" s="1700" t="s">
        <v>8089</v>
      </c>
    </row>
    <row r="2774" spans="2:9">
      <c r="B2774" s="1699" t="s">
        <v>2725</v>
      </c>
      <c r="C2774" s="1699" t="s">
        <v>2109</v>
      </c>
      <c r="D2774" s="1699" t="s">
        <v>2514</v>
      </c>
      <c r="E2774" s="1699">
        <v>0</v>
      </c>
      <c r="F2774" s="1699">
        <v>1</v>
      </c>
      <c r="G2774" s="1700" t="s">
        <v>8076</v>
      </c>
      <c r="H2774" s="1700" t="s">
        <v>5141</v>
      </c>
      <c r="I2774" s="1700" t="s">
        <v>8089</v>
      </c>
    </row>
    <row r="2775" spans="2:9">
      <c r="B2775" s="1699" t="s">
        <v>2725</v>
      </c>
      <c r="C2775" s="1699" t="s">
        <v>2109</v>
      </c>
      <c r="D2775" s="1699" t="s">
        <v>2515</v>
      </c>
      <c r="E2775" s="1699">
        <v>0</v>
      </c>
      <c r="F2775" s="1699">
        <v>1</v>
      </c>
      <c r="G2775" s="1700" t="s">
        <v>8076</v>
      </c>
      <c r="H2775" s="1700" t="s">
        <v>2821</v>
      </c>
      <c r="I2775" s="1700" t="s">
        <v>8089</v>
      </c>
    </row>
    <row r="2776" spans="2:9">
      <c r="B2776" s="1699" t="s">
        <v>2725</v>
      </c>
      <c r="C2776" s="1699" t="s">
        <v>2113</v>
      </c>
      <c r="D2776" s="1699" t="s">
        <v>2126</v>
      </c>
      <c r="E2776" s="1699">
        <v>0</v>
      </c>
      <c r="F2776" s="1699">
        <v>1</v>
      </c>
      <c r="G2776" s="1700" t="s">
        <v>8077</v>
      </c>
      <c r="H2776" s="1700" t="s">
        <v>2220</v>
      </c>
      <c r="I2776" s="1700" t="s">
        <v>8088</v>
      </c>
    </row>
    <row r="2777" spans="2:9">
      <c r="B2777" s="1699" t="s">
        <v>2725</v>
      </c>
      <c r="C2777" s="1699" t="s">
        <v>2113</v>
      </c>
      <c r="D2777" s="1699" t="s">
        <v>2128</v>
      </c>
      <c r="E2777" s="1699">
        <v>0</v>
      </c>
      <c r="F2777" s="1699">
        <v>1</v>
      </c>
      <c r="G2777" s="1700" t="s">
        <v>8077</v>
      </c>
      <c r="H2777" s="1700" t="s">
        <v>5143</v>
      </c>
      <c r="I2777" s="1700" t="s">
        <v>8089</v>
      </c>
    </row>
    <row r="2778" spans="2:9">
      <c r="B2778" s="1699" t="s">
        <v>2725</v>
      </c>
      <c r="C2778" s="1699" t="s">
        <v>2113</v>
      </c>
      <c r="D2778" s="1699" t="s">
        <v>2130</v>
      </c>
      <c r="E2778" s="1699">
        <v>0</v>
      </c>
      <c r="F2778" s="1699">
        <v>1</v>
      </c>
      <c r="G2778" s="1700" t="s">
        <v>8077</v>
      </c>
      <c r="H2778" s="1700" t="s">
        <v>5144</v>
      </c>
      <c r="I2778" s="1700" t="s">
        <v>8088</v>
      </c>
    </row>
    <row r="2779" spans="2:9">
      <c r="B2779" s="1699" t="s">
        <v>2725</v>
      </c>
      <c r="C2779" s="1699" t="s">
        <v>2113</v>
      </c>
      <c r="D2779" s="1699" t="s">
        <v>2515</v>
      </c>
      <c r="E2779" s="1699">
        <v>0</v>
      </c>
      <c r="F2779" s="1699">
        <v>1</v>
      </c>
      <c r="G2779" s="1700" t="s">
        <v>8077</v>
      </c>
      <c r="H2779" s="1700" t="s">
        <v>5145</v>
      </c>
      <c r="I2779" s="1700" t="s">
        <v>8088</v>
      </c>
    </row>
    <row r="2780" spans="2:9">
      <c r="B2780" s="1699" t="s">
        <v>2725</v>
      </c>
      <c r="C2780" s="1699" t="s">
        <v>4007</v>
      </c>
      <c r="D2780" s="1699" t="s">
        <v>2128</v>
      </c>
      <c r="E2780" s="1699">
        <v>0</v>
      </c>
      <c r="F2780" s="1699">
        <v>1</v>
      </c>
      <c r="G2780" s="1700" t="s">
        <v>8078</v>
      </c>
      <c r="H2780" s="1700" t="s">
        <v>5148</v>
      </c>
      <c r="I2780" s="1700" t="s">
        <v>8088</v>
      </c>
    </row>
    <row r="2781" spans="2:9">
      <c r="B2781" s="1699" t="s">
        <v>2725</v>
      </c>
      <c r="C2781" s="1699" t="s">
        <v>4007</v>
      </c>
      <c r="D2781" s="1699" t="s">
        <v>2130</v>
      </c>
      <c r="E2781" s="1699">
        <v>0</v>
      </c>
      <c r="F2781" s="1699">
        <v>1</v>
      </c>
      <c r="G2781" s="1700" t="s">
        <v>8078</v>
      </c>
      <c r="H2781" s="1700" t="s">
        <v>5149</v>
      </c>
      <c r="I2781" s="1700" t="s">
        <v>8088</v>
      </c>
    </row>
    <row r="2782" spans="2:9">
      <c r="B2782" s="1699" t="s">
        <v>2725</v>
      </c>
      <c r="C2782" s="1699" t="s">
        <v>4007</v>
      </c>
      <c r="D2782" s="1699" t="s">
        <v>2512</v>
      </c>
      <c r="E2782" s="1699">
        <v>0</v>
      </c>
      <c r="F2782" s="1699">
        <v>1</v>
      </c>
      <c r="G2782" s="1700" t="s">
        <v>8078</v>
      </c>
      <c r="H2782" s="1700" t="s">
        <v>5150</v>
      </c>
      <c r="I2782" s="1700" t="s">
        <v>8088</v>
      </c>
    </row>
    <row r="2783" spans="2:9">
      <c r="B2783" s="1699" t="s">
        <v>2725</v>
      </c>
      <c r="C2783" s="1699" t="s">
        <v>4008</v>
      </c>
      <c r="D2783" s="1699" t="s">
        <v>2108</v>
      </c>
      <c r="E2783" s="1699">
        <v>0</v>
      </c>
      <c r="F2783" s="1699">
        <v>0</v>
      </c>
      <c r="G2783" s="1700" t="s">
        <v>8079</v>
      </c>
      <c r="H2783" s="1700"/>
      <c r="I2783" s="1700" t="s">
        <v>8088</v>
      </c>
    </row>
    <row r="2784" spans="2:9">
      <c r="B2784" s="1699" t="s">
        <v>2725</v>
      </c>
      <c r="C2784" s="1699" t="s">
        <v>4008</v>
      </c>
      <c r="D2784" s="1699" t="s">
        <v>2128</v>
      </c>
      <c r="E2784" s="1699">
        <v>0</v>
      </c>
      <c r="F2784" s="1699">
        <v>1</v>
      </c>
      <c r="G2784" s="1700" t="s">
        <v>8079</v>
      </c>
      <c r="H2784" s="1700" t="s">
        <v>5151</v>
      </c>
      <c r="I2784" s="1700" t="s">
        <v>8088</v>
      </c>
    </row>
    <row r="2785" spans="2:9">
      <c r="B2785" s="1699" t="s">
        <v>2725</v>
      </c>
      <c r="C2785" s="1699" t="s">
        <v>4008</v>
      </c>
      <c r="D2785" s="1699" t="s">
        <v>2130</v>
      </c>
      <c r="E2785" s="1699">
        <v>0</v>
      </c>
      <c r="F2785" s="1699">
        <v>1</v>
      </c>
      <c r="G2785" s="1700" t="s">
        <v>8079</v>
      </c>
      <c r="H2785" s="1700" t="s">
        <v>5152</v>
      </c>
      <c r="I2785" s="1700" t="s">
        <v>8089</v>
      </c>
    </row>
    <row r="2786" spans="2:9">
      <c r="B2786" s="1699" t="s">
        <v>2725</v>
      </c>
      <c r="C2786" s="1699" t="s">
        <v>4008</v>
      </c>
      <c r="D2786" s="1699" t="s">
        <v>2512</v>
      </c>
      <c r="E2786" s="1699">
        <v>0</v>
      </c>
      <c r="F2786" s="1699">
        <v>1</v>
      </c>
      <c r="G2786" s="1700" t="s">
        <v>8079</v>
      </c>
      <c r="H2786" s="1700" t="s">
        <v>5153</v>
      </c>
      <c r="I2786" s="1700" t="s">
        <v>8088</v>
      </c>
    </row>
    <row r="2787" spans="2:9">
      <c r="B2787" s="1699" t="s">
        <v>2725</v>
      </c>
      <c r="C2787" s="1699" t="s">
        <v>4008</v>
      </c>
      <c r="D2787" s="1699" t="s">
        <v>2515</v>
      </c>
      <c r="E2787" s="1699">
        <v>0</v>
      </c>
      <c r="F2787" s="1699">
        <v>1</v>
      </c>
      <c r="G2787" s="1700" t="s">
        <v>8079</v>
      </c>
      <c r="H2787" s="1700" t="s">
        <v>5154</v>
      </c>
      <c r="I2787" s="1700" t="s">
        <v>8088</v>
      </c>
    </row>
    <row r="2788" spans="2:9">
      <c r="B2788" s="1699" t="s">
        <v>2725</v>
      </c>
      <c r="C2788" s="1699" t="s">
        <v>4009</v>
      </c>
      <c r="D2788" s="1699" t="s">
        <v>2108</v>
      </c>
      <c r="E2788" s="1699">
        <v>0</v>
      </c>
      <c r="F2788" s="1699">
        <v>0</v>
      </c>
      <c r="G2788" s="1700" t="s">
        <v>8080</v>
      </c>
      <c r="H2788" s="1700"/>
      <c r="I2788" s="1700" t="s">
        <v>8089</v>
      </c>
    </row>
    <row r="2789" spans="2:9">
      <c r="B2789" s="1699" t="s">
        <v>2725</v>
      </c>
      <c r="C2789" s="1699" t="s">
        <v>4009</v>
      </c>
      <c r="D2789" s="1699" t="s">
        <v>2110</v>
      </c>
      <c r="E2789" s="1699">
        <v>0</v>
      </c>
      <c r="F2789" s="1699">
        <v>1</v>
      </c>
      <c r="G2789" s="1700" t="s">
        <v>8080</v>
      </c>
      <c r="H2789" s="1700" t="s">
        <v>5156</v>
      </c>
      <c r="I2789" s="1700" t="s">
        <v>8089</v>
      </c>
    </row>
    <row r="2790" spans="2:9">
      <c r="B2790" s="1699" t="s">
        <v>2725</v>
      </c>
      <c r="C2790" s="1699" t="s">
        <v>4009</v>
      </c>
      <c r="D2790" s="1699" t="s">
        <v>2112</v>
      </c>
      <c r="E2790" s="1699">
        <v>0</v>
      </c>
      <c r="F2790" s="1699">
        <v>1</v>
      </c>
      <c r="G2790" s="1700" t="s">
        <v>8080</v>
      </c>
      <c r="H2790" s="1700" t="s">
        <v>5157</v>
      </c>
      <c r="I2790" s="1700" t="s">
        <v>8089</v>
      </c>
    </row>
    <row r="2791" spans="2:9">
      <c r="B2791" s="1699" t="s">
        <v>2725</v>
      </c>
      <c r="C2791" s="1699" t="s">
        <v>4009</v>
      </c>
      <c r="D2791" s="1699" t="s">
        <v>2122</v>
      </c>
      <c r="E2791" s="1699">
        <v>0</v>
      </c>
      <c r="F2791" s="1699">
        <v>1</v>
      </c>
      <c r="G2791" s="1700" t="s">
        <v>8080</v>
      </c>
      <c r="H2791" s="1700" t="s">
        <v>5158</v>
      </c>
      <c r="I2791" s="1700" t="s">
        <v>8088</v>
      </c>
    </row>
    <row r="2792" spans="2:9">
      <c r="B2792" s="1699" t="s">
        <v>2725</v>
      </c>
      <c r="C2792" s="1699" t="s">
        <v>4009</v>
      </c>
      <c r="D2792" s="1699" t="s">
        <v>2124</v>
      </c>
      <c r="E2792" s="1699">
        <v>0</v>
      </c>
      <c r="F2792" s="1699">
        <v>1</v>
      </c>
      <c r="G2792" s="1700" t="s">
        <v>8080</v>
      </c>
      <c r="H2792" s="1700" t="s">
        <v>5159</v>
      </c>
      <c r="I2792" s="1700" t="s">
        <v>8089</v>
      </c>
    </row>
    <row r="2793" spans="2:9">
      <c r="B2793" s="1699" t="s">
        <v>2725</v>
      </c>
      <c r="C2793" s="1699" t="s">
        <v>4009</v>
      </c>
      <c r="D2793" s="1699" t="s">
        <v>2126</v>
      </c>
      <c r="E2793" s="1699">
        <v>0</v>
      </c>
      <c r="F2793" s="1699">
        <v>1</v>
      </c>
      <c r="G2793" s="1700" t="s">
        <v>8080</v>
      </c>
      <c r="H2793" s="1700" t="s">
        <v>5160</v>
      </c>
      <c r="I2793" s="1700" t="s">
        <v>8089</v>
      </c>
    </row>
    <row r="2794" spans="2:9">
      <c r="B2794" s="1699" t="s">
        <v>2725</v>
      </c>
      <c r="C2794" s="1699" t="s">
        <v>4009</v>
      </c>
      <c r="D2794" s="1699" t="s">
        <v>2128</v>
      </c>
      <c r="E2794" s="1699">
        <v>0</v>
      </c>
      <c r="F2794" s="1699">
        <v>1</v>
      </c>
      <c r="G2794" s="1700" t="s">
        <v>8080</v>
      </c>
      <c r="H2794" s="1700" t="s">
        <v>5161</v>
      </c>
      <c r="I2794" s="1700" t="s">
        <v>8089</v>
      </c>
    </row>
    <row r="2795" spans="2:9">
      <c r="B2795" s="1699" t="s">
        <v>2725</v>
      </c>
      <c r="C2795" s="1699" t="s">
        <v>4009</v>
      </c>
      <c r="D2795" s="1699" t="s">
        <v>2130</v>
      </c>
      <c r="E2795" s="1699">
        <v>0</v>
      </c>
      <c r="F2795" s="1699">
        <v>1</v>
      </c>
      <c r="G2795" s="1700" t="s">
        <v>8080</v>
      </c>
      <c r="H2795" s="1700" t="s">
        <v>5162</v>
      </c>
      <c r="I2795" s="1700" t="s">
        <v>8089</v>
      </c>
    </row>
    <row r="2796" spans="2:9">
      <c r="B2796" s="1699" t="s">
        <v>2725</v>
      </c>
      <c r="C2796" s="1699" t="s">
        <v>4009</v>
      </c>
      <c r="D2796" s="1699" t="s">
        <v>2512</v>
      </c>
      <c r="E2796" s="1699">
        <v>0</v>
      </c>
      <c r="F2796" s="1699">
        <v>1</v>
      </c>
      <c r="G2796" s="1700" t="s">
        <v>8080</v>
      </c>
      <c r="H2796" s="1700" t="s">
        <v>5163</v>
      </c>
      <c r="I2796" s="1700" t="s">
        <v>8089</v>
      </c>
    </row>
    <row r="2797" spans="2:9">
      <c r="B2797" s="1699" t="s">
        <v>2725</v>
      </c>
      <c r="C2797" s="1699" t="s">
        <v>4009</v>
      </c>
      <c r="D2797" s="1699" t="s">
        <v>2514</v>
      </c>
      <c r="E2797" s="1699">
        <v>0</v>
      </c>
      <c r="F2797" s="1699">
        <v>1</v>
      </c>
      <c r="G2797" s="1700" t="s">
        <v>8080</v>
      </c>
      <c r="H2797" s="1700" t="s">
        <v>5164</v>
      </c>
      <c r="I2797" s="1700" t="s">
        <v>8089</v>
      </c>
    </row>
    <row r="2798" spans="2:9">
      <c r="B2798" s="1699" t="s">
        <v>2725</v>
      </c>
      <c r="C2798" s="1699" t="s">
        <v>4009</v>
      </c>
      <c r="D2798" s="1699" t="s">
        <v>2515</v>
      </c>
      <c r="E2798" s="1699">
        <v>0</v>
      </c>
      <c r="F2798" s="1699">
        <v>1</v>
      </c>
      <c r="G2798" s="1700" t="s">
        <v>8080</v>
      </c>
      <c r="H2798" s="1700" t="s">
        <v>5165</v>
      </c>
      <c r="I2798" s="1700" t="s">
        <v>8089</v>
      </c>
    </row>
    <row r="2799" spans="2:9">
      <c r="B2799" s="1699" t="s">
        <v>2725</v>
      </c>
      <c r="C2799" s="1699" t="s">
        <v>4009</v>
      </c>
      <c r="D2799" s="1699" t="s">
        <v>2516</v>
      </c>
      <c r="E2799" s="1699">
        <v>0</v>
      </c>
      <c r="F2799" s="1699">
        <v>1</v>
      </c>
      <c r="G2799" s="1700" t="s">
        <v>8080</v>
      </c>
      <c r="H2799" s="1700" t="s">
        <v>3965</v>
      </c>
      <c r="I2799" s="1700" t="s">
        <v>8089</v>
      </c>
    </row>
    <row r="2800" spans="2:9">
      <c r="B2800" s="1699" t="s">
        <v>2725</v>
      </c>
      <c r="C2800" s="1699" t="s">
        <v>4009</v>
      </c>
      <c r="D2800" s="1699" t="s">
        <v>2518</v>
      </c>
      <c r="E2800" s="1699">
        <v>0</v>
      </c>
      <c r="F2800" s="1699">
        <v>1</v>
      </c>
      <c r="G2800" s="1700" t="s">
        <v>8080</v>
      </c>
      <c r="H2800" s="1700" t="s">
        <v>5166</v>
      </c>
      <c r="I2800" s="1700" t="s">
        <v>8089</v>
      </c>
    </row>
    <row r="2801" spans="2:9">
      <c r="B2801" s="1699" t="s">
        <v>2725</v>
      </c>
      <c r="C2801" s="1699" t="s">
        <v>4009</v>
      </c>
      <c r="D2801" s="1699" t="s">
        <v>2520</v>
      </c>
      <c r="E2801" s="1699">
        <v>0</v>
      </c>
      <c r="F2801" s="1699">
        <v>1</v>
      </c>
      <c r="G2801" s="1700" t="s">
        <v>8080</v>
      </c>
      <c r="H2801" s="1700" t="s">
        <v>5167</v>
      </c>
      <c r="I2801" s="1700" t="s">
        <v>8089</v>
      </c>
    </row>
    <row r="2802" spans="2:9">
      <c r="B2802" s="1699" t="s">
        <v>2725</v>
      </c>
      <c r="C2802" s="1699" t="s">
        <v>4009</v>
      </c>
      <c r="D2802" s="1699" t="s">
        <v>2522</v>
      </c>
      <c r="E2802" s="1699">
        <v>0</v>
      </c>
      <c r="F2802" s="1699">
        <v>1</v>
      </c>
      <c r="G2802" s="1700" t="s">
        <v>8080</v>
      </c>
      <c r="H2802" s="1700" t="s">
        <v>5168</v>
      </c>
      <c r="I2802" s="1700" t="s">
        <v>8089</v>
      </c>
    </row>
    <row r="2803" spans="2:9">
      <c r="B2803" s="1699" t="s">
        <v>2725</v>
      </c>
      <c r="C2803" s="1699" t="s">
        <v>2132</v>
      </c>
      <c r="D2803" s="1699" t="s">
        <v>2122</v>
      </c>
      <c r="E2803" s="1699">
        <v>0</v>
      </c>
      <c r="F2803" s="1699">
        <v>1</v>
      </c>
      <c r="G2803" s="1700" t="s">
        <v>1367</v>
      </c>
      <c r="H2803" s="1700" t="s">
        <v>4584</v>
      </c>
      <c r="I2803" s="1700" t="s">
        <v>8088</v>
      </c>
    </row>
    <row r="2804" spans="2:9">
      <c r="B2804" s="1699" t="s">
        <v>2725</v>
      </c>
      <c r="C2804" s="1699" t="s">
        <v>2132</v>
      </c>
      <c r="D2804" s="1699" t="s">
        <v>2124</v>
      </c>
      <c r="E2804" s="1699">
        <v>0</v>
      </c>
      <c r="F2804" s="1699">
        <v>1</v>
      </c>
      <c r="G2804" s="1700" t="s">
        <v>1367</v>
      </c>
      <c r="H2804" s="1700" t="s">
        <v>4475</v>
      </c>
      <c r="I2804" s="1700" t="s">
        <v>8088</v>
      </c>
    </row>
    <row r="2805" spans="2:9">
      <c r="B2805" s="1699" t="s">
        <v>2725</v>
      </c>
      <c r="C2805" s="1699" t="s">
        <v>2132</v>
      </c>
      <c r="D2805" s="1699" t="s">
        <v>2130</v>
      </c>
      <c r="E2805" s="1699">
        <v>0</v>
      </c>
      <c r="F2805" s="1699">
        <v>1</v>
      </c>
      <c r="G2805" s="1700" t="s">
        <v>1367</v>
      </c>
      <c r="H2805" s="1700" t="s">
        <v>2838</v>
      </c>
      <c r="I2805" s="1700" t="s">
        <v>8089</v>
      </c>
    </row>
    <row r="2806" spans="2:9">
      <c r="B2806" s="1699" t="s">
        <v>2725</v>
      </c>
      <c r="C2806" s="1699" t="s">
        <v>2142</v>
      </c>
      <c r="D2806" s="1699" t="s">
        <v>2112</v>
      </c>
      <c r="E2806" s="1699">
        <v>0</v>
      </c>
      <c r="F2806" s="1699">
        <v>1</v>
      </c>
      <c r="G2806" s="1700" t="s">
        <v>5169</v>
      </c>
      <c r="H2806" s="1700" t="s">
        <v>3414</v>
      </c>
      <c r="I2806" s="1700" t="s">
        <v>8088</v>
      </c>
    </row>
    <row r="2807" spans="2:9">
      <c r="B2807" s="1699" t="s">
        <v>2725</v>
      </c>
      <c r="C2807" s="1699" t="s">
        <v>2142</v>
      </c>
      <c r="D2807" s="1699" t="s">
        <v>2122</v>
      </c>
      <c r="E2807" s="1699">
        <v>0</v>
      </c>
      <c r="F2807" s="1699">
        <v>1</v>
      </c>
      <c r="G2807" s="1700" t="s">
        <v>5169</v>
      </c>
      <c r="H2807" s="1700" t="s">
        <v>5170</v>
      </c>
      <c r="I2807" s="1700" t="s">
        <v>8088</v>
      </c>
    </row>
    <row r="2808" spans="2:9">
      <c r="B2808" s="1699" t="s">
        <v>2725</v>
      </c>
      <c r="C2808" s="1699" t="s">
        <v>2142</v>
      </c>
      <c r="D2808" s="1699" t="s">
        <v>2124</v>
      </c>
      <c r="E2808" s="1699">
        <v>0</v>
      </c>
      <c r="F2808" s="1699">
        <v>1</v>
      </c>
      <c r="G2808" s="1700" t="s">
        <v>5169</v>
      </c>
      <c r="H2808" s="1700" t="s">
        <v>5171</v>
      </c>
      <c r="I2808" s="1700" t="s">
        <v>8088</v>
      </c>
    </row>
    <row r="2809" spans="2:9">
      <c r="B2809" s="1699" t="s">
        <v>2725</v>
      </c>
      <c r="C2809" s="1699" t="s">
        <v>2142</v>
      </c>
      <c r="D2809" s="1699" t="s">
        <v>2128</v>
      </c>
      <c r="E2809" s="1699">
        <v>0</v>
      </c>
      <c r="F2809" s="1699">
        <v>1</v>
      </c>
      <c r="G2809" s="1700" t="s">
        <v>5169</v>
      </c>
      <c r="H2809" s="1700" t="s">
        <v>5172</v>
      </c>
      <c r="I2809" s="1700" t="s">
        <v>8088</v>
      </c>
    </row>
    <row r="2810" spans="2:9">
      <c r="B2810" s="1699" t="s">
        <v>2725</v>
      </c>
      <c r="C2810" s="1699" t="s">
        <v>2142</v>
      </c>
      <c r="D2810" s="1699" t="s">
        <v>2130</v>
      </c>
      <c r="E2810" s="1699">
        <v>0</v>
      </c>
      <c r="F2810" s="1699">
        <v>1</v>
      </c>
      <c r="G2810" s="1700" t="s">
        <v>5169</v>
      </c>
      <c r="H2810" s="1700" t="s">
        <v>5173</v>
      </c>
      <c r="I2810" s="1700" t="s">
        <v>8089</v>
      </c>
    </row>
    <row r="2811" spans="2:9">
      <c r="B2811" s="1699" t="s">
        <v>2725</v>
      </c>
      <c r="C2811" s="1699" t="s">
        <v>2142</v>
      </c>
      <c r="D2811" s="1699" t="s">
        <v>2512</v>
      </c>
      <c r="E2811" s="1699">
        <v>0</v>
      </c>
      <c r="F2811" s="1699">
        <v>1</v>
      </c>
      <c r="G2811" s="1700" t="s">
        <v>5169</v>
      </c>
      <c r="H2811" s="1700" t="s">
        <v>5174</v>
      </c>
      <c r="I2811" s="1700" t="s">
        <v>8088</v>
      </c>
    </row>
    <row r="2812" spans="2:9">
      <c r="B2812" s="1699" t="s">
        <v>2725</v>
      </c>
      <c r="C2812" s="1699" t="s">
        <v>2145</v>
      </c>
      <c r="D2812" s="1699" t="s">
        <v>2110</v>
      </c>
      <c r="E2812" s="1699">
        <v>0</v>
      </c>
      <c r="F2812" s="1699">
        <v>1</v>
      </c>
      <c r="G2812" s="1700" t="s">
        <v>5175</v>
      </c>
      <c r="H2812" s="1700" t="s">
        <v>5176</v>
      </c>
      <c r="I2812" s="1700" t="s">
        <v>8088</v>
      </c>
    </row>
    <row r="2813" spans="2:9">
      <c r="B2813" s="1699" t="s">
        <v>2725</v>
      </c>
      <c r="C2813" s="1699" t="s">
        <v>2145</v>
      </c>
      <c r="D2813" s="1699" t="s">
        <v>2112</v>
      </c>
      <c r="E2813" s="1699">
        <v>0</v>
      </c>
      <c r="F2813" s="1699">
        <v>1</v>
      </c>
      <c r="G2813" s="1700" t="s">
        <v>5175</v>
      </c>
      <c r="H2813" s="1700" t="s">
        <v>5177</v>
      </c>
      <c r="I2813" s="1700" t="s">
        <v>8088</v>
      </c>
    </row>
    <row r="2814" spans="2:9">
      <c r="B2814" s="1699" t="s">
        <v>2725</v>
      </c>
      <c r="C2814" s="1699" t="s">
        <v>2150</v>
      </c>
      <c r="D2814" s="1699" t="s">
        <v>2112</v>
      </c>
      <c r="E2814" s="1699">
        <v>0</v>
      </c>
      <c r="F2814" s="1699">
        <v>1</v>
      </c>
      <c r="G2814" s="1700" t="s">
        <v>5178</v>
      </c>
      <c r="H2814" s="1700" t="s">
        <v>5179</v>
      </c>
      <c r="I2814" s="1700" t="s">
        <v>8088</v>
      </c>
    </row>
    <row r="2815" spans="2:9">
      <c r="B2815" s="1699" t="s">
        <v>2725</v>
      </c>
      <c r="C2815" s="1699" t="s">
        <v>2150</v>
      </c>
      <c r="D2815" s="1699" t="s">
        <v>2122</v>
      </c>
      <c r="E2815" s="1699">
        <v>0</v>
      </c>
      <c r="F2815" s="1699">
        <v>1</v>
      </c>
      <c r="G2815" s="1700" t="s">
        <v>5178</v>
      </c>
      <c r="H2815" s="1700" t="s">
        <v>5180</v>
      </c>
      <c r="I2815" s="1700" t="s">
        <v>8088</v>
      </c>
    </row>
    <row r="2816" spans="2:9">
      <c r="B2816" s="1699" t="s">
        <v>2725</v>
      </c>
      <c r="C2816" s="1699" t="s">
        <v>2150</v>
      </c>
      <c r="D2816" s="1699" t="s">
        <v>2124</v>
      </c>
      <c r="E2816" s="1699">
        <v>0</v>
      </c>
      <c r="F2816" s="1699">
        <v>1</v>
      </c>
      <c r="G2816" s="1700" t="s">
        <v>5178</v>
      </c>
      <c r="H2816" s="1700" t="s">
        <v>5181</v>
      </c>
      <c r="I2816" s="1700" t="s">
        <v>8089</v>
      </c>
    </row>
    <row r="2817" spans="2:9">
      <c r="B2817" s="1699" t="s">
        <v>2725</v>
      </c>
      <c r="C2817" s="1699" t="s">
        <v>2150</v>
      </c>
      <c r="D2817" s="1699" t="s">
        <v>2126</v>
      </c>
      <c r="E2817" s="1699">
        <v>0</v>
      </c>
      <c r="F2817" s="1699">
        <v>1</v>
      </c>
      <c r="G2817" s="1700" t="s">
        <v>5178</v>
      </c>
      <c r="H2817" s="1700" t="s">
        <v>5182</v>
      </c>
      <c r="I2817" s="1700" t="s">
        <v>8089</v>
      </c>
    </row>
    <row r="2818" spans="2:9">
      <c r="B2818" s="1699" t="s">
        <v>2725</v>
      </c>
      <c r="C2818" s="1699" t="s">
        <v>2150</v>
      </c>
      <c r="D2818" s="1699" t="s">
        <v>2512</v>
      </c>
      <c r="E2818" s="1699">
        <v>0</v>
      </c>
      <c r="F2818" s="1699">
        <v>1</v>
      </c>
      <c r="G2818" s="1700" t="s">
        <v>5178</v>
      </c>
      <c r="H2818" s="1700" t="s">
        <v>5183</v>
      </c>
      <c r="I2818" s="1700" t="s">
        <v>8088</v>
      </c>
    </row>
    <row r="2819" spans="2:9">
      <c r="B2819" s="1699" t="s">
        <v>2725</v>
      </c>
      <c r="C2819" s="1699" t="s">
        <v>2150</v>
      </c>
      <c r="D2819" s="1699" t="s">
        <v>2516</v>
      </c>
      <c r="E2819" s="1699">
        <v>0</v>
      </c>
      <c r="F2819" s="1699">
        <v>1</v>
      </c>
      <c r="G2819" s="1700" t="s">
        <v>5178</v>
      </c>
      <c r="H2819" s="1700" t="s">
        <v>5184</v>
      </c>
      <c r="I2819" s="1700" t="s">
        <v>8088</v>
      </c>
    </row>
    <row r="2820" spans="2:9">
      <c r="B2820" s="1699" t="s">
        <v>2725</v>
      </c>
      <c r="C2820" s="1699" t="s">
        <v>2150</v>
      </c>
      <c r="D2820" s="1699" t="s">
        <v>2518</v>
      </c>
      <c r="E2820" s="1699">
        <v>0</v>
      </c>
      <c r="F2820" s="1699">
        <v>1</v>
      </c>
      <c r="G2820" s="1700" t="s">
        <v>5178</v>
      </c>
      <c r="H2820" s="1700" t="s">
        <v>5185</v>
      </c>
      <c r="I2820" s="1700" t="s">
        <v>8089</v>
      </c>
    </row>
    <row r="2821" spans="2:9">
      <c r="B2821" s="1699" t="s">
        <v>2725</v>
      </c>
      <c r="C2821" s="1699" t="s">
        <v>2150</v>
      </c>
      <c r="D2821" s="1699" t="s">
        <v>2520</v>
      </c>
      <c r="E2821" s="1699">
        <v>0</v>
      </c>
      <c r="F2821" s="1699">
        <v>1</v>
      </c>
      <c r="G2821" s="1700" t="s">
        <v>5178</v>
      </c>
      <c r="H2821" s="1700" t="s">
        <v>5186</v>
      </c>
      <c r="I2821" s="1700" t="s">
        <v>8089</v>
      </c>
    </row>
    <row r="2822" spans="2:9">
      <c r="B2822" s="1699" t="s">
        <v>2725</v>
      </c>
      <c r="C2822" s="1699" t="s">
        <v>2150</v>
      </c>
      <c r="D2822" s="1699" t="s">
        <v>2522</v>
      </c>
      <c r="E2822" s="1699">
        <v>0</v>
      </c>
      <c r="F2822" s="1699">
        <v>1</v>
      </c>
      <c r="G2822" s="1700" t="s">
        <v>5178</v>
      </c>
      <c r="H2822" s="1700" t="s">
        <v>5187</v>
      </c>
      <c r="I2822" s="1700" t="s">
        <v>8088</v>
      </c>
    </row>
    <row r="2823" spans="2:9">
      <c r="B2823" s="1699" t="s">
        <v>2725</v>
      </c>
      <c r="C2823" s="1699" t="s">
        <v>2152</v>
      </c>
      <c r="D2823" s="1699" t="s">
        <v>2122</v>
      </c>
      <c r="E2823" s="1699">
        <v>0</v>
      </c>
      <c r="F2823" s="1699">
        <v>1</v>
      </c>
      <c r="G2823" s="1700" t="s">
        <v>1368</v>
      </c>
      <c r="H2823" s="1700" t="s">
        <v>5189</v>
      </c>
      <c r="I2823" s="1700" t="s">
        <v>8089</v>
      </c>
    </row>
    <row r="2824" spans="2:9">
      <c r="B2824" s="1699" t="s">
        <v>2725</v>
      </c>
      <c r="C2824" s="1699" t="s">
        <v>2152</v>
      </c>
      <c r="D2824" s="1699" t="s">
        <v>2124</v>
      </c>
      <c r="E2824" s="1699">
        <v>0</v>
      </c>
      <c r="F2824" s="1699">
        <v>1</v>
      </c>
      <c r="G2824" s="1700" t="s">
        <v>1368</v>
      </c>
      <c r="H2824" s="1700" t="s">
        <v>5190</v>
      </c>
      <c r="I2824" s="1700" t="s">
        <v>8088</v>
      </c>
    </row>
    <row r="2825" spans="2:9">
      <c r="B2825" s="1699" t="s">
        <v>2725</v>
      </c>
      <c r="C2825" s="1699" t="s">
        <v>2152</v>
      </c>
      <c r="D2825" s="1699" t="s">
        <v>2126</v>
      </c>
      <c r="E2825" s="1699">
        <v>0</v>
      </c>
      <c r="F2825" s="1699">
        <v>1</v>
      </c>
      <c r="G2825" s="1700" t="s">
        <v>1368</v>
      </c>
      <c r="H2825" s="1700" t="s">
        <v>5191</v>
      </c>
      <c r="I2825" s="1700" t="s">
        <v>8088</v>
      </c>
    </row>
    <row r="2826" spans="2:9">
      <c r="B2826" s="1699" t="s">
        <v>2725</v>
      </c>
      <c r="C2826" s="1699" t="s">
        <v>2152</v>
      </c>
      <c r="D2826" s="1699" t="s">
        <v>2518</v>
      </c>
      <c r="E2826" s="1699">
        <v>0</v>
      </c>
      <c r="F2826" s="1699">
        <v>1</v>
      </c>
      <c r="G2826" s="1700" t="s">
        <v>1368</v>
      </c>
      <c r="H2826" s="1700" t="s">
        <v>5192</v>
      </c>
      <c r="I2826" s="1700" t="s">
        <v>8088</v>
      </c>
    </row>
    <row r="2827" spans="2:9">
      <c r="B2827" s="1699" t="s">
        <v>2725</v>
      </c>
      <c r="C2827" s="1699" t="s">
        <v>2154</v>
      </c>
      <c r="D2827" s="1699" t="s">
        <v>2727</v>
      </c>
      <c r="E2827" s="1699">
        <v>0</v>
      </c>
      <c r="F2827" s="1699">
        <v>1</v>
      </c>
      <c r="G2827" s="1700" t="s">
        <v>5193</v>
      </c>
      <c r="H2827" s="1700" t="s">
        <v>5195</v>
      </c>
      <c r="I2827" s="1700" t="s">
        <v>8088</v>
      </c>
    </row>
    <row r="2828" spans="2:9">
      <c r="B2828" s="1699" t="s">
        <v>2725</v>
      </c>
      <c r="C2828" s="1699" t="s">
        <v>2154</v>
      </c>
      <c r="D2828" s="1699" t="s">
        <v>2729</v>
      </c>
      <c r="E2828" s="1699">
        <v>0</v>
      </c>
      <c r="F2828" s="1699">
        <v>1</v>
      </c>
      <c r="G2828" s="1700" t="s">
        <v>5193</v>
      </c>
      <c r="H2828" s="1700" t="s">
        <v>5196</v>
      </c>
      <c r="I2828" s="1700" t="s">
        <v>8088</v>
      </c>
    </row>
    <row r="2829" spans="2:9">
      <c r="B2829" s="1699" t="s">
        <v>2725</v>
      </c>
      <c r="C2829" s="1699" t="s">
        <v>2157</v>
      </c>
      <c r="D2829" s="1699" t="s">
        <v>2108</v>
      </c>
      <c r="E2829" s="1699">
        <v>1</v>
      </c>
      <c r="F2829" s="1699">
        <v>0</v>
      </c>
      <c r="G2829" s="1700" t="s">
        <v>5197</v>
      </c>
      <c r="H2829" s="1700"/>
      <c r="I2829" s="1700" t="s">
        <v>8088</v>
      </c>
    </row>
    <row r="2830" spans="2:9">
      <c r="B2830" s="1699" t="s">
        <v>2725</v>
      </c>
      <c r="C2830" s="1699" t="s">
        <v>2157</v>
      </c>
      <c r="D2830" s="1699" t="s">
        <v>2124</v>
      </c>
      <c r="E2830" s="1699">
        <v>0</v>
      </c>
      <c r="F2830" s="1699">
        <v>1</v>
      </c>
      <c r="G2830" s="1700" t="s">
        <v>5197</v>
      </c>
      <c r="H2830" s="1700" t="s">
        <v>5188</v>
      </c>
      <c r="I2830" s="1700" t="s">
        <v>8088</v>
      </c>
    </row>
    <row r="2831" spans="2:9">
      <c r="B2831" s="1699" t="s">
        <v>2725</v>
      </c>
      <c r="C2831" s="1699" t="s">
        <v>2157</v>
      </c>
      <c r="D2831" s="1699" t="s">
        <v>2126</v>
      </c>
      <c r="E2831" s="1699">
        <v>0</v>
      </c>
      <c r="F2831" s="1699">
        <v>1</v>
      </c>
      <c r="G2831" s="1700" t="s">
        <v>5197</v>
      </c>
      <c r="H2831" s="1700" t="s">
        <v>5198</v>
      </c>
      <c r="I2831" s="1700" t="s">
        <v>8089</v>
      </c>
    </row>
    <row r="2832" spans="2:9">
      <c r="B2832" s="1699" t="s">
        <v>2725</v>
      </c>
      <c r="C2832" s="1699" t="s">
        <v>2157</v>
      </c>
      <c r="D2832" s="1699" t="s">
        <v>2518</v>
      </c>
      <c r="E2832" s="1699">
        <v>0</v>
      </c>
      <c r="F2832" s="1699">
        <v>1</v>
      </c>
      <c r="G2832" s="1700" t="s">
        <v>5197</v>
      </c>
      <c r="H2832" s="1700" t="s">
        <v>5199</v>
      </c>
      <c r="I2832" s="1700" t="s">
        <v>8088</v>
      </c>
    </row>
    <row r="2833" spans="2:9">
      <c r="B2833" s="1699" t="s">
        <v>2725</v>
      </c>
      <c r="C2833" s="1699" t="s">
        <v>2157</v>
      </c>
      <c r="D2833" s="1699" t="s">
        <v>2524</v>
      </c>
      <c r="E2833" s="1699">
        <v>0</v>
      </c>
      <c r="F2833" s="1699">
        <v>1</v>
      </c>
      <c r="G2833" s="1700" t="s">
        <v>5197</v>
      </c>
      <c r="H2833" s="1700" t="s">
        <v>5200</v>
      </c>
      <c r="I2833" s="1700" t="s">
        <v>8088</v>
      </c>
    </row>
    <row r="2834" spans="2:9">
      <c r="B2834" s="1699" t="s">
        <v>2725</v>
      </c>
      <c r="C2834" s="1699" t="s">
        <v>2157</v>
      </c>
      <c r="D2834" s="1699" t="s">
        <v>2525</v>
      </c>
      <c r="E2834" s="1699">
        <v>0</v>
      </c>
      <c r="F2834" s="1699">
        <v>1</v>
      </c>
      <c r="G2834" s="1700" t="s">
        <v>5197</v>
      </c>
      <c r="H2834" s="1700" t="s">
        <v>5201</v>
      </c>
      <c r="I2834" s="1700" t="s">
        <v>8088</v>
      </c>
    </row>
    <row r="2835" spans="2:9">
      <c r="B2835" s="1699" t="s">
        <v>2725</v>
      </c>
      <c r="C2835" s="1699" t="s">
        <v>2158</v>
      </c>
      <c r="D2835" s="1699" t="s">
        <v>2122</v>
      </c>
      <c r="E2835" s="1699">
        <v>0</v>
      </c>
      <c r="F2835" s="1699">
        <v>1</v>
      </c>
      <c r="G2835" s="1700" t="s">
        <v>5202</v>
      </c>
      <c r="H2835" s="1700" t="s">
        <v>3664</v>
      </c>
      <c r="I2835" s="1700" t="s">
        <v>8088</v>
      </c>
    </row>
    <row r="2836" spans="2:9">
      <c r="B2836" s="1699" t="s">
        <v>2725</v>
      </c>
      <c r="C2836" s="1699" t="s">
        <v>2158</v>
      </c>
      <c r="D2836" s="1699" t="s">
        <v>2124</v>
      </c>
      <c r="E2836" s="1699">
        <v>0</v>
      </c>
      <c r="F2836" s="1699">
        <v>1</v>
      </c>
      <c r="G2836" s="1700" t="s">
        <v>5202</v>
      </c>
      <c r="H2836" s="1700" t="s">
        <v>5203</v>
      </c>
      <c r="I2836" s="1700" t="s">
        <v>8088</v>
      </c>
    </row>
    <row r="2837" spans="2:9">
      <c r="B2837" s="1699" t="s">
        <v>2725</v>
      </c>
      <c r="C2837" s="1699" t="s">
        <v>2158</v>
      </c>
      <c r="D2837" s="1699" t="s">
        <v>2514</v>
      </c>
      <c r="E2837" s="1699">
        <v>0</v>
      </c>
      <c r="F2837" s="1699">
        <v>1</v>
      </c>
      <c r="G2837" s="1700" t="s">
        <v>5202</v>
      </c>
      <c r="H2837" s="1700" t="s">
        <v>5204</v>
      </c>
      <c r="I2837" s="1700" t="s">
        <v>8088</v>
      </c>
    </row>
    <row r="2838" spans="2:9">
      <c r="B2838" s="1699" t="s">
        <v>2725</v>
      </c>
      <c r="C2838" s="1699" t="s">
        <v>2158</v>
      </c>
      <c r="D2838" s="1699" t="s">
        <v>2515</v>
      </c>
      <c r="E2838" s="1699">
        <v>0</v>
      </c>
      <c r="F2838" s="1699">
        <v>1</v>
      </c>
      <c r="G2838" s="1700" t="s">
        <v>5202</v>
      </c>
      <c r="H2838" s="1700" t="s">
        <v>5205</v>
      </c>
      <c r="I2838" s="1700" t="s">
        <v>8088</v>
      </c>
    </row>
    <row r="2839" spans="2:9">
      <c r="B2839" s="1699" t="s">
        <v>2725</v>
      </c>
      <c r="C2839" s="1699" t="s">
        <v>2161</v>
      </c>
      <c r="D2839" s="1699" t="s">
        <v>2122</v>
      </c>
      <c r="E2839" s="1699">
        <v>0</v>
      </c>
      <c r="F2839" s="1699">
        <v>1</v>
      </c>
      <c r="G2839" s="1700" t="s">
        <v>5206</v>
      </c>
      <c r="H2839" s="1700" t="s">
        <v>5207</v>
      </c>
      <c r="I2839" s="1700" t="s">
        <v>8088</v>
      </c>
    </row>
    <row r="2840" spans="2:9">
      <c r="B2840" s="1699" t="s">
        <v>2725</v>
      </c>
      <c r="C2840" s="1699" t="s">
        <v>2161</v>
      </c>
      <c r="D2840" s="1699" t="s">
        <v>2124</v>
      </c>
      <c r="E2840" s="1699">
        <v>0</v>
      </c>
      <c r="F2840" s="1699">
        <v>1</v>
      </c>
      <c r="G2840" s="1700" t="s">
        <v>5206</v>
      </c>
      <c r="H2840" s="1700" t="s">
        <v>5208</v>
      </c>
      <c r="I2840" s="1700" t="s">
        <v>8089</v>
      </c>
    </row>
    <row r="2841" spans="2:9">
      <c r="B2841" s="1699" t="s">
        <v>2725</v>
      </c>
      <c r="C2841" s="1699" t="s">
        <v>2167</v>
      </c>
      <c r="D2841" s="1699" t="s">
        <v>2108</v>
      </c>
      <c r="E2841" s="1699">
        <v>1</v>
      </c>
      <c r="F2841" s="1699">
        <v>0</v>
      </c>
      <c r="G2841" s="1700" t="s">
        <v>5209</v>
      </c>
      <c r="H2841" s="1700"/>
      <c r="I2841" s="1700" t="s">
        <v>8088</v>
      </c>
    </row>
    <row r="2842" spans="2:9">
      <c r="B2842" s="1699" t="s">
        <v>2725</v>
      </c>
      <c r="C2842" s="1699" t="s">
        <v>2167</v>
      </c>
      <c r="D2842" s="1699" t="s">
        <v>2110</v>
      </c>
      <c r="E2842" s="1699">
        <v>0</v>
      </c>
      <c r="F2842" s="1699">
        <v>1</v>
      </c>
      <c r="G2842" s="1700" t="s">
        <v>5209</v>
      </c>
      <c r="H2842" s="1700" t="s">
        <v>5210</v>
      </c>
      <c r="I2842" s="1700" t="s">
        <v>8089</v>
      </c>
    </row>
    <row r="2843" spans="2:9">
      <c r="B2843" s="1699" t="s">
        <v>2725</v>
      </c>
      <c r="C2843" s="1699" t="s">
        <v>2167</v>
      </c>
      <c r="D2843" s="1699" t="s">
        <v>2112</v>
      </c>
      <c r="E2843" s="1699">
        <v>0</v>
      </c>
      <c r="F2843" s="1699">
        <v>1</v>
      </c>
      <c r="G2843" s="1700" t="s">
        <v>5209</v>
      </c>
      <c r="H2843" s="1700" t="s">
        <v>5211</v>
      </c>
      <c r="I2843" s="1700" t="s">
        <v>8088</v>
      </c>
    </row>
    <row r="2844" spans="2:9">
      <c r="B2844" s="1699" t="s">
        <v>2725</v>
      </c>
      <c r="C2844" s="1699" t="s">
        <v>2167</v>
      </c>
      <c r="D2844" s="1699" t="s">
        <v>2122</v>
      </c>
      <c r="E2844" s="1699">
        <v>0</v>
      </c>
      <c r="F2844" s="1699">
        <v>1</v>
      </c>
      <c r="G2844" s="1700" t="s">
        <v>5209</v>
      </c>
      <c r="H2844" s="1700" t="s">
        <v>3944</v>
      </c>
      <c r="I2844" s="1700" t="s">
        <v>8088</v>
      </c>
    </row>
    <row r="2845" spans="2:9">
      <c r="B2845" s="1699" t="s">
        <v>2725</v>
      </c>
      <c r="C2845" s="1699" t="s">
        <v>2167</v>
      </c>
      <c r="D2845" s="1699" t="s">
        <v>2124</v>
      </c>
      <c r="E2845" s="1699">
        <v>0</v>
      </c>
      <c r="F2845" s="1699">
        <v>1</v>
      </c>
      <c r="G2845" s="1700" t="s">
        <v>5209</v>
      </c>
      <c r="H2845" s="1700" t="s">
        <v>5212</v>
      </c>
      <c r="I2845" s="1700" t="s">
        <v>8088</v>
      </c>
    </row>
    <row r="2846" spans="2:9">
      <c r="B2846" s="1699" t="s">
        <v>2725</v>
      </c>
      <c r="C2846" s="1699" t="s">
        <v>2167</v>
      </c>
      <c r="D2846" s="1699" t="s">
        <v>2126</v>
      </c>
      <c r="E2846" s="1699">
        <v>0</v>
      </c>
      <c r="F2846" s="1699">
        <v>1</v>
      </c>
      <c r="G2846" s="1700" t="s">
        <v>5209</v>
      </c>
      <c r="H2846" s="1700" t="s">
        <v>3405</v>
      </c>
      <c r="I2846" s="1700" t="s">
        <v>8088</v>
      </c>
    </row>
    <row r="2847" spans="2:9">
      <c r="B2847" s="1699" t="s">
        <v>2725</v>
      </c>
      <c r="C2847" s="1699" t="s">
        <v>2172</v>
      </c>
      <c r="D2847" s="1699" t="s">
        <v>2108</v>
      </c>
      <c r="E2847" s="1699">
        <v>1</v>
      </c>
      <c r="F2847" s="1699">
        <v>0</v>
      </c>
      <c r="G2847" s="1700" t="s">
        <v>5213</v>
      </c>
      <c r="H2847" s="1700"/>
      <c r="I2847" s="1700" t="s">
        <v>8088</v>
      </c>
    </row>
    <row r="2848" spans="2:9">
      <c r="B2848" s="1699" t="s">
        <v>2725</v>
      </c>
      <c r="C2848" s="1699" t="s">
        <v>2172</v>
      </c>
      <c r="D2848" s="1699" t="s">
        <v>2112</v>
      </c>
      <c r="E2848" s="1699">
        <v>0</v>
      </c>
      <c r="F2848" s="1699">
        <v>1</v>
      </c>
      <c r="G2848" s="1700" t="s">
        <v>5213</v>
      </c>
      <c r="H2848" s="1700" t="s">
        <v>5048</v>
      </c>
      <c r="I2848" s="1700" t="s">
        <v>8088</v>
      </c>
    </row>
    <row r="2849" spans="2:9">
      <c r="B2849" s="1699" t="s">
        <v>2725</v>
      </c>
      <c r="C2849" s="1699" t="s">
        <v>2172</v>
      </c>
      <c r="D2849" s="1699" t="s">
        <v>2122</v>
      </c>
      <c r="E2849" s="1699">
        <v>0</v>
      </c>
      <c r="F2849" s="1699">
        <v>1</v>
      </c>
      <c r="G2849" s="1700" t="s">
        <v>5213</v>
      </c>
      <c r="H2849" s="1700" t="s">
        <v>5214</v>
      </c>
      <c r="I2849" s="1700" t="s">
        <v>8088</v>
      </c>
    </row>
    <row r="2850" spans="2:9">
      <c r="B2850" s="1699" t="s">
        <v>2725</v>
      </c>
      <c r="C2850" s="1699" t="s">
        <v>2172</v>
      </c>
      <c r="D2850" s="1699" t="s">
        <v>2124</v>
      </c>
      <c r="E2850" s="1699">
        <v>0</v>
      </c>
      <c r="F2850" s="1699">
        <v>1</v>
      </c>
      <c r="G2850" s="1700" t="s">
        <v>5213</v>
      </c>
      <c r="H2850" s="1700" t="s">
        <v>5215</v>
      </c>
      <c r="I2850" s="1700" t="s">
        <v>8089</v>
      </c>
    </row>
    <row r="2851" spans="2:9">
      <c r="B2851" s="1699" t="s">
        <v>2725</v>
      </c>
      <c r="C2851" s="1699" t="s">
        <v>2177</v>
      </c>
      <c r="D2851" s="1699" t="s">
        <v>2124</v>
      </c>
      <c r="E2851" s="1699">
        <v>0</v>
      </c>
      <c r="F2851" s="1699">
        <v>1</v>
      </c>
      <c r="G2851" s="1700" t="s">
        <v>5216</v>
      </c>
      <c r="H2851" s="1700" t="s">
        <v>5217</v>
      </c>
      <c r="I2851" s="1700" t="s">
        <v>8088</v>
      </c>
    </row>
    <row r="2852" spans="2:9">
      <c r="B2852" s="1699" t="s">
        <v>2725</v>
      </c>
      <c r="C2852" s="1699" t="s">
        <v>2181</v>
      </c>
      <c r="D2852" s="1699" t="s">
        <v>2108</v>
      </c>
      <c r="E2852" s="1699">
        <v>1</v>
      </c>
      <c r="F2852" s="1699">
        <v>0</v>
      </c>
      <c r="G2852" s="1700" t="s">
        <v>5218</v>
      </c>
      <c r="H2852" s="1700"/>
      <c r="I2852" s="1700" t="s">
        <v>8089</v>
      </c>
    </row>
    <row r="2853" spans="2:9">
      <c r="B2853" s="1699" t="s">
        <v>2725</v>
      </c>
      <c r="C2853" s="1699" t="s">
        <v>2181</v>
      </c>
      <c r="D2853" s="1699" t="s">
        <v>2107</v>
      </c>
      <c r="E2853" s="1699">
        <v>0</v>
      </c>
      <c r="F2853" s="1699">
        <v>1</v>
      </c>
      <c r="G2853" s="1700" t="s">
        <v>5218</v>
      </c>
      <c r="H2853" s="1700" t="s">
        <v>5219</v>
      </c>
      <c r="I2853" s="1700" t="s">
        <v>8088</v>
      </c>
    </row>
    <row r="2854" spans="2:9">
      <c r="B2854" s="1699" t="s">
        <v>2725</v>
      </c>
      <c r="C2854" s="1699" t="s">
        <v>2181</v>
      </c>
      <c r="D2854" s="1699" t="s">
        <v>2110</v>
      </c>
      <c r="E2854" s="1699">
        <v>0</v>
      </c>
      <c r="F2854" s="1699">
        <v>1</v>
      </c>
      <c r="G2854" s="1700" t="s">
        <v>5218</v>
      </c>
      <c r="H2854" s="1700" t="s">
        <v>5220</v>
      </c>
      <c r="I2854" s="1700" t="s">
        <v>8088</v>
      </c>
    </row>
    <row r="2855" spans="2:9">
      <c r="B2855" s="1699" t="s">
        <v>2725</v>
      </c>
      <c r="C2855" s="1699" t="s">
        <v>2181</v>
      </c>
      <c r="D2855" s="1699" t="s">
        <v>2112</v>
      </c>
      <c r="E2855" s="1699">
        <v>0</v>
      </c>
      <c r="F2855" s="1699">
        <v>1</v>
      </c>
      <c r="G2855" s="1700" t="s">
        <v>5218</v>
      </c>
      <c r="H2855" s="1700" t="s">
        <v>5221</v>
      </c>
      <c r="I2855" s="1700" t="s">
        <v>8088</v>
      </c>
    </row>
    <row r="2856" spans="2:9">
      <c r="B2856" s="1699" t="s">
        <v>2725</v>
      </c>
      <c r="C2856" s="1699" t="s">
        <v>2181</v>
      </c>
      <c r="D2856" s="1699" t="s">
        <v>2122</v>
      </c>
      <c r="E2856" s="1699">
        <v>0</v>
      </c>
      <c r="F2856" s="1699">
        <v>1</v>
      </c>
      <c r="G2856" s="1700" t="s">
        <v>5218</v>
      </c>
      <c r="H2856" s="1700" t="s">
        <v>5222</v>
      </c>
      <c r="I2856" s="1700" t="s">
        <v>8089</v>
      </c>
    </row>
    <row r="2857" spans="2:9">
      <c r="B2857" s="1699" t="s">
        <v>2725</v>
      </c>
      <c r="C2857" s="1699" t="s">
        <v>2181</v>
      </c>
      <c r="D2857" s="1699" t="s">
        <v>2124</v>
      </c>
      <c r="E2857" s="1699">
        <v>0</v>
      </c>
      <c r="F2857" s="1699">
        <v>1</v>
      </c>
      <c r="G2857" s="1700" t="s">
        <v>5218</v>
      </c>
      <c r="H2857" s="1700" t="s">
        <v>5223</v>
      </c>
      <c r="I2857" s="1700" t="s">
        <v>8088</v>
      </c>
    </row>
    <row r="2858" spans="2:9">
      <c r="B2858" s="1699" t="s">
        <v>2725</v>
      </c>
      <c r="C2858" s="1699" t="s">
        <v>2181</v>
      </c>
      <c r="D2858" s="1699" t="s">
        <v>2126</v>
      </c>
      <c r="E2858" s="1699">
        <v>0</v>
      </c>
      <c r="F2858" s="1699">
        <v>1</v>
      </c>
      <c r="G2858" s="1700" t="s">
        <v>5218</v>
      </c>
      <c r="H2858" s="1700" t="s">
        <v>5224</v>
      </c>
      <c r="I2858" s="1700" t="s">
        <v>8089</v>
      </c>
    </row>
    <row r="2859" spans="2:9">
      <c r="B2859" s="1699" t="s">
        <v>2725</v>
      </c>
      <c r="C2859" s="1699" t="s">
        <v>2181</v>
      </c>
      <c r="D2859" s="1699" t="s">
        <v>2128</v>
      </c>
      <c r="E2859" s="1699">
        <v>0</v>
      </c>
      <c r="F2859" s="1699">
        <v>1</v>
      </c>
      <c r="G2859" s="1700" t="s">
        <v>5218</v>
      </c>
      <c r="H2859" s="1700" t="s">
        <v>5225</v>
      </c>
      <c r="I2859" s="1700" t="s">
        <v>8089</v>
      </c>
    </row>
    <row r="2860" spans="2:9">
      <c r="B2860" s="1699" t="s">
        <v>2725</v>
      </c>
      <c r="C2860" s="1699" t="s">
        <v>2181</v>
      </c>
      <c r="D2860" s="1699" t="s">
        <v>2130</v>
      </c>
      <c r="E2860" s="1699">
        <v>0</v>
      </c>
      <c r="F2860" s="1699">
        <v>1</v>
      </c>
      <c r="G2860" s="1700" t="s">
        <v>5218</v>
      </c>
      <c r="H2860" s="1700" t="s">
        <v>5226</v>
      </c>
      <c r="I2860" s="1700" t="s">
        <v>8089</v>
      </c>
    </row>
    <row r="2861" spans="2:9">
      <c r="B2861" s="1699" t="s">
        <v>2725</v>
      </c>
      <c r="C2861" s="1699" t="s">
        <v>2181</v>
      </c>
      <c r="D2861" s="1699" t="s">
        <v>2512</v>
      </c>
      <c r="E2861" s="1699">
        <v>0</v>
      </c>
      <c r="F2861" s="1699">
        <v>1</v>
      </c>
      <c r="G2861" s="1700" t="s">
        <v>5218</v>
      </c>
      <c r="H2861" s="1700" t="s">
        <v>5227</v>
      </c>
      <c r="I2861" s="1700" t="s">
        <v>8088</v>
      </c>
    </row>
    <row r="2862" spans="2:9">
      <c r="B2862" s="1699" t="s">
        <v>2725</v>
      </c>
      <c r="C2862" s="1699" t="s">
        <v>2181</v>
      </c>
      <c r="D2862" s="1699" t="s">
        <v>2514</v>
      </c>
      <c r="E2862" s="1699">
        <v>0</v>
      </c>
      <c r="F2862" s="1699">
        <v>1</v>
      </c>
      <c r="G2862" s="1700" t="s">
        <v>5218</v>
      </c>
      <c r="H2862" s="1700" t="s">
        <v>5228</v>
      </c>
      <c r="I2862" s="1700" t="s">
        <v>8088</v>
      </c>
    </row>
    <row r="2863" spans="2:9">
      <c r="B2863" s="1699" t="s">
        <v>2725</v>
      </c>
      <c r="C2863" s="1699" t="s">
        <v>2186</v>
      </c>
      <c r="D2863" s="1699" t="s">
        <v>2124</v>
      </c>
      <c r="E2863" s="1699">
        <v>0</v>
      </c>
      <c r="F2863" s="1699">
        <v>1</v>
      </c>
      <c r="G2863" s="1700" t="s">
        <v>5229</v>
      </c>
      <c r="H2863" s="1700" t="s">
        <v>5230</v>
      </c>
      <c r="I2863" s="1700" t="s">
        <v>8088</v>
      </c>
    </row>
    <row r="2864" spans="2:9">
      <c r="B2864" s="1699" t="s">
        <v>2725</v>
      </c>
      <c r="C2864" s="1699" t="s">
        <v>2572</v>
      </c>
      <c r="D2864" s="1699" t="s">
        <v>2108</v>
      </c>
      <c r="E2864" s="1699">
        <v>1</v>
      </c>
      <c r="F2864" s="1699">
        <v>0</v>
      </c>
      <c r="G2864" s="1700" t="s">
        <v>5231</v>
      </c>
      <c r="H2864" s="1700"/>
      <c r="I2864" s="1700" t="s">
        <v>8088</v>
      </c>
    </row>
    <row r="2865" spans="2:9">
      <c r="B2865" s="1699" t="s">
        <v>2725</v>
      </c>
      <c r="C2865" s="1699" t="s">
        <v>2572</v>
      </c>
      <c r="D2865" s="1699" t="s">
        <v>2107</v>
      </c>
      <c r="E2865" s="1699">
        <v>0</v>
      </c>
      <c r="F2865" s="1699">
        <v>1</v>
      </c>
      <c r="G2865" s="1700" t="s">
        <v>5231</v>
      </c>
      <c r="H2865" s="1700" t="s">
        <v>5232</v>
      </c>
      <c r="I2865" s="1700" t="s">
        <v>8088</v>
      </c>
    </row>
    <row r="2866" spans="2:9">
      <c r="B2866" s="1699" t="s">
        <v>2725</v>
      </c>
      <c r="C2866" s="1699" t="s">
        <v>2572</v>
      </c>
      <c r="D2866" s="1699" t="s">
        <v>2110</v>
      </c>
      <c r="E2866" s="1699">
        <v>0</v>
      </c>
      <c r="F2866" s="1699">
        <v>1</v>
      </c>
      <c r="G2866" s="1700" t="s">
        <v>5231</v>
      </c>
      <c r="H2866" s="1700" t="s">
        <v>5233</v>
      </c>
      <c r="I2866" s="1700" t="s">
        <v>8088</v>
      </c>
    </row>
    <row r="2867" spans="2:9">
      <c r="B2867" s="1699" t="s">
        <v>2725</v>
      </c>
      <c r="C2867" s="1699" t="s">
        <v>2791</v>
      </c>
      <c r="D2867" s="1699" t="s">
        <v>2108</v>
      </c>
      <c r="E2867" s="1699">
        <v>1</v>
      </c>
      <c r="F2867" s="1699">
        <v>0</v>
      </c>
      <c r="G2867" s="1700" t="s">
        <v>5234</v>
      </c>
      <c r="H2867" s="1700"/>
      <c r="I2867" s="1700" t="s">
        <v>8089</v>
      </c>
    </row>
    <row r="2868" spans="2:9">
      <c r="B2868" s="1699" t="s">
        <v>2725</v>
      </c>
      <c r="C2868" s="1699" t="s">
        <v>2791</v>
      </c>
      <c r="D2868" s="1699" t="s">
        <v>2107</v>
      </c>
      <c r="E2868" s="1699">
        <v>0</v>
      </c>
      <c r="F2868" s="1699">
        <v>1</v>
      </c>
      <c r="G2868" s="1700" t="s">
        <v>5234</v>
      </c>
      <c r="H2868" s="1700" t="s">
        <v>5235</v>
      </c>
      <c r="I2868" s="1700" t="s">
        <v>8089</v>
      </c>
    </row>
    <row r="2869" spans="2:9">
      <c r="B2869" s="1699" t="s">
        <v>2725</v>
      </c>
      <c r="C2869" s="1699" t="s">
        <v>2791</v>
      </c>
      <c r="D2869" s="1699" t="s">
        <v>2110</v>
      </c>
      <c r="E2869" s="1699">
        <v>0</v>
      </c>
      <c r="F2869" s="1699">
        <v>1</v>
      </c>
      <c r="G2869" s="1700" t="s">
        <v>5234</v>
      </c>
      <c r="H2869" s="1700" t="s">
        <v>5236</v>
      </c>
      <c r="I2869" s="1700" t="s">
        <v>8088</v>
      </c>
    </row>
    <row r="2870" spans="2:9">
      <c r="B2870" s="1699" t="s">
        <v>2725</v>
      </c>
      <c r="C2870" s="1699" t="s">
        <v>2216</v>
      </c>
      <c r="D2870" s="1699" t="s">
        <v>2108</v>
      </c>
      <c r="E2870" s="1699">
        <v>1</v>
      </c>
      <c r="F2870" s="1699">
        <v>0</v>
      </c>
      <c r="G2870" s="1700" t="s">
        <v>5237</v>
      </c>
      <c r="H2870" s="1700"/>
      <c r="I2870" s="1700" t="s">
        <v>8088</v>
      </c>
    </row>
    <row r="2871" spans="2:9">
      <c r="B2871" s="1699" t="s">
        <v>2725</v>
      </c>
      <c r="C2871" s="1699" t="s">
        <v>2216</v>
      </c>
      <c r="D2871" s="1699" t="s">
        <v>2107</v>
      </c>
      <c r="E2871" s="1699">
        <v>0</v>
      </c>
      <c r="F2871" s="1699">
        <v>1</v>
      </c>
      <c r="G2871" s="1700" t="s">
        <v>5237</v>
      </c>
      <c r="H2871" s="1700" t="s">
        <v>5238</v>
      </c>
      <c r="I2871" s="1700" t="s">
        <v>8088</v>
      </c>
    </row>
    <row r="2872" spans="2:9">
      <c r="B2872" s="1699" t="s">
        <v>2725</v>
      </c>
      <c r="C2872" s="1699" t="s">
        <v>2216</v>
      </c>
      <c r="D2872" s="1699" t="s">
        <v>2110</v>
      </c>
      <c r="E2872" s="1699">
        <v>0</v>
      </c>
      <c r="F2872" s="1699">
        <v>1</v>
      </c>
      <c r="G2872" s="1700" t="s">
        <v>5237</v>
      </c>
      <c r="H2872" s="1700" t="s">
        <v>5239</v>
      </c>
      <c r="I2872" s="1700" t="s">
        <v>8088</v>
      </c>
    </row>
    <row r="2873" spans="2:9">
      <c r="B2873" s="1699" t="s">
        <v>2725</v>
      </c>
      <c r="C2873" s="1699" t="s">
        <v>2216</v>
      </c>
      <c r="D2873" s="1699" t="s">
        <v>2112</v>
      </c>
      <c r="E2873" s="1699">
        <v>0</v>
      </c>
      <c r="F2873" s="1699">
        <v>1</v>
      </c>
      <c r="G2873" s="1700" t="s">
        <v>5237</v>
      </c>
      <c r="H2873" s="1700" t="s">
        <v>5240</v>
      </c>
      <c r="I2873" s="1700" t="s">
        <v>8088</v>
      </c>
    </row>
    <row r="2874" spans="2:9">
      <c r="B2874" s="1699" t="s">
        <v>2725</v>
      </c>
      <c r="C2874" s="1699" t="s">
        <v>2216</v>
      </c>
      <c r="D2874" s="1699" t="s">
        <v>2122</v>
      </c>
      <c r="E2874" s="1699">
        <v>0</v>
      </c>
      <c r="F2874" s="1699">
        <v>1</v>
      </c>
      <c r="G2874" s="1700" t="s">
        <v>5237</v>
      </c>
      <c r="H2874" s="1700" t="s">
        <v>5241</v>
      </c>
      <c r="I2874" s="1700" t="s">
        <v>8088</v>
      </c>
    </row>
    <row r="2875" spans="2:9">
      <c r="B2875" s="1699" t="s">
        <v>2725</v>
      </c>
      <c r="C2875" s="1699" t="s">
        <v>2216</v>
      </c>
      <c r="D2875" s="1699" t="s">
        <v>2124</v>
      </c>
      <c r="E2875" s="1699">
        <v>0</v>
      </c>
      <c r="F2875" s="1699">
        <v>1</v>
      </c>
      <c r="G2875" s="1700" t="s">
        <v>5237</v>
      </c>
      <c r="H2875" s="1700" t="s">
        <v>5242</v>
      </c>
      <c r="I2875" s="1700" t="s">
        <v>8088</v>
      </c>
    </row>
    <row r="2876" spans="2:9">
      <c r="B2876" s="1699" t="s">
        <v>2725</v>
      </c>
      <c r="C2876" s="1699" t="s">
        <v>2216</v>
      </c>
      <c r="D2876" s="1699" t="s">
        <v>2126</v>
      </c>
      <c r="E2876" s="1699">
        <v>0</v>
      </c>
      <c r="F2876" s="1699">
        <v>1</v>
      </c>
      <c r="G2876" s="1700" t="s">
        <v>5237</v>
      </c>
      <c r="H2876" s="1700" t="s">
        <v>5243</v>
      </c>
      <c r="I2876" s="1700" t="s">
        <v>8088</v>
      </c>
    </row>
    <row r="2877" spans="2:9">
      <c r="B2877" s="1699" t="s">
        <v>2725</v>
      </c>
      <c r="C2877" s="1699" t="s">
        <v>3977</v>
      </c>
      <c r="D2877" s="1699" t="s">
        <v>2108</v>
      </c>
      <c r="E2877" s="1699">
        <v>1</v>
      </c>
      <c r="F2877" s="1699">
        <v>0</v>
      </c>
      <c r="G2877" s="1700" t="s">
        <v>5244</v>
      </c>
      <c r="H2877" s="1700"/>
      <c r="I2877" s="1700" t="s">
        <v>8089</v>
      </c>
    </row>
    <row r="2878" spans="2:9">
      <c r="B2878" s="1699" t="s">
        <v>2725</v>
      </c>
      <c r="C2878" s="1699" t="s">
        <v>3977</v>
      </c>
      <c r="D2878" s="1699" t="s">
        <v>2110</v>
      </c>
      <c r="E2878" s="1699">
        <v>0</v>
      </c>
      <c r="F2878" s="1699">
        <v>1</v>
      </c>
      <c r="G2878" s="1700" t="s">
        <v>5244</v>
      </c>
      <c r="H2878" s="1700" t="s">
        <v>5245</v>
      </c>
      <c r="I2878" s="1700" t="s">
        <v>8089</v>
      </c>
    </row>
    <row r="2879" spans="2:9">
      <c r="B2879" s="1699" t="s">
        <v>2725</v>
      </c>
      <c r="C2879" s="1699" t="s">
        <v>3977</v>
      </c>
      <c r="D2879" s="1699" t="s">
        <v>2112</v>
      </c>
      <c r="E2879" s="1699">
        <v>0</v>
      </c>
      <c r="F2879" s="1699">
        <v>1</v>
      </c>
      <c r="G2879" s="1700" t="s">
        <v>5244</v>
      </c>
      <c r="H2879" s="1700" t="s">
        <v>2549</v>
      </c>
      <c r="I2879" s="1700" t="s">
        <v>8089</v>
      </c>
    </row>
    <row r="2880" spans="2:9">
      <c r="B2880" s="1699" t="s">
        <v>2725</v>
      </c>
      <c r="C2880" s="1699" t="s">
        <v>4849</v>
      </c>
      <c r="D2880" s="1699" t="s">
        <v>2108</v>
      </c>
      <c r="E2880" s="1699">
        <v>1</v>
      </c>
      <c r="F2880" s="1699">
        <v>0</v>
      </c>
      <c r="G2880" s="1700" t="s">
        <v>5246</v>
      </c>
      <c r="H2880" s="1700"/>
      <c r="I2880" s="1700" t="s">
        <v>8089</v>
      </c>
    </row>
    <row r="2881" spans="2:9">
      <c r="B2881" s="1699" t="s">
        <v>2725</v>
      </c>
      <c r="C2881" s="1699" t="s">
        <v>4849</v>
      </c>
      <c r="D2881" s="1699" t="s">
        <v>2107</v>
      </c>
      <c r="E2881" s="1699">
        <v>0</v>
      </c>
      <c r="F2881" s="1699">
        <v>1</v>
      </c>
      <c r="G2881" s="1700" t="s">
        <v>5246</v>
      </c>
      <c r="H2881" s="1700" t="s">
        <v>5247</v>
      </c>
      <c r="I2881" s="1700" t="s">
        <v>8089</v>
      </c>
    </row>
    <row r="2882" spans="2:9">
      <c r="B2882" s="1699" t="s">
        <v>2725</v>
      </c>
      <c r="C2882" s="1699" t="s">
        <v>4849</v>
      </c>
      <c r="D2882" s="1699" t="s">
        <v>2110</v>
      </c>
      <c r="E2882" s="1699">
        <v>0</v>
      </c>
      <c r="F2882" s="1699">
        <v>1</v>
      </c>
      <c r="G2882" s="1700" t="s">
        <v>5246</v>
      </c>
      <c r="H2882" s="1700" t="s">
        <v>5248</v>
      </c>
      <c r="I2882" s="1700" t="s">
        <v>8088</v>
      </c>
    </row>
    <row r="2883" spans="2:9">
      <c r="B2883" s="1699" t="s">
        <v>2725</v>
      </c>
      <c r="C2883" s="1699" t="s">
        <v>4849</v>
      </c>
      <c r="D2883" s="1699" t="s">
        <v>2112</v>
      </c>
      <c r="E2883" s="1699">
        <v>0</v>
      </c>
      <c r="F2883" s="1699">
        <v>1</v>
      </c>
      <c r="G2883" s="1700" t="s">
        <v>5246</v>
      </c>
      <c r="H2883" s="1700" t="s">
        <v>5249</v>
      </c>
      <c r="I2883" s="1700" t="s">
        <v>8089</v>
      </c>
    </row>
    <row r="2884" spans="2:9">
      <c r="B2884" s="1699" t="s">
        <v>2725</v>
      </c>
      <c r="C2884" s="1699" t="s">
        <v>4849</v>
      </c>
      <c r="D2884" s="1699" t="s">
        <v>2122</v>
      </c>
      <c r="E2884" s="1699">
        <v>0</v>
      </c>
      <c r="F2884" s="1699">
        <v>1</v>
      </c>
      <c r="G2884" s="1700" t="s">
        <v>5246</v>
      </c>
      <c r="H2884" s="1700" t="s">
        <v>5250</v>
      </c>
      <c r="I2884" s="1700" t="s">
        <v>8089</v>
      </c>
    </row>
    <row r="2885" spans="2:9">
      <c r="B2885" s="1699" t="s">
        <v>2725</v>
      </c>
      <c r="C2885" s="1699" t="s">
        <v>3393</v>
      </c>
      <c r="D2885" s="1699" t="s">
        <v>2108</v>
      </c>
      <c r="E2885" s="1699">
        <v>1</v>
      </c>
      <c r="F2885" s="1699">
        <v>0</v>
      </c>
      <c r="G2885" s="1700" t="s">
        <v>3643</v>
      </c>
      <c r="H2885" s="1700"/>
      <c r="I2885" s="1700" t="s">
        <v>8088</v>
      </c>
    </row>
    <row r="2886" spans="2:9">
      <c r="B2886" s="1699" t="s">
        <v>2725</v>
      </c>
      <c r="C2886" s="1699" t="s">
        <v>3393</v>
      </c>
      <c r="D2886" s="1699" t="s">
        <v>2107</v>
      </c>
      <c r="E2886" s="1699">
        <v>0</v>
      </c>
      <c r="F2886" s="1699">
        <v>1</v>
      </c>
      <c r="G2886" s="1700" t="s">
        <v>3643</v>
      </c>
      <c r="H2886" s="1700" t="s">
        <v>3643</v>
      </c>
      <c r="I2886" s="1700" t="s">
        <v>8088</v>
      </c>
    </row>
    <row r="2887" spans="2:9">
      <c r="B2887" s="1699" t="s">
        <v>2725</v>
      </c>
      <c r="C2887" s="1699" t="s">
        <v>3393</v>
      </c>
      <c r="D2887" s="1699" t="s">
        <v>2110</v>
      </c>
      <c r="E2887" s="1699">
        <v>0</v>
      </c>
      <c r="F2887" s="1699">
        <v>1</v>
      </c>
      <c r="G2887" s="1700" t="s">
        <v>3643</v>
      </c>
      <c r="H2887" s="1700" t="s">
        <v>5252</v>
      </c>
      <c r="I2887" s="1700" t="s">
        <v>8088</v>
      </c>
    </row>
    <row r="2888" spans="2:9">
      <c r="B2888" s="1699" t="s">
        <v>2725</v>
      </c>
      <c r="C2888" s="1699" t="s">
        <v>3393</v>
      </c>
      <c r="D2888" s="1699" t="s">
        <v>2112</v>
      </c>
      <c r="E2888" s="1699">
        <v>0</v>
      </c>
      <c r="F2888" s="1699">
        <v>1</v>
      </c>
      <c r="G2888" s="1700" t="s">
        <v>3643</v>
      </c>
      <c r="H2888" s="1700" t="s">
        <v>5253</v>
      </c>
      <c r="I2888" s="1700" t="s">
        <v>8088</v>
      </c>
    </row>
    <row r="2889" spans="2:9">
      <c r="B2889" s="1699" t="s">
        <v>2725</v>
      </c>
      <c r="C2889" s="1699" t="s">
        <v>3393</v>
      </c>
      <c r="D2889" s="1699" t="s">
        <v>2122</v>
      </c>
      <c r="E2889" s="1699">
        <v>0</v>
      </c>
      <c r="F2889" s="1699">
        <v>1</v>
      </c>
      <c r="G2889" s="1700" t="s">
        <v>3643</v>
      </c>
      <c r="H2889" s="1700" t="s">
        <v>5254</v>
      </c>
      <c r="I2889" s="1700" t="s">
        <v>8088</v>
      </c>
    </row>
    <row r="2890" spans="2:9">
      <c r="B2890" s="1699" t="s">
        <v>2725</v>
      </c>
      <c r="C2890" s="1699" t="s">
        <v>2320</v>
      </c>
      <c r="D2890" s="1699" t="s">
        <v>2108</v>
      </c>
      <c r="E2890" s="1699">
        <v>1</v>
      </c>
      <c r="F2890" s="1699">
        <v>0</v>
      </c>
      <c r="G2890" s="1700" t="s">
        <v>5255</v>
      </c>
      <c r="H2890" s="1700"/>
      <c r="I2890" s="1700" t="s">
        <v>8089</v>
      </c>
    </row>
    <row r="2891" spans="2:9">
      <c r="B2891" s="1699" t="s">
        <v>2725</v>
      </c>
      <c r="C2891" s="1699" t="s">
        <v>2320</v>
      </c>
      <c r="D2891" s="1699" t="s">
        <v>2107</v>
      </c>
      <c r="E2891" s="1699">
        <v>0</v>
      </c>
      <c r="F2891" s="1699">
        <v>1</v>
      </c>
      <c r="G2891" s="1700" t="s">
        <v>5255</v>
      </c>
      <c r="H2891" s="1700" t="s">
        <v>5256</v>
      </c>
      <c r="I2891" s="1700" t="s">
        <v>8089</v>
      </c>
    </row>
    <row r="2892" spans="2:9">
      <c r="B2892" s="1699" t="s">
        <v>2725</v>
      </c>
      <c r="C2892" s="1699" t="s">
        <v>2320</v>
      </c>
      <c r="D2892" s="1699" t="s">
        <v>2110</v>
      </c>
      <c r="E2892" s="1699">
        <v>0</v>
      </c>
      <c r="F2892" s="1699">
        <v>1</v>
      </c>
      <c r="G2892" s="1700" t="s">
        <v>5255</v>
      </c>
      <c r="H2892" s="1700" t="s">
        <v>5109</v>
      </c>
      <c r="I2892" s="1700" t="s">
        <v>8089</v>
      </c>
    </row>
    <row r="2893" spans="2:9">
      <c r="B2893" s="1699" t="s">
        <v>2725</v>
      </c>
      <c r="C2893" s="1699" t="s">
        <v>2320</v>
      </c>
      <c r="D2893" s="1699" t="s">
        <v>2112</v>
      </c>
      <c r="E2893" s="1699">
        <v>0</v>
      </c>
      <c r="F2893" s="1699">
        <v>1</v>
      </c>
      <c r="G2893" s="1700" t="s">
        <v>5255</v>
      </c>
      <c r="H2893" s="1700" t="s">
        <v>5257</v>
      </c>
      <c r="I2893" s="1700" t="s">
        <v>8089</v>
      </c>
    </row>
    <row r="2894" spans="2:9">
      <c r="B2894" s="1699" t="s">
        <v>2725</v>
      </c>
      <c r="C2894" s="1699" t="s">
        <v>2320</v>
      </c>
      <c r="D2894" s="1699" t="s">
        <v>2122</v>
      </c>
      <c r="E2894" s="1699">
        <v>0</v>
      </c>
      <c r="F2894" s="1699">
        <v>1</v>
      </c>
      <c r="G2894" s="1700" t="s">
        <v>5255</v>
      </c>
      <c r="H2894" s="1700" t="s">
        <v>5258</v>
      </c>
      <c r="I2894" s="1700" t="s">
        <v>8089</v>
      </c>
    </row>
    <row r="2895" spans="2:9">
      <c r="B2895" s="1699" t="s">
        <v>2725</v>
      </c>
      <c r="C2895" s="1699" t="s">
        <v>2343</v>
      </c>
      <c r="D2895" s="1699" t="s">
        <v>2108</v>
      </c>
      <c r="E2895" s="1699">
        <v>1</v>
      </c>
      <c r="F2895" s="1699">
        <v>0</v>
      </c>
      <c r="G2895" s="1700" t="s">
        <v>2234</v>
      </c>
      <c r="H2895" s="1700"/>
      <c r="I2895" s="1700" t="s">
        <v>8088</v>
      </c>
    </row>
    <row r="2896" spans="2:9">
      <c r="B2896" s="1699" t="s">
        <v>2725</v>
      </c>
      <c r="C2896" s="1699" t="s">
        <v>2343</v>
      </c>
      <c r="D2896" s="1699" t="s">
        <v>2107</v>
      </c>
      <c r="E2896" s="1699">
        <v>0</v>
      </c>
      <c r="F2896" s="1699">
        <v>1</v>
      </c>
      <c r="G2896" s="1700" t="s">
        <v>2234</v>
      </c>
      <c r="H2896" s="1700" t="s">
        <v>2234</v>
      </c>
      <c r="I2896" s="1700" t="s">
        <v>8088</v>
      </c>
    </row>
    <row r="2897" spans="2:9">
      <c r="B2897" s="1699" t="s">
        <v>2725</v>
      </c>
      <c r="C2897" s="1699" t="s">
        <v>2343</v>
      </c>
      <c r="D2897" s="1699" t="s">
        <v>2122</v>
      </c>
      <c r="E2897" s="1699">
        <v>0</v>
      </c>
      <c r="F2897" s="1699">
        <v>1</v>
      </c>
      <c r="G2897" s="1700" t="s">
        <v>2234</v>
      </c>
      <c r="H2897" s="1700" t="s">
        <v>4650</v>
      </c>
      <c r="I2897" s="1700" t="s">
        <v>8088</v>
      </c>
    </row>
    <row r="2898" spans="2:9">
      <c r="B2898" s="1699" t="s">
        <v>2725</v>
      </c>
      <c r="C2898" s="1699" t="s">
        <v>2343</v>
      </c>
      <c r="D2898" s="1699" t="s">
        <v>2124</v>
      </c>
      <c r="E2898" s="1699">
        <v>0</v>
      </c>
      <c r="F2898" s="1699">
        <v>1</v>
      </c>
      <c r="G2898" s="1700" t="s">
        <v>2234</v>
      </c>
      <c r="H2898" s="1700" t="s">
        <v>5259</v>
      </c>
      <c r="I2898" s="1700" t="s">
        <v>8089</v>
      </c>
    </row>
    <row r="2899" spans="2:9">
      <c r="B2899" s="1699" t="s">
        <v>2725</v>
      </c>
      <c r="C2899" s="1699" t="s">
        <v>2343</v>
      </c>
      <c r="D2899" s="1699" t="s">
        <v>2126</v>
      </c>
      <c r="E2899" s="1699">
        <v>0</v>
      </c>
      <c r="F2899" s="1699">
        <v>1</v>
      </c>
      <c r="G2899" s="1700" t="s">
        <v>2234</v>
      </c>
      <c r="H2899" s="1700" t="s">
        <v>5260</v>
      </c>
      <c r="I2899" s="1700" t="s">
        <v>8089</v>
      </c>
    </row>
    <row r="2900" spans="2:9">
      <c r="B2900" s="1699" t="s">
        <v>2725</v>
      </c>
      <c r="C2900" s="1699" t="s">
        <v>2343</v>
      </c>
      <c r="D2900" s="1699" t="s">
        <v>2128</v>
      </c>
      <c r="E2900" s="1699">
        <v>0</v>
      </c>
      <c r="F2900" s="1699">
        <v>1</v>
      </c>
      <c r="G2900" s="1700" t="s">
        <v>2234</v>
      </c>
      <c r="H2900" s="1700" t="s">
        <v>5261</v>
      </c>
      <c r="I2900" s="1700" t="s">
        <v>8089</v>
      </c>
    </row>
    <row r="2901" spans="2:9">
      <c r="B2901" s="1699" t="s">
        <v>2727</v>
      </c>
      <c r="C2901" s="1699" t="s">
        <v>2120</v>
      </c>
      <c r="D2901" s="1699" t="s">
        <v>2122</v>
      </c>
      <c r="E2901" s="1699">
        <v>0</v>
      </c>
      <c r="F2901" s="1699">
        <v>1</v>
      </c>
      <c r="G2901" s="1700" t="s">
        <v>1323</v>
      </c>
      <c r="H2901" s="1700" t="s">
        <v>5263</v>
      </c>
      <c r="I2901" s="1700" t="s">
        <v>8088</v>
      </c>
    </row>
    <row r="2902" spans="2:9">
      <c r="B2902" s="1699" t="s">
        <v>2727</v>
      </c>
      <c r="C2902" s="1699" t="s">
        <v>2120</v>
      </c>
      <c r="D2902" s="1699" t="s">
        <v>2126</v>
      </c>
      <c r="E2902" s="1699">
        <v>0</v>
      </c>
      <c r="F2902" s="1699">
        <v>1</v>
      </c>
      <c r="G2902" s="1700" t="s">
        <v>1323</v>
      </c>
      <c r="H2902" s="1700" t="s">
        <v>5264</v>
      </c>
      <c r="I2902" s="1700" t="s">
        <v>8088</v>
      </c>
    </row>
    <row r="2903" spans="2:9">
      <c r="B2903" s="1699" t="s">
        <v>2727</v>
      </c>
      <c r="C2903" s="1699" t="s">
        <v>2120</v>
      </c>
      <c r="D2903" s="1699" t="s">
        <v>2128</v>
      </c>
      <c r="E2903" s="1699">
        <v>0</v>
      </c>
      <c r="F2903" s="1699">
        <v>1</v>
      </c>
      <c r="G2903" s="1700" t="s">
        <v>1323</v>
      </c>
      <c r="H2903" s="1700" t="s">
        <v>5265</v>
      </c>
      <c r="I2903" s="1700" t="s">
        <v>8088</v>
      </c>
    </row>
    <row r="2904" spans="2:9">
      <c r="B2904" s="1699" t="s">
        <v>2727</v>
      </c>
      <c r="C2904" s="1699" t="s">
        <v>2120</v>
      </c>
      <c r="D2904" s="1699" t="s">
        <v>2130</v>
      </c>
      <c r="E2904" s="1699">
        <v>0</v>
      </c>
      <c r="F2904" s="1699">
        <v>1</v>
      </c>
      <c r="G2904" s="1700" t="s">
        <v>1323</v>
      </c>
      <c r="H2904" s="1700" t="s">
        <v>4502</v>
      </c>
      <c r="I2904" s="1700" t="s">
        <v>8088</v>
      </c>
    </row>
    <row r="2905" spans="2:9">
      <c r="B2905" s="1699" t="s">
        <v>2727</v>
      </c>
      <c r="C2905" s="1699" t="s">
        <v>2120</v>
      </c>
      <c r="D2905" s="1699" t="s">
        <v>2512</v>
      </c>
      <c r="E2905" s="1699">
        <v>0</v>
      </c>
      <c r="F2905" s="1699">
        <v>1</v>
      </c>
      <c r="G2905" s="1700" t="s">
        <v>1323</v>
      </c>
      <c r="H2905" s="1700" t="s">
        <v>2596</v>
      </c>
      <c r="I2905" s="1700" t="s">
        <v>8088</v>
      </c>
    </row>
    <row r="2906" spans="2:9">
      <c r="B2906" s="1699" t="s">
        <v>2727</v>
      </c>
      <c r="C2906" s="1699" t="s">
        <v>2120</v>
      </c>
      <c r="D2906" s="1699" t="s">
        <v>2516</v>
      </c>
      <c r="E2906" s="1699">
        <v>0</v>
      </c>
      <c r="F2906" s="1699">
        <v>1</v>
      </c>
      <c r="G2906" s="1700" t="s">
        <v>1323</v>
      </c>
      <c r="H2906" s="1700" t="s">
        <v>3857</v>
      </c>
      <c r="I2906" s="1700" t="s">
        <v>8089</v>
      </c>
    </row>
    <row r="2907" spans="2:9">
      <c r="B2907" s="1699" t="s">
        <v>2727</v>
      </c>
      <c r="C2907" s="1699" t="s">
        <v>2120</v>
      </c>
      <c r="D2907" s="1699" t="s">
        <v>2518</v>
      </c>
      <c r="E2907" s="1699">
        <v>0</v>
      </c>
      <c r="F2907" s="1699">
        <v>1</v>
      </c>
      <c r="G2907" s="1700" t="s">
        <v>1323</v>
      </c>
      <c r="H2907" s="1700" t="s">
        <v>2954</v>
      </c>
      <c r="I2907" s="1700" t="s">
        <v>8089</v>
      </c>
    </row>
    <row r="2908" spans="2:9">
      <c r="B2908" s="1699" t="s">
        <v>2727</v>
      </c>
      <c r="C2908" s="1699" t="s">
        <v>2120</v>
      </c>
      <c r="D2908" s="1699" t="s">
        <v>2520</v>
      </c>
      <c r="E2908" s="1699">
        <v>0</v>
      </c>
      <c r="F2908" s="1699">
        <v>1</v>
      </c>
      <c r="G2908" s="1700" t="s">
        <v>1323</v>
      </c>
      <c r="H2908" s="1700" t="s">
        <v>5266</v>
      </c>
      <c r="I2908" s="1700" t="s">
        <v>8089</v>
      </c>
    </row>
    <row r="2909" spans="2:9">
      <c r="B2909" s="1699" t="s">
        <v>2727</v>
      </c>
      <c r="C2909" s="1699" t="s">
        <v>2120</v>
      </c>
      <c r="D2909" s="1699" t="s">
        <v>2522</v>
      </c>
      <c r="E2909" s="1699">
        <v>0</v>
      </c>
      <c r="F2909" s="1699">
        <v>1</v>
      </c>
      <c r="G2909" s="1700" t="s">
        <v>1323</v>
      </c>
      <c r="H2909" s="1700" t="s">
        <v>5267</v>
      </c>
      <c r="I2909" s="1700" t="s">
        <v>8088</v>
      </c>
    </row>
    <row r="2910" spans="2:9">
      <c r="B2910" s="1699" t="s">
        <v>2727</v>
      </c>
      <c r="C2910" s="1699" t="s">
        <v>2135</v>
      </c>
      <c r="D2910" s="1699" t="s">
        <v>2122</v>
      </c>
      <c r="E2910" s="1699">
        <v>0</v>
      </c>
      <c r="F2910" s="1699">
        <v>1</v>
      </c>
      <c r="G2910" s="1700" t="s">
        <v>5268</v>
      </c>
      <c r="H2910" s="1700" t="s">
        <v>5269</v>
      </c>
      <c r="I2910" s="1700" t="s">
        <v>8088</v>
      </c>
    </row>
    <row r="2911" spans="2:9">
      <c r="B2911" s="1699" t="s">
        <v>2727</v>
      </c>
      <c r="C2911" s="1699" t="s">
        <v>2142</v>
      </c>
      <c r="D2911" s="1699" t="s">
        <v>2130</v>
      </c>
      <c r="E2911" s="1699">
        <v>0</v>
      </c>
      <c r="F2911" s="1699">
        <v>1</v>
      </c>
      <c r="G2911" s="1700" t="s">
        <v>5270</v>
      </c>
      <c r="H2911" s="1700" t="s">
        <v>4114</v>
      </c>
      <c r="I2911" s="1700" t="s">
        <v>8088</v>
      </c>
    </row>
    <row r="2912" spans="2:9">
      <c r="B2912" s="1699" t="s">
        <v>2727</v>
      </c>
      <c r="C2912" s="1699" t="s">
        <v>2142</v>
      </c>
      <c r="D2912" s="1699" t="s">
        <v>2512</v>
      </c>
      <c r="E2912" s="1699">
        <v>0</v>
      </c>
      <c r="F2912" s="1699">
        <v>1</v>
      </c>
      <c r="G2912" s="1700" t="s">
        <v>5270</v>
      </c>
      <c r="H2912" s="1700" t="s">
        <v>5271</v>
      </c>
      <c r="I2912" s="1700" t="s">
        <v>8088</v>
      </c>
    </row>
    <row r="2913" spans="2:9">
      <c r="B2913" s="1699" t="s">
        <v>2727</v>
      </c>
      <c r="C2913" s="1699" t="s">
        <v>2154</v>
      </c>
      <c r="D2913" s="1699" t="s">
        <v>2128</v>
      </c>
      <c r="E2913" s="1699">
        <v>0</v>
      </c>
      <c r="F2913" s="1699">
        <v>1</v>
      </c>
      <c r="G2913" s="1700" t="s">
        <v>1322</v>
      </c>
      <c r="H2913" s="1700" t="s">
        <v>5273</v>
      </c>
      <c r="I2913" s="1700" t="s">
        <v>8088</v>
      </c>
    </row>
    <row r="2914" spans="2:9">
      <c r="B2914" s="1699" t="s">
        <v>2727</v>
      </c>
      <c r="C2914" s="1699" t="s">
        <v>2154</v>
      </c>
      <c r="D2914" s="1699" t="s">
        <v>2130</v>
      </c>
      <c r="E2914" s="1699">
        <v>0</v>
      </c>
      <c r="F2914" s="1699">
        <v>1</v>
      </c>
      <c r="G2914" s="1700" t="s">
        <v>1322</v>
      </c>
      <c r="H2914" s="1700" t="s">
        <v>5274</v>
      </c>
      <c r="I2914" s="1700" t="s">
        <v>8088</v>
      </c>
    </row>
    <row r="2915" spans="2:9">
      <c r="B2915" s="1699" t="s">
        <v>2727</v>
      </c>
      <c r="C2915" s="1699" t="s">
        <v>2154</v>
      </c>
      <c r="D2915" s="1699" t="s">
        <v>2512</v>
      </c>
      <c r="E2915" s="1699">
        <v>0</v>
      </c>
      <c r="F2915" s="1699">
        <v>1</v>
      </c>
      <c r="G2915" s="1700" t="s">
        <v>1322</v>
      </c>
      <c r="H2915" s="1700" t="s">
        <v>3617</v>
      </c>
      <c r="I2915" s="1700" t="s">
        <v>8088</v>
      </c>
    </row>
    <row r="2916" spans="2:9">
      <c r="B2916" s="1699" t="s">
        <v>2727</v>
      </c>
      <c r="C2916" s="1699" t="s">
        <v>2154</v>
      </c>
      <c r="D2916" s="1699" t="s">
        <v>2514</v>
      </c>
      <c r="E2916" s="1699">
        <v>0</v>
      </c>
      <c r="F2916" s="1699">
        <v>1</v>
      </c>
      <c r="G2916" s="1700" t="s">
        <v>1322</v>
      </c>
      <c r="H2916" s="1700" t="s">
        <v>2878</v>
      </c>
      <c r="I2916" s="1700" t="s">
        <v>8089</v>
      </c>
    </row>
    <row r="2917" spans="2:9">
      <c r="B2917" s="1699" t="s">
        <v>2727</v>
      </c>
      <c r="C2917" s="1699" t="s">
        <v>2154</v>
      </c>
      <c r="D2917" s="1699" t="s">
        <v>2515</v>
      </c>
      <c r="E2917" s="1699">
        <v>0</v>
      </c>
      <c r="F2917" s="1699">
        <v>1</v>
      </c>
      <c r="G2917" s="1700" t="s">
        <v>1322</v>
      </c>
      <c r="H2917" s="1700" t="s">
        <v>5275</v>
      </c>
      <c r="I2917" s="1700" t="s">
        <v>8088</v>
      </c>
    </row>
    <row r="2918" spans="2:9">
      <c r="B2918" s="1699" t="s">
        <v>2727</v>
      </c>
      <c r="C2918" s="1699" t="s">
        <v>2154</v>
      </c>
      <c r="D2918" s="1699" t="s">
        <v>2516</v>
      </c>
      <c r="E2918" s="1699">
        <v>0</v>
      </c>
      <c r="F2918" s="1699">
        <v>1</v>
      </c>
      <c r="G2918" s="1700" t="s">
        <v>1322</v>
      </c>
      <c r="H2918" s="1700" t="s">
        <v>5276</v>
      </c>
      <c r="I2918" s="1700" t="s">
        <v>8089</v>
      </c>
    </row>
    <row r="2919" spans="2:9">
      <c r="B2919" s="1699" t="s">
        <v>2727</v>
      </c>
      <c r="C2919" s="1699" t="s">
        <v>2154</v>
      </c>
      <c r="D2919" s="1699" t="s">
        <v>2518</v>
      </c>
      <c r="E2919" s="1699">
        <v>0</v>
      </c>
      <c r="F2919" s="1699">
        <v>1</v>
      </c>
      <c r="G2919" s="1700" t="s">
        <v>1322</v>
      </c>
      <c r="H2919" s="1700" t="s">
        <v>5262</v>
      </c>
      <c r="I2919" s="1700" t="s">
        <v>8089</v>
      </c>
    </row>
    <row r="2920" spans="2:9">
      <c r="B2920" s="1699" t="s">
        <v>2727</v>
      </c>
      <c r="C2920" s="1699" t="s">
        <v>2154</v>
      </c>
      <c r="D2920" s="1699" t="s">
        <v>2520</v>
      </c>
      <c r="E2920" s="1699">
        <v>0</v>
      </c>
      <c r="F2920" s="1699">
        <v>1</v>
      </c>
      <c r="G2920" s="1700" t="s">
        <v>1322</v>
      </c>
      <c r="H2920" s="1700" t="s">
        <v>5277</v>
      </c>
      <c r="I2920" s="1700" t="s">
        <v>8089</v>
      </c>
    </row>
    <row r="2921" spans="2:9">
      <c r="B2921" s="1699" t="s">
        <v>2727</v>
      </c>
      <c r="C2921" s="1699" t="s">
        <v>2154</v>
      </c>
      <c r="D2921" s="1699" t="s">
        <v>2522</v>
      </c>
      <c r="E2921" s="1699">
        <v>0</v>
      </c>
      <c r="F2921" s="1699">
        <v>1</v>
      </c>
      <c r="G2921" s="1700" t="s">
        <v>1322</v>
      </c>
      <c r="H2921" s="1700" t="s">
        <v>4688</v>
      </c>
      <c r="I2921" s="1700" t="s">
        <v>8089</v>
      </c>
    </row>
    <row r="2922" spans="2:9">
      <c r="B2922" s="1699" t="s">
        <v>2727</v>
      </c>
      <c r="C2922" s="1699" t="s">
        <v>2154</v>
      </c>
      <c r="D2922" s="1699" t="s">
        <v>2524</v>
      </c>
      <c r="E2922" s="1699">
        <v>0</v>
      </c>
      <c r="F2922" s="1699">
        <v>1</v>
      </c>
      <c r="G2922" s="1700" t="s">
        <v>1322</v>
      </c>
      <c r="H2922" s="1700" t="s">
        <v>5278</v>
      </c>
      <c r="I2922" s="1700" t="s">
        <v>8088</v>
      </c>
    </row>
    <row r="2923" spans="2:9">
      <c r="B2923" s="1699" t="s">
        <v>2727</v>
      </c>
      <c r="C2923" s="1699" t="s">
        <v>2154</v>
      </c>
      <c r="D2923" s="1699" t="s">
        <v>2525</v>
      </c>
      <c r="E2923" s="1699">
        <v>0</v>
      </c>
      <c r="F2923" s="1699">
        <v>1</v>
      </c>
      <c r="G2923" s="1700" t="s">
        <v>1322</v>
      </c>
      <c r="H2923" s="1700" t="s">
        <v>2988</v>
      </c>
      <c r="I2923" s="1700" t="s">
        <v>8089</v>
      </c>
    </row>
    <row r="2924" spans="2:9">
      <c r="B2924" s="1699" t="s">
        <v>2727</v>
      </c>
      <c r="C2924" s="1699" t="s">
        <v>2154</v>
      </c>
      <c r="D2924" s="1699" t="s">
        <v>2527</v>
      </c>
      <c r="E2924" s="1699">
        <v>0</v>
      </c>
      <c r="F2924" s="1699">
        <v>1</v>
      </c>
      <c r="G2924" s="1700" t="s">
        <v>1322</v>
      </c>
      <c r="H2924" s="1700" t="s">
        <v>5279</v>
      </c>
      <c r="I2924" s="1700" t="s">
        <v>8088</v>
      </c>
    </row>
    <row r="2925" spans="2:9">
      <c r="B2925" s="1699" t="s">
        <v>2727</v>
      </c>
      <c r="C2925" s="1699" t="s">
        <v>2154</v>
      </c>
      <c r="D2925" s="1699" t="s">
        <v>2529</v>
      </c>
      <c r="E2925" s="1699">
        <v>0</v>
      </c>
      <c r="F2925" s="1699">
        <v>1</v>
      </c>
      <c r="G2925" s="1700" t="s">
        <v>1322</v>
      </c>
      <c r="H2925" s="1700" t="s">
        <v>5280</v>
      </c>
      <c r="I2925" s="1700" t="s">
        <v>8089</v>
      </c>
    </row>
    <row r="2926" spans="2:9">
      <c r="B2926" s="1699" t="s">
        <v>2727</v>
      </c>
      <c r="C2926" s="1699" t="s">
        <v>2157</v>
      </c>
      <c r="D2926" s="1699" t="s">
        <v>2512</v>
      </c>
      <c r="E2926" s="1699">
        <v>0</v>
      </c>
      <c r="F2926" s="1699">
        <v>1</v>
      </c>
      <c r="G2926" s="1700" t="s">
        <v>5281</v>
      </c>
      <c r="H2926" s="1700" t="s">
        <v>5282</v>
      </c>
      <c r="I2926" s="1700" t="s">
        <v>8088</v>
      </c>
    </row>
    <row r="2927" spans="2:9">
      <c r="B2927" s="1699" t="s">
        <v>2727</v>
      </c>
      <c r="C2927" s="1699" t="s">
        <v>2157</v>
      </c>
      <c r="D2927" s="1699" t="s">
        <v>2516</v>
      </c>
      <c r="E2927" s="1699">
        <v>0</v>
      </c>
      <c r="F2927" s="1699">
        <v>1</v>
      </c>
      <c r="G2927" s="1700" t="s">
        <v>5281</v>
      </c>
      <c r="H2927" s="1700" t="s">
        <v>5283</v>
      </c>
      <c r="I2927" s="1700" t="s">
        <v>8088</v>
      </c>
    </row>
    <row r="2928" spans="2:9">
      <c r="B2928" s="1699" t="s">
        <v>2727</v>
      </c>
      <c r="C2928" s="1699" t="s">
        <v>2161</v>
      </c>
      <c r="D2928" s="1699" t="s">
        <v>2122</v>
      </c>
      <c r="E2928" s="1699">
        <v>0</v>
      </c>
      <c r="F2928" s="1699">
        <v>1</v>
      </c>
      <c r="G2928" s="1700" t="s">
        <v>5285</v>
      </c>
      <c r="H2928" s="1700" t="s">
        <v>5286</v>
      </c>
      <c r="I2928" s="1700" t="s">
        <v>8088</v>
      </c>
    </row>
    <row r="2929" spans="2:9">
      <c r="B2929" s="1699" t="s">
        <v>2727</v>
      </c>
      <c r="C2929" s="1699" t="s">
        <v>2177</v>
      </c>
      <c r="D2929" s="1699" t="s">
        <v>2108</v>
      </c>
      <c r="E2929" s="1699">
        <v>1</v>
      </c>
      <c r="F2929" s="1699">
        <v>0</v>
      </c>
      <c r="G2929" s="1700" t="s">
        <v>5287</v>
      </c>
      <c r="H2929" s="1700"/>
      <c r="I2929" s="1700" t="s">
        <v>8089</v>
      </c>
    </row>
    <row r="2930" spans="2:9">
      <c r="B2930" s="1699" t="s">
        <v>2727</v>
      </c>
      <c r="C2930" s="1699" t="s">
        <v>2177</v>
      </c>
      <c r="D2930" s="1699" t="s">
        <v>2110</v>
      </c>
      <c r="E2930" s="1699">
        <v>0</v>
      </c>
      <c r="F2930" s="1699">
        <v>1</v>
      </c>
      <c r="G2930" s="1700" t="s">
        <v>5287</v>
      </c>
      <c r="H2930" s="1700" t="s">
        <v>5288</v>
      </c>
      <c r="I2930" s="1700" t="s">
        <v>8088</v>
      </c>
    </row>
    <row r="2931" spans="2:9">
      <c r="B2931" s="1699" t="s">
        <v>2727</v>
      </c>
      <c r="C2931" s="1699" t="s">
        <v>2177</v>
      </c>
      <c r="D2931" s="1699" t="s">
        <v>2112</v>
      </c>
      <c r="E2931" s="1699">
        <v>0</v>
      </c>
      <c r="F2931" s="1699">
        <v>1</v>
      </c>
      <c r="G2931" s="1700" t="s">
        <v>5287</v>
      </c>
      <c r="H2931" s="1700" t="s">
        <v>3176</v>
      </c>
      <c r="I2931" s="1700" t="s">
        <v>8088</v>
      </c>
    </row>
    <row r="2932" spans="2:9">
      <c r="B2932" s="1699" t="s">
        <v>2727</v>
      </c>
      <c r="C2932" s="1699" t="s">
        <v>2177</v>
      </c>
      <c r="D2932" s="1699" t="s">
        <v>2122</v>
      </c>
      <c r="E2932" s="1699">
        <v>0</v>
      </c>
      <c r="F2932" s="1699">
        <v>1</v>
      </c>
      <c r="G2932" s="1700" t="s">
        <v>5287</v>
      </c>
      <c r="H2932" s="1700" t="s">
        <v>5289</v>
      </c>
      <c r="I2932" s="1700" t="s">
        <v>8089</v>
      </c>
    </row>
    <row r="2933" spans="2:9">
      <c r="B2933" s="1699" t="s">
        <v>2727</v>
      </c>
      <c r="C2933" s="1699" t="s">
        <v>2177</v>
      </c>
      <c r="D2933" s="1699" t="s">
        <v>2124</v>
      </c>
      <c r="E2933" s="1699">
        <v>0</v>
      </c>
      <c r="F2933" s="1699">
        <v>1</v>
      </c>
      <c r="G2933" s="1700" t="s">
        <v>5287</v>
      </c>
      <c r="H2933" s="1700" t="s">
        <v>5290</v>
      </c>
      <c r="I2933" s="1700" t="s">
        <v>8088</v>
      </c>
    </row>
    <row r="2934" spans="2:9">
      <c r="B2934" s="1699" t="s">
        <v>2727</v>
      </c>
      <c r="C2934" s="1699" t="s">
        <v>2177</v>
      </c>
      <c r="D2934" s="1699" t="s">
        <v>2126</v>
      </c>
      <c r="E2934" s="1699">
        <v>0</v>
      </c>
      <c r="F2934" s="1699">
        <v>1</v>
      </c>
      <c r="G2934" s="1700" t="s">
        <v>5287</v>
      </c>
      <c r="H2934" s="1700" t="s">
        <v>5291</v>
      </c>
      <c r="I2934" s="1700" t="s">
        <v>8088</v>
      </c>
    </row>
    <row r="2935" spans="2:9">
      <c r="B2935" s="1699" t="s">
        <v>2727</v>
      </c>
      <c r="C2935" s="1699" t="s">
        <v>2177</v>
      </c>
      <c r="D2935" s="1699" t="s">
        <v>2128</v>
      </c>
      <c r="E2935" s="1699">
        <v>0</v>
      </c>
      <c r="F2935" s="1699">
        <v>1</v>
      </c>
      <c r="G2935" s="1700" t="s">
        <v>5287</v>
      </c>
      <c r="H2935" s="1700" t="s">
        <v>5292</v>
      </c>
      <c r="I2935" s="1700" t="s">
        <v>8089</v>
      </c>
    </row>
    <row r="2936" spans="2:9">
      <c r="B2936" s="1699" t="s">
        <v>2727</v>
      </c>
      <c r="C2936" s="1699" t="s">
        <v>2177</v>
      </c>
      <c r="D2936" s="1699" t="s">
        <v>2130</v>
      </c>
      <c r="E2936" s="1699">
        <v>0</v>
      </c>
      <c r="F2936" s="1699">
        <v>1</v>
      </c>
      <c r="G2936" s="1700" t="s">
        <v>5287</v>
      </c>
      <c r="H2936" s="1700" t="s">
        <v>5293</v>
      </c>
      <c r="I2936" s="1700" t="s">
        <v>8089</v>
      </c>
    </row>
    <row r="2937" spans="2:9">
      <c r="B2937" s="1699" t="s">
        <v>2727</v>
      </c>
      <c r="C2937" s="1699" t="s">
        <v>2177</v>
      </c>
      <c r="D2937" s="1699" t="s">
        <v>2512</v>
      </c>
      <c r="E2937" s="1699">
        <v>0</v>
      </c>
      <c r="F2937" s="1699">
        <v>1</v>
      </c>
      <c r="G2937" s="1700" t="s">
        <v>5287</v>
      </c>
      <c r="H2937" s="1700" t="s">
        <v>5294</v>
      </c>
      <c r="I2937" s="1700" t="s">
        <v>8089</v>
      </c>
    </row>
    <row r="2938" spans="2:9">
      <c r="B2938" s="1699" t="s">
        <v>2727</v>
      </c>
      <c r="C2938" s="1699" t="s">
        <v>2177</v>
      </c>
      <c r="D2938" s="1699" t="s">
        <v>2514</v>
      </c>
      <c r="E2938" s="1699">
        <v>0</v>
      </c>
      <c r="F2938" s="1699">
        <v>1</v>
      </c>
      <c r="G2938" s="1700" t="s">
        <v>5287</v>
      </c>
      <c r="H2938" s="1700" t="s">
        <v>5295</v>
      </c>
      <c r="I2938" s="1700" t="s">
        <v>8089</v>
      </c>
    </row>
    <row r="2939" spans="2:9">
      <c r="B2939" s="1699" t="s">
        <v>2727</v>
      </c>
      <c r="C2939" s="1699" t="s">
        <v>2177</v>
      </c>
      <c r="D2939" s="1699" t="s">
        <v>2515</v>
      </c>
      <c r="E2939" s="1699">
        <v>0</v>
      </c>
      <c r="F2939" s="1699">
        <v>1</v>
      </c>
      <c r="G2939" s="1700" t="s">
        <v>5287</v>
      </c>
      <c r="H2939" s="1700" t="s">
        <v>2214</v>
      </c>
      <c r="I2939" s="1700" t="s">
        <v>8088</v>
      </c>
    </row>
    <row r="2940" spans="2:9">
      <c r="B2940" s="1699" t="s">
        <v>2727</v>
      </c>
      <c r="C2940" s="1699" t="s">
        <v>2177</v>
      </c>
      <c r="D2940" s="1699" t="s">
        <v>2516</v>
      </c>
      <c r="E2940" s="1699">
        <v>0</v>
      </c>
      <c r="F2940" s="1699">
        <v>1</v>
      </c>
      <c r="G2940" s="1700" t="s">
        <v>5287</v>
      </c>
      <c r="H2940" s="1700" t="s">
        <v>3577</v>
      </c>
      <c r="I2940" s="1700" t="s">
        <v>8089</v>
      </c>
    </row>
    <row r="2941" spans="2:9">
      <c r="B2941" s="1699" t="s">
        <v>2727</v>
      </c>
      <c r="C2941" s="1699" t="s">
        <v>2177</v>
      </c>
      <c r="D2941" s="1699" t="s">
        <v>2518</v>
      </c>
      <c r="E2941" s="1699">
        <v>0</v>
      </c>
      <c r="F2941" s="1699">
        <v>1</v>
      </c>
      <c r="G2941" s="1700" t="s">
        <v>5287</v>
      </c>
      <c r="H2941" s="1700" t="s">
        <v>5296</v>
      </c>
      <c r="I2941" s="1700" t="s">
        <v>8089</v>
      </c>
    </row>
    <row r="2942" spans="2:9">
      <c r="B2942" s="1699" t="s">
        <v>2727</v>
      </c>
      <c r="C2942" s="1699" t="s">
        <v>2177</v>
      </c>
      <c r="D2942" s="1699" t="s">
        <v>2520</v>
      </c>
      <c r="E2942" s="1699">
        <v>0</v>
      </c>
      <c r="F2942" s="1699">
        <v>1</v>
      </c>
      <c r="G2942" s="1700" t="s">
        <v>5287</v>
      </c>
      <c r="H2942" s="1700" t="s">
        <v>5297</v>
      </c>
      <c r="I2942" s="1700" t="s">
        <v>8089</v>
      </c>
    </row>
    <row r="2943" spans="2:9">
      <c r="B2943" s="1699" t="s">
        <v>2727</v>
      </c>
      <c r="C2943" s="1699" t="s">
        <v>2177</v>
      </c>
      <c r="D2943" s="1699" t="s">
        <v>2522</v>
      </c>
      <c r="E2943" s="1699">
        <v>0</v>
      </c>
      <c r="F2943" s="1699">
        <v>1</v>
      </c>
      <c r="G2943" s="1700" t="s">
        <v>5287</v>
      </c>
      <c r="H2943" s="1700" t="s">
        <v>5298</v>
      </c>
      <c r="I2943" s="1700" t="s">
        <v>8089</v>
      </c>
    </row>
    <row r="2944" spans="2:9">
      <c r="B2944" s="1699" t="s">
        <v>2727</v>
      </c>
      <c r="C2944" s="1699" t="s">
        <v>2177</v>
      </c>
      <c r="D2944" s="1699" t="s">
        <v>2524</v>
      </c>
      <c r="E2944" s="1699">
        <v>0</v>
      </c>
      <c r="F2944" s="1699">
        <v>1</v>
      </c>
      <c r="G2944" s="1700" t="s">
        <v>5287</v>
      </c>
      <c r="H2944" s="1700" t="s">
        <v>5299</v>
      </c>
      <c r="I2944" s="1700" t="s">
        <v>8089</v>
      </c>
    </row>
    <row r="2945" spans="2:9">
      <c r="B2945" s="1699" t="s">
        <v>2727</v>
      </c>
      <c r="C2945" s="1699" t="s">
        <v>2632</v>
      </c>
      <c r="D2945" s="1699" t="s">
        <v>2107</v>
      </c>
      <c r="E2945" s="1699">
        <v>0</v>
      </c>
      <c r="F2945" s="1699">
        <v>1</v>
      </c>
      <c r="G2945" s="1700" t="s">
        <v>5303</v>
      </c>
      <c r="H2945" s="1700" t="s">
        <v>5304</v>
      </c>
      <c r="I2945" s="1700" t="s">
        <v>8088</v>
      </c>
    </row>
    <row r="2946" spans="2:9">
      <c r="B2946" s="1699" t="s">
        <v>2727</v>
      </c>
      <c r="C2946" s="1699" t="s">
        <v>2827</v>
      </c>
      <c r="D2946" s="1699" t="s">
        <v>2110</v>
      </c>
      <c r="E2946" s="1699">
        <v>0</v>
      </c>
      <c r="F2946" s="1699">
        <v>1</v>
      </c>
      <c r="G2946" s="1700" t="s">
        <v>5307</v>
      </c>
      <c r="H2946" s="1700" t="s">
        <v>5308</v>
      </c>
      <c r="I2946" s="1700" t="s">
        <v>8088</v>
      </c>
    </row>
    <row r="2947" spans="2:9">
      <c r="B2947" s="1699" t="s">
        <v>2727</v>
      </c>
      <c r="C2947" s="1699" t="s">
        <v>2420</v>
      </c>
      <c r="D2947" s="1699" t="s">
        <v>2108</v>
      </c>
      <c r="E2947" s="1699">
        <v>1</v>
      </c>
      <c r="F2947" s="1699">
        <v>0</v>
      </c>
      <c r="G2947" s="1700" t="s">
        <v>5309</v>
      </c>
      <c r="H2947" s="1700"/>
      <c r="I2947" s="1700" t="s">
        <v>8089</v>
      </c>
    </row>
    <row r="2948" spans="2:9">
      <c r="B2948" s="1699" t="s">
        <v>2727</v>
      </c>
      <c r="C2948" s="1699" t="s">
        <v>2420</v>
      </c>
      <c r="D2948" s="1699" t="s">
        <v>2107</v>
      </c>
      <c r="E2948" s="1699">
        <v>0</v>
      </c>
      <c r="F2948" s="1699">
        <v>1</v>
      </c>
      <c r="G2948" s="1700" t="s">
        <v>5309</v>
      </c>
      <c r="H2948" s="1700" t="s">
        <v>5310</v>
      </c>
      <c r="I2948" s="1700" t="s">
        <v>8089</v>
      </c>
    </row>
    <row r="2949" spans="2:9">
      <c r="B2949" s="1699" t="s">
        <v>2727</v>
      </c>
      <c r="C2949" s="1699" t="s">
        <v>2420</v>
      </c>
      <c r="D2949" s="1699" t="s">
        <v>2110</v>
      </c>
      <c r="E2949" s="1699">
        <v>0</v>
      </c>
      <c r="F2949" s="1699">
        <v>1</v>
      </c>
      <c r="G2949" s="1700" t="s">
        <v>5309</v>
      </c>
      <c r="H2949" s="1700" t="s">
        <v>5311</v>
      </c>
      <c r="I2949" s="1700" t="s">
        <v>8089</v>
      </c>
    </row>
    <row r="2950" spans="2:9">
      <c r="B2950" s="1699" t="s">
        <v>2727</v>
      </c>
      <c r="C2950" s="1699" t="s">
        <v>2420</v>
      </c>
      <c r="D2950" s="1699" t="s">
        <v>2112</v>
      </c>
      <c r="E2950" s="1699">
        <v>0</v>
      </c>
      <c r="F2950" s="1699">
        <v>1</v>
      </c>
      <c r="G2950" s="1700" t="s">
        <v>5309</v>
      </c>
      <c r="H2950" s="1700" t="s">
        <v>4027</v>
      </c>
      <c r="I2950" s="1700" t="s">
        <v>8089</v>
      </c>
    </row>
    <row r="2951" spans="2:9">
      <c r="B2951" s="1699" t="s">
        <v>2727</v>
      </c>
      <c r="C2951" s="1699" t="s">
        <v>2420</v>
      </c>
      <c r="D2951" s="1699" t="s">
        <v>2122</v>
      </c>
      <c r="E2951" s="1699">
        <v>0</v>
      </c>
      <c r="F2951" s="1699">
        <v>1</v>
      </c>
      <c r="G2951" s="1700" t="s">
        <v>5309</v>
      </c>
      <c r="H2951" s="1700" t="s">
        <v>5312</v>
      </c>
      <c r="I2951" s="1700" t="s">
        <v>8089</v>
      </c>
    </row>
    <row r="2952" spans="2:9">
      <c r="B2952" s="1699" t="s">
        <v>2727</v>
      </c>
      <c r="C2952" s="1699" t="s">
        <v>2420</v>
      </c>
      <c r="D2952" s="1699" t="s">
        <v>2124</v>
      </c>
      <c r="E2952" s="1699">
        <v>0</v>
      </c>
      <c r="F2952" s="1699">
        <v>1</v>
      </c>
      <c r="G2952" s="1700" t="s">
        <v>5309</v>
      </c>
      <c r="H2952" s="1700" t="s">
        <v>5313</v>
      </c>
      <c r="I2952" s="1700" t="s">
        <v>8089</v>
      </c>
    </row>
    <row r="2953" spans="2:9">
      <c r="B2953" s="1699" t="s">
        <v>2727</v>
      </c>
      <c r="C2953" s="1699" t="s">
        <v>2420</v>
      </c>
      <c r="D2953" s="1699" t="s">
        <v>2126</v>
      </c>
      <c r="E2953" s="1699">
        <v>0</v>
      </c>
      <c r="F2953" s="1699">
        <v>1</v>
      </c>
      <c r="G2953" s="1700" t="s">
        <v>5309</v>
      </c>
      <c r="H2953" s="1700" t="s">
        <v>5314</v>
      </c>
      <c r="I2953" s="1700" t="s">
        <v>8089</v>
      </c>
    </row>
    <row r="2954" spans="2:9">
      <c r="B2954" s="1699" t="s">
        <v>2727</v>
      </c>
      <c r="C2954" s="1699" t="s">
        <v>2422</v>
      </c>
      <c r="D2954" s="1699" t="s">
        <v>2108</v>
      </c>
      <c r="E2954" s="1699">
        <v>1</v>
      </c>
      <c r="F2954" s="1699">
        <v>0</v>
      </c>
      <c r="G2954" s="1700" t="s">
        <v>5315</v>
      </c>
      <c r="H2954" s="1700"/>
      <c r="I2954" s="1700" t="s">
        <v>8089</v>
      </c>
    </row>
    <row r="2955" spans="2:9">
      <c r="B2955" s="1699" t="s">
        <v>2727</v>
      </c>
      <c r="C2955" s="1699" t="s">
        <v>2422</v>
      </c>
      <c r="D2955" s="1699" t="s">
        <v>2107</v>
      </c>
      <c r="E2955" s="1699">
        <v>0</v>
      </c>
      <c r="F2955" s="1699">
        <v>1</v>
      </c>
      <c r="G2955" s="1700" t="s">
        <v>5315</v>
      </c>
      <c r="H2955" s="1700" t="s">
        <v>5316</v>
      </c>
      <c r="I2955" s="1700" t="s">
        <v>8089</v>
      </c>
    </row>
    <row r="2956" spans="2:9">
      <c r="B2956" s="1699" t="s">
        <v>2727</v>
      </c>
      <c r="C2956" s="1699" t="s">
        <v>2422</v>
      </c>
      <c r="D2956" s="1699" t="s">
        <v>2110</v>
      </c>
      <c r="E2956" s="1699">
        <v>0</v>
      </c>
      <c r="F2956" s="1699">
        <v>1</v>
      </c>
      <c r="G2956" s="1700" t="s">
        <v>5315</v>
      </c>
      <c r="H2956" s="1700" t="s">
        <v>3443</v>
      </c>
      <c r="I2956" s="1700" t="s">
        <v>8088</v>
      </c>
    </row>
    <row r="2957" spans="2:9">
      <c r="B2957" s="1699" t="s">
        <v>2727</v>
      </c>
      <c r="C2957" s="1699" t="s">
        <v>2422</v>
      </c>
      <c r="D2957" s="1699" t="s">
        <v>2112</v>
      </c>
      <c r="E2957" s="1699">
        <v>0</v>
      </c>
      <c r="F2957" s="1699">
        <v>1</v>
      </c>
      <c r="G2957" s="1700" t="s">
        <v>5315</v>
      </c>
      <c r="H2957" s="1700" t="s">
        <v>5080</v>
      </c>
      <c r="I2957" s="1700" t="s">
        <v>8089</v>
      </c>
    </row>
    <row r="2958" spans="2:9">
      <c r="B2958" s="1699" t="s">
        <v>2727</v>
      </c>
      <c r="C2958" s="1699" t="s">
        <v>2422</v>
      </c>
      <c r="D2958" s="1699" t="s">
        <v>2122</v>
      </c>
      <c r="E2958" s="1699">
        <v>0</v>
      </c>
      <c r="F2958" s="1699">
        <v>1</v>
      </c>
      <c r="G2958" s="1700" t="s">
        <v>5315</v>
      </c>
      <c r="H2958" s="1700" t="s">
        <v>5317</v>
      </c>
      <c r="I2958" s="1700" t="s">
        <v>8089</v>
      </c>
    </row>
    <row r="2959" spans="2:9">
      <c r="B2959" s="1699" t="s">
        <v>2727</v>
      </c>
      <c r="C2959" s="1699" t="s">
        <v>2422</v>
      </c>
      <c r="D2959" s="1699" t="s">
        <v>2124</v>
      </c>
      <c r="E2959" s="1699">
        <v>0</v>
      </c>
      <c r="F2959" s="1699">
        <v>1</v>
      </c>
      <c r="G2959" s="1700" t="s">
        <v>5315</v>
      </c>
      <c r="H2959" s="1700" t="s">
        <v>5318</v>
      </c>
      <c r="I2959" s="1700" t="s">
        <v>8089</v>
      </c>
    </row>
    <row r="2960" spans="2:9">
      <c r="B2960" s="1699" t="s">
        <v>2727</v>
      </c>
      <c r="C2960" s="1699" t="s">
        <v>2422</v>
      </c>
      <c r="D2960" s="1699" t="s">
        <v>2126</v>
      </c>
      <c r="E2960" s="1699">
        <v>0</v>
      </c>
      <c r="F2960" s="1699">
        <v>1</v>
      </c>
      <c r="G2960" s="1700" t="s">
        <v>5315</v>
      </c>
      <c r="H2960" s="1700" t="s">
        <v>5319</v>
      </c>
      <c r="I2960" s="1700" t="s">
        <v>8089</v>
      </c>
    </row>
    <row r="2961" spans="2:9">
      <c r="B2961" s="1699" t="s">
        <v>2727</v>
      </c>
      <c r="C2961" s="1699" t="s">
        <v>2424</v>
      </c>
      <c r="D2961" s="1699" t="s">
        <v>2108</v>
      </c>
      <c r="E2961" s="1699">
        <v>1</v>
      </c>
      <c r="F2961" s="1699">
        <v>0</v>
      </c>
      <c r="G2961" s="1700" t="s">
        <v>5320</v>
      </c>
      <c r="H2961" s="1700"/>
      <c r="I2961" s="1700" t="s">
        <v>8089</v>
      </c>
    </row>
    <row r="2962" spans="2:9">
      <c r="B2962" s="1699" t="s">
        <v>2727</v>
      </c>
      <c r="C2962" s="1699" t="s">
        <v>2424</v>
      </c>
      <c r="D2962" s="1699" t="s">
        <v>2107</v>
      </c>
      <c r="E2962" s="1699">
        <v>0</v>
      </c>
      <c r="F2962" s="1699">
        <v>1</v>
      </c>
      <c r="G2962" s="1700" t="s">
        <v>5320</v>
      </c>
      <c r="H2962" s="1700" t="s">
        <v>5320</v>
      </c>
      <c r="I2962" s="1700" t="s">
        <v>8089</v>
      </c>
    </row>
    <row r="2963" spans="2:9">
      <c r="B2963" s="1699" t="s">
        <v>2727</v>
      </c>
      <c r="C2963" s="1699" t="s">
        <v>2424</v>
      </c>
      <c r="D2963" s="1699" t="s">
        <v>2110</v>
      </c>
      <c r="E2963" s="1699">
        <v>0</v>
      </c>
      <c r="F2963" s="1699">
        <v>1</v>
      </c>
      <c r="G2963" s="1700" t="s">
        <v>5320</v>
      </c>
      <c r="H2963" s="1700" t="s">
        <v>3616</v>
      </c>
      <c r="I2963" s="1700" t="s">
        <v>8089</v>
      </c>
    </row>
    <row r="2964" spans="2:9">
      <c r="B2964" s="1699" t="s">
        <v>2729</v>
      </c>
      <c r="C2964" s="1699" t="s">
        <v>2507</v>
      </c>
      <c r="D2964" s="1699" t="s">
        <v>2126</v>
      </c>
      <c r="E2964" s="1699">
        <v>0</v>
      </c>
      <c r="F2964" s="1699">
        <v>1</v>
      </c>
      <c r="G2964" s="1700" t="s">
        <v>5321</v>
      </c>
      <c r="H2964" s="1700" t="s">
        <v>5322</v>
      </c>
      <c r="I2964" s="1700" t="s">
        <v>8088</v>
      </c>
    </row>
    <row r="2965" spans="2:9">
      <c r="B2965" s="1699" t="s">
        <v>2729</v>
      </c>
      <c r="C2965" s="1699" t="s">
        <v>2507</v>
      </c>
      <c r="D2965" s="1699" t="s">
        <v>2518</v>
      </c>
      <c r="E2965" s="1699">
        <v>0</v>
      </c>
      <c r="F2965" s="1699">
        <v>1</v>
      </c>
      <c r="G2965" s="1700" t="s">
        <v>5321</v>
      </c>
      <c r="H2965" s="1700" t="s">
        <v>5323</v>
      </c>
      <c r="I2965" s="1700" t="s">
        <v>8088</v>
      </c>
    </row>
    <row r="2966" spans="2:9">
      <c r="B2966" s="1699" t="s">
        <v>2729</v>
      </c>
      <c r="C2966" s="1699" t="s">
        <v>2507</v>
      </c>
      <c r="D2966" s="1699" t="s">
        <v>2522</v>
      </c>
      <c r="E2966" s="1699">
        <v>0</v>
      </c>
      <c r="F2966" s="1699">
        <v>1</v>
      </c>
      <c r="G2966" s="1700" t="s">
        <v>5321</v>
      </c>
      <c r="H2966" s="1700" t="s">
        <v>5324</v>
      </c>
      <c r="I2966" s="1700" t="s">
        <v>8088</v>
      </c>
    </row>
    <row r="2967" spans="2:9">
      <c r="B2967" s="1699" t="s">
        <v>2729</v>
      </c>
      <c r="C2967" s="1699" t="s">
        <v>2507</v>
      </c>
      <c r="D2967" s="1699" t="s">
        <v>2524</v>
      </c>
      <c r="E2967" s="1699">
        <v>0</v>
      </c>
      <c r="F2967" s="1699">
        <v>1</v>
      </c>
      <c r="G2967" s="1700" t="s">
        <v>5321</v>
      </c>
      <c r="H2967" s="1700" t="s">
        <v>3664</v>
      </c>
      <c r="I2967" s="1700" t="s">
        <v>8088</v>
      </c>
    </row>
    <row r="2968" spans="2:9">
      <c r="B2968" s="1699" t="s">
        <v>2729</v>
      </c>
      <c r="C2968" s="1699" t="s">
        <v>2507</v>
      </c>
      <c r="D2968" s="1699" t="s">
        <v>2685</v>
      </c>
      <c r="E2968" s="1699">
        <v>0</v>
      </c>
      <c r="F2968" s="1699">
        <v>1</v>
      </c>
      <c r="G2968" s="1700" t="s">
        <v>5321</v>
      </c>
      <c r="H2968" s="1700" t="s">
        <v>5325</v>
      </c>
      <c r="I2968" s="1700" t="s">
        <v>8088</v>
      </c>
    </row>
    <row r="2969" spans="2:9">
      <c r="B2969" s="1699" t="s">
        <v>2729</v>
      </c>
      <c r="C2969" s="1699" t="s">
        <v>2507</v>
      </c>
      <c r="D2969" s="1699" t="s">
        <v>2729</v>
      </c>
      <c r="E2969" s="1699">
        <v>0</v>
      </c>
      <c r="F2969" s="1699">
        <v>1</v>
      </c>
      <c r="G2969" s="1700" t="s">
        <v>5321</v>
      </c>
      <c r="H2969" s="1700" t="s">
        <v>3273</v>
      </c>
      <c r="I2969" s="1700" t="s">
        <v>8089</v>
      </c>
    </row>
    <row r="2970" spans="2:9">
      <c r="B2970" s="1699" t="s">
        <v>2729</v>
      </c>
      <c r="C2970" s="1699" t="s">
        <v>2507</v>
      </c>
      <c r="D2970" s="1699" t="s">
        <v>2731</v>
      </c>
      <c r="E2970" s="1699">
        <v>0</v>
      </c>
      <c r="F2970" s="1699">
        <v>1</v>
      </c>
      <c r="G2970" s="1700" t="s">
        <v>5321</v>
      </c>
      <c r="H2970" s="1700" t="s">
        <v>5326</v>
      </c>
      <c r="I2970" s="1700" t="s">
        <v>8088</v>
      </c>
    </row>
    <row r="2971" spans="2:9">
      <c r="B2971" s="1699" t="s">
        <v>2729</v>
      </c>
      <c r="C2971" s="1699" t="s">
        <v>2507</v>
      </c>
      <c r="D2971" s="1699" t="s">
        <v>2733</v>
      </c>
      <c r="E2971" s="1699">
        <v>0</v>
      </c>
      <c r="F2971" s="1699">
        <v>1</v>
      </c>
      <c r="G2971" s="1700" t="s">
        <v>5321</v>
      </c>
      <c r="H2971" s="1700" t="s">
        <v>3679</v>
      </c>
      <c r="I2971" s="1700" t="s">
        <v>8089</v>
      </c>
    </row>
    <row r="2972" spans="2:9">
      <c r="B2972" s="1699" t="s">
        <v>2729</v>
      </c>
      <c r="C2972" s="1699" t="s">
        <v>2507</v>
      </c>
      <c r="D2972" s="1699" t="s">
        <v>2735</v>
      </c>
      <c r="E2972" s="1699">
        <v>0</v>
      </c>
      <c r="F2972" s="1699">
        <v>1</v>
      </c>
      <c r="G2972" s="1700" t="s">
        <v>5321</v>
      </c>
      <c r="H2972" s="1700" t="s">
        <v>5327</v>
      </c>
      <c r="I2972" s="1700" t="s">
        <v>8088</v>
      </c>
    </row>
    <row r="2973" spans="2:9">
      <c r="B2973" s="1699" t="s">
        <v>2729</v>
      </c>
      <c r="C2973" s="1699" t="s">
        <v>2507</v>
      </c>
      <c r="D2973" s="1699" t="s">
        <v>2737</v>
      </c>
      <c r="E2973" s="1699">
        <v>0</v>
      </c>
      <c r="F2973" s="1699">
        <v>1</v>
      </c>
      <c r="G2973" s="1700" t="s">
        <v>5321</v>
      </c>
      <c r="H2973" s="1700" t="s">
        <v>5328</v>
      </c>
      <c r="I2973" s="1700" t="s">
        <v>8088</v>
      </c>
    </row>
    <row r="2974" spans="2:9">
      <c r="B2974" s="1699" t="s">
        <v>2729</v>
      </c>
      <c r="C2974" s="1699" t="s">
        <v>2507</v>
      </c>
      <c r="D2974" s="1699" t="s">
        <v>2747</v>
      </c>
      <c r="E2974" s="1699">
        <v>0</v>
      </c>
      <c r="F2974" s="1699">
        <v>1</v>
      </c>
      <c r="G2974" s="1700" t="s">
        <v>5321</v>
      </c>
      <c r="H2974" s="1700" t="s">
        <v>4628</v>
      </c>
      <c r="I2974" s="1700" t="s">
        <v>8088</v>
      </c>
    </row>
    <row r="2975" spans="2:9">
      <c r="B2975" s="1699" t="s">
        <v>2729</v>
      </c>
      <c r="C2975" s="1699" t="s">
        <v>2507</v>
      </c>
      <c r="D2975" s="1699" t="s">
        <v>3300</v>
      </c>
      <c r="E2975" s="1699">
        <v>0</v>
      </c>
      <c r="F2975" s="1699">
        <v>1</v>
      </c>
      <c r="G2975" s="1700" t="s">
        <v>5321</v>
      </c>
      <c r="H2975" s="1700" t="s">
        <v>5329</v>
      </c>
      <c r="I2975" s="1700" t="s">
        <v>8088</v>
      </c>
    </row>
    <row r="2976" spans="2:9">
      <c r="B2976" s="1699" t="s">
        <v>2729</v>
      </c>
      <c r="C2976" s="1699" t="s">
        <v>2507</v>
      </c>
      <c r="D2976" s="1699" t="s">
        <v>3305</v>
      </c>
      <c r="E2976" s="1699">
        <v>0</v>
      </c>
      <c r="F2976" s="1699">
        <v>1</v>
      </c>
      <c r="G2976" s="1700" t="s">
        <v>5321</v>
      </c>
      <c r="H2976" s="1700" t="s">
        <v>5330</v>
      </c>
      <c r="I2976" s="1700" t="s">
        <v>8088</v>
      </c>
    </row>
    <row r="2977" spans="2:9">
      <c r="B2977" s="1699" t="s">
        <v>2729</v>
      </c>
      <c r="C2977" s="1699" t="s">
        <v>2507</v>
      </c>
      <c r="D2977" s="1699" t="s">
        <v>4072</v>
      </c>
      <c r="E2977" s="1699">
        <v>0</v>
      </c>
      <c r="F2977" s="1699">
        <v>1</v>
      </c>
      <c r="G2977" s="1700" t="s">
        <v>5321</v>
      </c>
      <c r="H2977" s="1700" t="s">
        <v>2795</v>
      </c>
      <c r="I2977" s="1700" t="s">
        <v>8088</v>
      </c>
    </row>
    <row r="2978" spans="2:9">
      <c r="B2978" s="1699" t="s">
        <v>2729</v>
      </c>
      <c r="C2978" s="1699" t="s">
        <v>2507</v>
      </c>
      <c r="D2978" s="1699" t="s">
        <v>4074</v>
      </c>
      <c r="E2978" s="1699">
        <v>0</v>
      </c>
      <c r="F2978" s="1699">
        <v>1</v>
      </c>
      <c r="G2978" s="1700" t="s">
        <v>5321</v>
      </c>
      <c r="H2978" s="1700" t="s">
        <v>5331</v>
      </c>
      <c r="I2978" s="1700" t="s">
        <v>8088</v>
      </c>
    </row>
    <row r="2979" spans="2:9">
      <c r="B2979" s="1699" t="s">
        <v>2729</v>
      </c>
      <c r="C2979" s="1699" t="s">
        <v>2507</v>
      </c>
      <c r="D2979" s="1699" t="s">
        <v>4076</v>
      </c>
      <c r="E2979" s="1699">
        <v>0</v>
      </c>
      <c r="F2979" s="1699">
        <v>1</v>
      </c>
      <c r="G2979" s="1700" t="s">
        <v>5321</v>
      </c>
      <c r="H2979" s="1700" t="s">
        <v>4744</v>
      </c>
      <c r="I2979" s="1700" t="s">
        <v>8088</v>
      </c>
    </row>
    <row r="2980" spans="2:9">
      <c r="B2980" s="1699" t="s">
        <v>2729</v>
      </c>
      <c r="C2980" s="1699" t="s">
        <v>2507</v>
      </c>
      <c r="D2980" s="1699" t="s">
        <v>4077</v>
      </c>
      <c r="E2980" s="1699">
        <v>0</v>
      </c>
      <c r="F2980" s="1699">
        <v>1</v>
      </c>
      <c r="G2980" s="1700" t="s">
        <v>5321</v>
      </c>
      <c r="H2980" s="1700" t="s">
        <v>5332</v>
      </c>
      <c r="I2980" s="1700" t="s">
        <v>8088</v>
      </c>
    </row>
    <row r="2981" spans="2:9">
      <c r="B2981" s="1699" t="s">
        <v>2729</v>
      </c>
      <c r="C2981" s="1699" t="s">
        <v>2507</v>
      </c>
      <c r="D2981" s="1699" t="s">
        <v>4079</v>
      </c>
      <c r="E2981" s="1699">
        <v>0</v>
      </c>
      <c r="F2981" s="1699">
        <v>1</v>
      </c>
      <c r="G2981" s="1700" t="s">
        <v>5321</v>
      </c>
      <c r="H2981" s="1700" t="s">
        <v>3591</v>
      </c>
      <c r="I2981" s="1700" t="s">
        <v>8089</v>
      </c>
    </row>
    <row r="2982" spans="2:9">
      <c r="B2982" s="1699" t="s">
        <v>2729</v>
      </c>
      <c r="C2982" s="1699" t="s">
        <v>2507</v>
      </c>
      <c r="D2982" s="1699" t="s">
        <v>4081</v>
      </c>
      <c r="E2982" s="1699">
        <v>0</v>
      </c>
      <c r="F2982" s="1699">
        <v>1</v>
      </c>
      <c r="G2982" s="1700" t="s">
        <v>5321</v>
      </c>
      <c r="H2982" s="1700" t="s">
        <v>5333</v>
      </c>
      <c r="I2982" s="1700" t="s">
        <v>8089</v>
      </c>
    </row>
    <row r="2983" spans="2:9">
      <c r="B2983" s="1699" t="s">
        <v>2729</v>
      </c>
      <c r="C2983" s="1699" t="s">
        <v>2507</v>
      </c>
      <c r="D2983" s="1699" t="s">
        <v>4082</v>
      </c>
      <c r="E2983" s="1699">
        <v>0</v>
      </c>
      <c r="F2983" s="1699">
        <v>1</v>
      </c>
      <c r="G2983" s="1700" t="s">
        <v>5321</v>
      </c>
      <c r="H2983" s="1700" t="s">
        <v>5334</v>
      </c>
      <c r="I2983" s="1700" t="s">
        <v>8089</v>
      </c>
    </row>
    <row r="2984" spans="2:9">
      <c r="B2984" s="1699" t="s">
        <v>2729</v>
      </c>
      <c r="C2984" s="1699" t="s">
        <v>2507</v>
      </c>
      <c r="D2984" s="1699" t="s">
        <v>4083</v>
      </c>
      <c r="E2984" s="1699">
        <v>0</v>
      </c>
      <c r="F2984" s="1699">
        <v>1</v>
      </c>
      <c r="G2984" s="1700" t="s">
        <v>5321</v>
      </c>
      <c r="H2984" s="1700" t="s">
        <v>5335</v>
      </c>
      <c r="I2984" s="1700" t="s">
        <v>8089</v>
      </c>
    </row>
    <row r="2985" spans="2:9">
      <c r="B2985" s="1699" t="s">
        <v>2729</v>
      </c>
      <c r="C2985" s="1699" t="s">
        <v>2507</v>
      </c>
      <c r="D2985" s="1699" t="s">
        <v>4084</v>
      </c>
      <c r="E2985" s="1699">
        <v>0</v>
      </c>
      <c r="F2985" s="1699">
        <v>1</v>
      </c>
      <c r="G2985" s="1700" t="s">
        <v>5321</v>
      </c>
      <c r="H2985" s="1700" t="s">
        <v>2681</v>
      </c>
      <c r="I2985" s="1700" t="s">
        <v>8089</v>
      </c>
    </row>
    <row r="2986" spans="2:9">
      <c r="B2986" s="1699" t="s">
        <v>2729</v>
      </c>
      <c r="C2986" s="1699" t="s">
        <v>2507</v>
      </c>
      <c r="D2986" s="1699" t="s">
        <v>4086</v>
      </c>
      <c r="E2986" s="1699">
        <v>0</v>
      </c>
      <c r="F2986" s="1699">
        <v>1</v>
      </c>
      <c r="G2986" s="1700" t="s">
        <v>5321</v>
      </c>
      <c r="H2986" s="1700" t="s">
        <v>5336</v>
      </c>
      <c r="I2986" s="1700" t="s">
        <v>8089</v>
      </c>
    </row>
    <row r="2987" spans="2:9">
      <c r="B2987" s="1699" t="s">
        <v>2729</v>
      </c>
      <c r="C2987" s="1699" t="s">
        <v>2507</v>
      </c>
      <c r="D2987" s="1699" t="s">
        <v>4088</v>
      </c>
      <c r="E2987" s="1699">
        <v>0</v>
      </c>
      <c r="F2987" s="1699">
        <v>1</v>
      </c>
      <c r="G2987" s="1700" t="s">
        <v>5321</v>
      </c>
      <c r="H2987" s="1700" t="s">
        <v>5337</v>
      </c>
      <c r="I2987" s="1700" t="s">
        <v>8089</v>
      </c>
    </row>
    <row r="2988" spans="2:9">
      <c r="B2988" s="1699" t="s">
        <v>2729</v>
      </c>
      <c r="C2988" s="1699" t="s">
        <v>2132</v>
      </c>
      <c r="D2988" s="1699" t="s">
        <v>2124</v>
      </c>
      <c r="E2988" s="1699">
        <v>0</v>
      </c>
      <c r="F2988" s="1699">
        <v>1</v>
      </c>
      <c r="G2988" s="1700" t="s">
        <v>5339</v>
      </c>
      <c r="H2988" s="1700" t="s">
        <v>5340</v>
      </c>
      <c r="I2988" s="1700" t="s">
        <v>8088</v>
      </c>
    </row>
    <row r="2989" spans="2:9">
      <c r="B2989" s="1699" t="s">
        <v>2729</v>
      </c>
      <c r="C2989" s="1699" t="s">
        <v>2132</v>
      </c>
      <c r="D2989" s="1699" t="s">
        <v>2126</v>
      </c>
      <c r="E2989" s="1699">
        <v>0</v>
      </c>
      <c r="F2989" s="1699">
        <v>1</v>
      </c>
      <c r="G2989" s="1700" t="s">
        <v>5339</v>
      </c>
      <c r="H2989" s="1700" t="s">
        <v>5341</v>
      </c>
      <c r="I2989" s="1700" t="s">
        <v>8088</v>
      </c>
    </row>
    <row r="2990" spans="2:9">
      <c r="B2990" s="1699" t="s">
        <v>2729</v>
      </c>
      <c r="C2990" s="1699" t="s">
        <v>2135</v>
      </c>
      <c r="D2990" s="1699" t="s">
        <v>2515</v>
      </c>
      <c r="E2990" s="1699">
        <v>0</v>
      </c>
      <c r="F2990" s="1699">
        <v>1</v>
      </c>
      <c r="G2990" s="1700" t="s">
        <v>5342</v>
      </c>
      <c r="H2990" s="1700" t="s">
        <v>5344</v>
      </c>
      <c r="I2990" s="1700" t="s">
        <v>8089</v>
      </c>
    </row>
    <row r="2991" spans="2:9">
      <c r="B2991" s="1699" t="s">
        <v>2729</v>
      </c>
      <c r="C2991" s="1699" t="s">
        <v>2135</v>
      </c>
      <c r="D2991" s="1699" t="s">
        <v>2518</v>
      </c>
      <c r="E2991" s="1699">
        <v>0</v>
      </c>
      <c r="F2991" s="1699">
        <v>1</v>
      </c>
      <c r="G2991" s="1700" t="s">
        <v>5342</v>
      </c>
      <c r="H2991" s="1700" t="s">
        <v>5345</v>
      </c>
      <c r="I2991" s="1700" t="s">
        <v>8088</v>
      </c>
    </row>
    <row r="2992" spans="2:9">
      <c r="B2992" s="1699" t="s">
        <v>2729</v>
      </c>
      <c r="C2992" s="1699" t="s">
        <v>2135</v>
      </c>
      <c r="D2992" s="1699" t="s">
        <v>2520</v>
      </c>
      <c r="E2992" s="1699">
        <v>0</v>
      </c>
      <c r="F2992" s="1699">
        <v>1</v>
      </c>
      <c r="G2992" s="1700" t="s">
        <v>5342</v>
      </c>
      <c r="H2992" s="1700" t="s">
        <v>5346</v>
      </c>
      <c r="I2992" s="1700" t="s">
        <v>8088</v>
      </c>
    </row>
    <row r="2993" spans="2:9">
      <c r="B2993" s="1699" t="s">
        <v>2729</v>
      </c>
      <c r="C2993" s="1699" t="s">
        <v>2135</v>
      </c>
      <c r="D2993" s="1699" t="s">
        <v>2522</v>
      </c>
      <c r="E2993" s="1699">
        <v>0</v>
      </c>
      <c r="F2993" s="1699">
        <v>1</v>
      </c>
      <c r="G2993" s="1700" t="s">
        <v>5342</v>
      </c>
      <c r="H2993" s="1700" t="s">
        <v>3811</v>
      </c>
      <c r="I2993" s="1700" t="s">
        <v>8088</v>
      </c>
    </row>
    <row r="2994" spans="2:9">
      <c r="B2994" s="1699" t="s">
        <v>2729</v>
      </c>
      <c r="C2994" s="1699" t="s">
        <v>2135</v>
      </c>
      <c r="D2994" s="1699" t="s">
        <v>2524</v>
      </c>
      <c r="E2994" s="1699">
        <v>0</v>
      </c>
      <c r="F2994" s="1699">
        <v>1</v>
      </c>
      <c r="G2994" s="1700" t="s">
        <v>5342</v>
      </c>
      <c r="H2994" s="1700" t="s">
        <v>4689</v>
      </c>
      <c r="I2994" s="1700" t="s">
        <v>8088</v>
      </c>
    </row>
    <row r="2995" spans="2:9">
      <c r="B2995" s="1699" t="s">
        <v>2729</v>
      </c>
      <c r="C2995" s="1699" t="s">
        <v>2135</v>
      </c>
      <c r="D2995" s="1699" t="s">
        <v>2527</v>
      </c>
      <c r="E2995" s="1699">
        <v>0</v>
      </c>
      <c r="F2995" s="1699">
        <v>1</v>
      </c>
      <c r="G2995" s="1700" t="s">
        <v>5342</v>
      </c>
      <c r="H2995" s="1700" t="s">
        <v>2545</v>
      </c>
      <c r="I2995" s="1700" t="s">
        <v>8088</v>
      </c>
    </row>
    <row r="2996" spans="2:9">
      <c r="B2996" s="1699" t="s">
        <v>2729</v>
      </c>
      <c r="C2996" s="1699" t="s">
        <v>2135</v>
      </c>
      <c r="D2996" s="1699" t="s">
        <v>2727</v>
      </c>
      <c r="E2996" s="1699">
        <v>0</v>
      </c>
      <c r="F2996" s="1699">
        <v>1</v>
      </c>
      <c r="G2996" s="1700" t="s">
        <v>5342</v>
      </c>
      <c r="H2996" s="1700" t="s">
        <v>5347</v>
      </c>
      <c r="I2996" s="1700" t="s">
        <v>8089</v>
      </c>
    </row>
    <row r="2997" spans="2:9">
      <c r="B2997" s="1699" t="s">
        <v>2729</v>
      </c>
      <c r="C2997" s="1699" t="s">
        <v>2135</v>
      </c>
      <c r="D2997" s="1699" t="s">
        <v>2737</v>
      </c>
      <c r="E2997" s="1699">
        <v>0</v>
      </c>
      <c r="F2997" s="1699">
        <v>1</v>
      </c>
      <c r="G2997" s="1700" t="s">
        <v>5342</v>
      </c>
      <c r="H2997" s="1700" t="s">
        <v>5348</v>
      </c>
      <c r="I2997" s="1700" t="s">
        <v>8089</v>
      </c>
    </row>
    <row r="2998" spans="2:9">
      <c r="B2998" s="1699" t="s">
        <v>2729</v>
      </c>
      <c r="C2998" s="1699" t="s">
        <v>2135</v>
      </c>
      <c r="D2998" s="1699" t="s">
        <v>2739</v>
      </c>
      <c r="E2998" s="1699">
        <v>0</v>
      </c>
      <c r="F2998" s="1699">
        <v>1</v>
      </c>
      <c r="G2998" s="1700" t="s">
        <v>5342</v>
      </c>
      <c r="H2998" s="1700" t="s">
        <v>5349</v>
      </c>
      <c r="I2998" s="1700" t="s">
        <v>8089</v>
      </c>
    </row>
    <row r="2999" spans="2:9">
      <c r="B2999" s="1699" t="s">
        <v>2729</v>
      </c>
      <c r="C2999" s="1699" t="s">
        <v>2135</v>
      </c>
      <c r="D2999" s="1699" t="s">
        <v>2741</v>
      </c>
      <c r="E2999" s="1699">
        <v>0</v>
      </c>
      <c r="F2999" s="1699">
        <v>1</v>
      </c>
      <c r="G2999" s="1700" t="s">
        <v>5342</v>
      </c>
      <c r="H2999" s="1700" t="s">
        <v>3821</v>
      </c>
      <c r="I2999" s="1700" t="s">
        <v>8089</v>
      </c>
    </row>
    <row r="3000" spans="2:9">
      <c r="B3000" s="1699" t="s">
        <v>2729</v>
      </c>
      <c r="C3000" s="1699" t="s">
        <v>2135</v>
      </c>
      <c r="D3000" s="1699" t="s">
        <v>2743</v>
      </c>
      <c r="E3000" s="1699">
        <v>0</v>
      </c>
      <c r="F3000" s="1699">
        <v>1</v>
      </c>
      <c r="G3000" s="1700" t="s">
        <v>5342</v>
      </c>
      <c r="H3000" s="1700" t="s">
        <v>3803</v>
      </c>
      <c r="I3000" s="1700" t="s">
        <v>8089</v>
      </c>
    </row>
    <row r="3001" spans="2:9">
      <c r="B3001" s="1699" t="s">
        <v>2729</v>
      </c>
      <c r="C3001" s="1699" t="s">
        <v>2135</v>
      </c>
      <c r="D3001" s="1699" t="s">
        <v>2745</v>
      </c>
      <c r="E3001" s="1699">
        <v>0</v>
      </c>
      <c r="F3001" s="1699">
        <v>1</v>
      </c>
      <c r="G3001" s="1700" t="s">
        <v>5342</v>
      </c>
      <c r="H3001" s="1700" t="s">
        <v>4826</v>
      </c>
      <c r="I3001" s="1700" t="s">
        <v>8089</v>
      </c>
    </row>
    <row r="3002" spans="2:9">
      <c r="B3002" s="1699" t="s">
        <v>2729</v>
      </c>
      <c r="C3002" s="1699" t="s">
        <v>2135</v>
      </c>
      <c r="D3002" s="1699" t="s">
        <v>2747</v>
      </c>
      <c r="E3002" s="1699">
        <v>0</v>
      </c>
      <c r="F3002" s="1699">
        <v>1</v>
      </c>
      <c r="G3002" s="1700" t="s">
        <v>5342</v>
      </c>
      <c r="H3002" s="1700" t="s">
        <v>5329</v>
      </c>
      <c r="I3002" s="1700" t="s">
        <v>8089</v>
      </c>
    </row>
    <row r="3003" spans="2:9">
      <c r="B3003" s="1699" t="s">
        <v>2729</v>
      </c>
      <c r="C3003" s="1699" t="s">
        <v>2137</v>
      </c>
      <c r="D3003" s="1699" t="s">
        <v>2514</v>
      </c>
      <c r="E3003" s="1699">
        <v>0</v>
      </c>
      <c r="F3003" s="1699">
        <v>1</v>
      </c>
      <c r="G3003" s="1700" t="s">
        <v>5350</v>
      </c>
      <c r="H3003" s="1700" t="s">
        <v>5352</v>
      </c>
      <c r="I3003" s="1700" t="s">
        <v>8088</v>
      </c>
    </row>
    <row r="3004" spans="2:9">
      <c r="B3004" s="1699" t="s">
        <v>2729</v>
      </c>
      <c r="C3004" s="1699" t="s">
        <v>2137</v>
      </c>
      <c r="D3004" s="1699" t="s">
        <v>2515</v>
      </c>
      <c r="E3004" s="1699">
        <v>0</v>
      </c>
      <c r="F3004" s="1699">
        <v>1</v>
      </c>
      <c r="G3004" s="1700" t="s">
        <v>5350</v>
      </c>
      <c r="H3004" s="1700" t="s">
        <v>5353</v>
      </c>
      <c r="I3004" s="1700" t="s">
        <v>8088</v>
      </c>
    </row>
    <row r="3005" spans="2:9">
      <c r="B3005" s="1699" t="s">
        <v>2729</v>
      </c>
      <c r="C3005" s="1699" t="s">
        <v>2137</v>
      </c>
      <c r="D3005" s="1699" t="s">
        <v>2522</v>
      </c>
      <c r="E3005" s="1699">
        <v>0</v>
      </c>
      <c r="F3005" s="1699">
        <v>1</v>
      </c>
      <c r="G3005" s="1700" t="s">
        <v>5350</v>
      </c>
      <c r="H3005" s="1700" t="s">
        <v>5354</v>
      </c>
      <c r="I3005" s="1700" t="s">
        <v>8088</v>
      </c>
    </row>
    <row r="3006" spans="2:9">
      <c r="B3006" s="1699" t="s">
        <v>2729</v>
      </c>
      <c r="C3006" s="1699" t="s">
        <v>2142</v>
      </c>
      <c r="D3006" s="1699" t="s">
        <v>2512</v>
      </c>
      <c r="E3006" s="1699">
        <v>0</v>
      </c>
      <c r="F3006" s="1699">
        <v>1</v>
      </c>
      <c r="G3006" s="1700" t="s">
        <v>5355</v>
      </c>
      <c r="H3006" s="1700" t="s">
        <v>5356</v>
      </c>
      <c r="I3006" s="1700" t="s">
        <v>8088</v>
      </c>
    </row>
    <row r="3007" spans="2:9">
      <c r="B3007" s="1699" t="s">
        <v>2729</v>
      </c>
      <c r="C3007" s="1699" t="s">
        <v>2145</v>
      </c>
      <c r="D3007" s="1699" t="s">
        <v>2122</v>
      </c>
      <c r="E3007" s="1699">
        <v>0</v>
      </c>
      <c r="F3007" s="1699">
        <v>1</v>
      </c>
      <c r="G3007" s="1700" t="s">
        <v>5357</v>
      </c>
      <c r="H3007" s="1700" t="s">
        <v>4648</v>
      </c>
      <c r="I3007" s="1700" t="s">
        <v>8088</v>
      </c>
    </row>
    <row r="3008" spans="2:9">
      <c r="B3008" s="1699" t="s">
        <v>2729</v>
      </c>
      <c r="C3008" s="1699" t="s">
        <v>2145</v>
      </c>
      <c r="D3008" s="1699" t="s">
        <v>2124</v>
      </c>
      <c r="E3008" s="1699">
        <v>0</v>
      </c>
      <c r="F3008" s="1699">
        <v>1</v>
      </c>
      <c r="G3008" s="1700" t="s">
        <v>5357</v>
      </c>
      <c r="H3008" s="1700" t="s">
        <v>5358</v>
      </c>
      <c r="I3008" s="1700" t="s">
        <v>8088</v>
      </c>
    </row>
    <row r="3009" spans="2:9">
      <c r="B3009" s="1699" t="s">
        <v>2729</v>
      </c>
      <c r="C3009" s="1699" t="s">
        <v>2145</v>
      </c>
      <c r="D3009" s="1699" t="s">
        <v>2126</v>
      </c>
      <c r="E3009" s="1699">
        <v>0</v>
      </c>
      <c r="F3009" s="1699">
        <v>1</v>
      </c>
      <c r="G3009" s="1700" t="s">
        <v>5357</v>
      </c>
      <c r="H3009" s="1700" t="s">
        <v>5359</v>
      </c>
      <c r="I3009" s="1700" t="s">
        <v>8088</v>
      </c>
    </row>
    <row r="3010" spans="2:9">
      <c r="B3010" s="1699" t="s">
        <v>2729</v>
      </c>
      <c r="C3010" s="1699" t="s">
        <v>2145</v>
      </c>
      <c r="D3010" s="1699" t="s">
        <v>2128</v>
      </c>
      <c r="E3010" s="1699">
        <v>0</v>
      </c>
      <c r="F3010" s="1699">
        <v>1</v>
      </c>
      <c r="G3010" s="1700" t="s">
        <v>5357</v>
      </c>
      <c r="H3010" s="1700" t="s">
        <v>5360</v>
      </c>
      <c r="I3010" s="1700" t="s">
        <v>8088</v>
      </c>
    </row>
    <row r="3011" spans="2:9">
      <c r="B3011" s="1699" t="s">
        <v>2729</v>
      </c>
      <c r="C3011" s="1699" t="s">
        <v>2145</v>
      </c>
      <c r="D3011" s="1699" t="s">
        <v>2130</v>
      </c>
      <c r="E3011" s="1699">
        <v>0</v>
      </c>
      <c r="F3011" s="1699">
        <v>1</v>
      </c>
      <c r="G3011" s="1700" t="s">
        <v>5357</v>
      </c>
      <c r="H3011" s="1700" t="s">
        <v>5361</v>
      </c>
      <c r="I3011" s="1700" t="s">
        <v>8088</v>
      </c>
    </row>
    <row r="3012" spans="2:9">
      <c r="B3012" s="1699" t="s">
        <v>2729</v>
      </c>
      <c r="C3012" s="1699" t="s">
        <v>2150</v>
      </c>
      <c r="D3012" s="1699" t="s">
        <v>2108</v>
      </c>
      <c r="E3012" s="1699">
        <v>1</v>
      </c>
      <c r="F3012" s="1699">
        <v>0</v>
      </c>
      <c r="G3012" s="1700" t="s">
        <v>5362</v>
      </c>
      <c r="H3012" s="1700"/>
      <c r="I3012" s="1700" t="s">
        <v>8089</v>
      </c>
    </row>
    <row r="3013" spans="2:9">
      <c r="B3013" s="1699" t="s">
        <v>2729</v>
      </c>
      <c r="C3013" s="1699" t="s">
        <v>2150</v>
      </c>
      <c r="D3013" s="1699" t="s">
        <v>2107</v>
      </c>
      <c r="E3013" s="1699">
        <v>0</v>
      </c>
      <c r="F3013" s="1699">
        <v>1</v>
      </c>
      <c r="G3013" s="1700" t="s">
        <v>5362</v>
      </c>
      <c r="H3013" s="1700" t="s">
        <v>5363</v>
      </c>
      <c r="I3013" s="1700" t="s">
        <v>8089</v>
      </c>
    </row>
    <row r="3014" spans="2:9">
      <c r="B3014" s="1699" t="s">
        <v>2729</v>
      </c>
      <c r="C3014" s="1699" t="s">
        <v>2150</v>
      </c>
      <c r="D3014" s="1699" t="s">
        <v>2110</v>
      </c>
      <c r="E3014" s="1699">
        <v>0</v>
      </c>
      <c r="F3014" s="1699">
        <v>1</v>
      </c>
      <c r="G3014" s="1700" t="s">
        <v>5362</v>
      </c>
      <c r="H3014" s="1700" t="s">
        <v>5364</v>
      </c>
      <c r="I3014" s="1700" t="s">
        <v>8089</v>
      </c>
    </row>
    <row r="3015" spans="2:9">
      <c r="B3015" s="1699" t="s">
        <v>2729</v>
      </c>
      <c r="C3015" s="1699" t="s">
        <v>2150</v>
      </c>
      <c r="D3015" s="1699" t="s">
        <v>2112</v>
      </c>
      <c r="E3015" s="1699">
        <v>0</v>
      </c>
      <c r="F3015" s="1699">
        <v>1</v>
      </c>
      <c r="G3015" s="1700" t="s">
        <v>5362</v>
      </c>
      <c r="H3015" s="1700" t="s">
        <v>5365</v>
      </c>
      <c r="I3015" s="1700" t="s">
        <v>8089</v>
      </c>
    </row>
    <row r="3016" spans="2:9">
      <c r="B3016" s="1699" t="s">
        <v>2729</v>
      </c>
      <c r="C3016" s="1699" t="s">
        <v>2150</v>
      </c>
      <c r="D3016" s="1699" t="s">
        <v>2122</v>
      </c>
      <c r="E3016" s="1699">
        <v>0</v>
      </c>
      <c r="F3016" s="1699">
        <v>1</v>
      </c>
      <c r="G3016" s="1700" t="s">
        <v>5362</v>
      </c>
      <c r="H3016" s="1700" t="s">
        <v>5366</v>
      </c>
      <c r="I3016" s="1700" t="s">
        <v>8089</v>
      </c>
    </row>
    <row r="3017" spans="2:9">
      <c r="B3017" s="1699" t="s">
        <v>2729</v>
      </c>
      <c r="C3017" s="1699" t="s">
        <v>2150</v>
      </c>
      <c r="D3017" s="1699" t="s">
        <v>2124</v>
      </c>
      <c r="E3017" s="1699">
        <v>0</v>
      </c>
      <c r="F3017" s="1699">
        <v>1</v>
      </c>
      <c r="G3017" s="1700" t="s">
        <v>5362</v>
      </c>
      <c r="H3017" s="1700" t="s">
        <v>5367</v>
      </c>
      <c r="I3017" s="1700" t="s">
        <v>8089</v>
      </c>
    </row>
    <row r="3018" spans="2:9">
      <c r="B3018" s="1699" t="s">
        <v>2729</v>
      </c>
      <c r="C3018" s="1699" t="s">
        <v>2152</v>
      </c>
      <c r="D3018" s="1699" t="s">
        <v>2108</v>
      </c>
      <c r="E3018" s="1699">
        <v>1</v>
      </c>
      <c r="F3018" s="1699">
        <v>0</v>
      </c>
      <c r="G3018" s="1700" t="s">
        <v>5368</v>
      </c>
      <c r="H3018" s="1700"/>
      <c r="I3018" s="1700" t="s">
        <v>8088</v>
      </c>
    </row>
    <row r="3019" spans="2:9">
      <c r="B3019" s="1699" t="s">
        <v>2729</v>
      </c>
      <c r="C3019" s="1699" t="s">
        <v>2152</v>
      </c>
      <c r="D3019" s="1699" t="s">
        <v>2122</v>
      </c>
      <c r="E3019" s="1699">
        <v>0</v>
      </c>
      <c r="F3019" s="1699">
        <v>1</v>
      </c>
      <c r="G3019" s="1700" t="s">
        <v>5368</v>
      </c>
      <c r="H3019" s="1700" t="s">
        <v>5369</v>
      </c>
      <c r="I3019" s="1700" t="s">
        <v>8088</v>
      </c>
    </row>
    <row r="3020" spans="2:9">
      <c r="B3020" s="1699" t="s">
        <v>2729</v>
      </c>
      <c r="C3020" s="1699" t="s">
        <v>2152</v>
      </c>
      <c r="D3020" s="1699" t="s">
        <v>2126</v>
      </c>
      <c r="E3020" s="1699">
        <v>0</v>
      </c>
      <c r="F3020" s="1699">
        <v>1</v>
      </c>
      <c r="G3020" s="1700" t="s">
        <v>5368</v>
      </c>
      <c r="H3020" s="1700" t="s">
        <v>5370</v>
      </c>
      <c r="I3020" s="1700" t="s">
        <v>8088</v>
      </c>
    </row>
    <row r="3021" spans="2:9">
      <c r="B3021" s="1699" t="s">
        <v>2729</v>
      </c>
      <c r="C3021" s="1699" t="s">
        <v>2152</v>
      </c>
      <c r="D3021" s="1699" t="s">
        <v>2130</v>
      </c>
      <c r="E3021" s="1699">
        <v>0</v>
      </c>
      <c r="F3021" s="1699">
        <v>1</v>
      </c>
      <c r="G3021" s="1700" t="s">
        <v>5368</v>
      </c>
      <c r="H3021" s="1700" t="s">
        <v>5371</v>
      </c>
      <c r="I3021" s="1700" t="s">
        <v>8088</v>
      </c>
    </row>
    <row r="3022" spans="2:9">
      <c r="B3022" s="1699" t="s">
        <v>2729</v>
      </c>
      <c r="C3022" s="1699" t="s">
        <v>2152</v>
      </c>
      <c r="D3022" s="1699" t="s">
        <v>2512</v>
      </c>
      <c r="E3022" s="1699">
        <v>0</v>
      </c>
      <c r="F3022" s="1699">
        <v>1</v>
      </c>
      <c r="G3022" s="1700" t="s">
        <v>5368</v>
      </c>
      <c r="H3022" s="1700" t="s">
        <v>4984</v>
      </c>
      <c r="I3022" s="1700" t="s">
        <v>8088</v>
      </c>
    </row>
    <row r="3023" spans="2:9">
      <c r="B3023" s="1699" t="s">
        <v>2729</v>
      </c>
      <c r="C3023" s="1699" t="s">
        <v>2152</v>
      </c>
      <c r="D3023" s="1699" t="s">
        <v>2514</v>
      </c>
      <c r="E3023" s="1699">
        <v>0</v>
      </c>
      <c r="F3023" s="1699">
        <v>1</v>
      </c>
      <c r="G3023" s="1700" t="s">
        <v>5368</v>
      </c>
      <c r="H3023" s="1700" t="s">
        <v>5372</v>
      </c>
      <c r="I3023" s="1700" t="s">
        <v>8089</v>
      </c>
    </row>
    <row r="3024" spans="2:9">
      <c r="B3024" s="1699" t="s">
        <v>2729</v>
      </c>
      <c r="C3024" s="1699" t="s">
        <v>2152</v>
      </c>
      <c r="D3024" s="1699" t="s">
        <v>2516</v>
      </c>
      <c r="E3024" s="1699">
        <v>0</v>
      </c>
      <c r="F3024" s="1699">
        <v>1</v>
      </c>
      <c r="G3024" s="1700" t="s">
        <v>5368</v>
      </c>
      <c r="H3024" s="1700" t="s">
        <v>5060</v>
      </c>
      <c r="I3024" s="1700" t="s">
        <v>8089</v>
      </c>
    </row>
    <row r="3025" spans="2:9">
      <c r="B3025" s="1699" t="s">
        <v>2729</v>
      </c>
      <c r="C3025" s="1699" t="s">
        <v>2152</v>
      </c>
      <c r="D3025" s="1699" t="s">
        <v>2518</v>
      </c>
      <c r="E3025" s="1699">
        <v>0</v>
      </c>
      <c r="F3025" s="1699">
        <v>1</v>
      </c>
      <c r="G3025" s="1700" t="s">
        <v>5368</v>
      </c>
      <c r="H3025" s="1700" t="s">
        <v>5373</v>
      </c>
      <c r="I3025" s="1700" t="s">
        <v>8089</v>
      </c>
    </row>
    <row r="3026" spans="2:9">
      <c r="B3026" s="1699" t="s">
        <v>2729</v>
      </c>
      <c r="C3026" s="1699" t="s">
        <v>2152</v>
      </c>
      <c r="D3026" s="1699" t="s">
        <v>2520</v>
      </c>
      <c r="E3026" s="1699">
        <v>0</v>
      </c>
      <c r="F3026" s="1699">
        <v>1</v>
      </c>
      <c r="G3026" s="1700" t="s">
        <v>5368</v>
      </c>
      <c r="H3026" s="1700" t="s">
        <v>5374</v>
      </c>
      <c r="I3026" s="1700" t="s">
        <v>8089</v>
      </c>
    </row>
    <row r="3027" spans="2:9">
      <c r="B3027" s="1699" t="s">
        <v>2729</v>
      </c>
      <c r="C3027" s="1699" t="s">
        <v>2154</v>
      </c>
      <c r="D3027" s="1699" t="s">
        <v>2108</v>
      </c>
      <c r="E3027" s="1699">
        <v>1</v>
      </c>
      <c r="F3027" s="1699">
        <v>0</v>
      </c>
      <c r="G3027" s="1700" t="s">
        <v>5375</v>
      </c>
      <c r="H3027" s="1700"/>
      <c r="I3027" s="1700" t="s">
        <v>8088</v>
      </c>
    </row>
    <row r="3028" spans="2:9">
      <c r="B3028" s="1699" t="s">
        <v>2729</v>
      </c>
      <c r="C3028" s="1699" t="s">
        <v>2154</v>
      </c>
      <c r="D3028" s="1699" t="s">
        <v>2107</v>
      </c>
      <c r="E3028" s="1699">
        <v>0</v>
      </c>
      <c r="F3028" s="1699">
        <v>1</v>
      </c>
      <c r="G3028" s="1700" t="s">
        <v>5375</v>
      </c>
      <c r="H3028" s="1700" t="s">
        <v>5376</v>
      </c>
      <c r="I3028" s="1700" t="s">
        <v>8088</v>
      </c>
    </row>
    <row r="3029" spans="2:9">
      <c r="B3029" s="1699" t="s">
        <v>2729</v>
      </c>
      <c r="C3029" s="1699" t="s">
        <v>2154</v>
      </c>
      <c r="D3029" s="1699" t="s">
        <v>2110</v>
      </c>
      <c r="E3029" s="1699">
        <v>0</v>
      </c>
      <c r="F3029" s="1699">
        <v>1</v>
      </c>
      <c r="G3029" s="1700" t="s">
        <v>5375</v>
      </c>
      <c r="H3029" s="1700" t="s">
        <v>4241</v>
      </c>
      <c r="I3029" s="1700" t="s">
        <v>8088</v>
      </c>
    </row>
    <row r="3030" spans="2:9">
      <c r="B3030" s="1699" t="s">
        <v>2729</v>
      </c>
      <c r="C3030" s="1699" t="s">
        <v>2154</v>
      </c>
      <c r="D3030" s="1699" t="s">
        <v>2112</v>
      </c>
      <c r="E3030" s="1699">
        <v>0</v>
      </c>
      <c r="F3030" s="1699">
        <v>1</v>
      </c>
      <c r="G3030" s="1700" t="s">
        <v>5375</v>
      </c>
      <c r="H3030" s="1700" t="s">
        <v>2801</v>
      </c>
      <c r="I3030" s="1700" t="s">
        <v>8088</v>
      </c>
    </row>
    <row r="3031" spans="2:9">
      <c r="B3031" s="1699" t="s">
        <v>2729</v>
      </c>
      <c r="C3031" s="1699" t="s">
        <v>2154</v>
      </c>
      <c r="D3031" s="1699" t="s">
        <v>2122</v>
      </c>
      <c r="E3031" s="1699">
        <v>0</v>
      </c>
      <c r="F3031" s="1699">
        <v>1</v>
      </c>
      <c r="G3031" s="1700" t="s">
        <v>5375</v>
      </c>
      <c r="H3031" s="1700" t="s">
        <v>5377</v>
      </c>
      <c r="I3031" s="1700" t="s">
        <v>8088</v>
      </c>
    </row>
    <row r="3032" spans="2:9">
      <c r="B3032" s="1699" t="s">
        <v>2729</v>
      </c>
      <c r="C3032" s="1699" t="s">
        <v>2154</v>
      </c>
      <c r="D3032" s="1699" t="s">
        <v>2124</v>
      </c>
      <c r="E3032" s="1699">
        <v>0</v>
      </c>
      <c r="F3032" s="1699">
        <v>1</v>
      </c>
      <c r="G3032" s="1700" t="s">
        <v>5375</v>
      </c>
      <c r="H3032" s="1700" t="s">
        <v>5378</v>
      </c>
      <c r="I3032" s="1700" t="s">
        <v>8088</v>
      </c>
    </row>
    <row r="3033" spans="2:9">
      <c r="B3033" s="1699" t="s">
        <v>2729</v>
      </c>
      <c r="C3033" s="1699" t="s">
        <v>2154</v>
      </c>
      <c r="D3033" s="1699" t="s">
        <v>2126</v>
      </c>
      <c r="E3033" s="1699">
        <v>0</v>
      </c>
      <c r="F3033" s="1699">
        <v>1</v>
      </c>
      <c r="G3033" s="1700" t="s">
        <v>5375</v>
      </c>
      <c r="H3033" s="1700" t="s">
        <v>5379</v>
      </c>
      <c r="I3033" s="1700" t="s">
        <v>8088</v>
      </c>
    </row>
    <row r="3034" spans="2:9">
      <c r="B3034" s="1699" t="s">
        <v>2729</v>
      </c>
      <c r="C3034" s="1699" t="s">
        <v>2154</v>
      </c>
      <c r="D3034" s="1699" t="s">
        <v>2128</v>
      </c>
      <c r="E3034" s="1699">
        <v>0</v>
      </c>
      <c r="F3034" s="1699">
        <v>1</v>
      </c>
      <c r="G3034" s="1700" t="s">
        <v>5375</v>
      </c>
      <c r="H3034" s="1700" t="s">
        <v>5380</v>
      </c>
      <c r="I3034" s="1700" t="s">
        <v>8088</v>
      </c>
    </row>
    <row r="3035" spans="2:9">
      <c r="B3035" s="1699" t="s">
        <v>2729</v>
      </c>
      <c r="C3035" s="1699" t="s">
        <v>2154</v>
      </c>
      <c r="D3035" s="1699" t="s">
        <v>2130</v>
      </c>
      <c r="E3035" s="1699">
        <v>0</v>
      </c>
      <c r="F3035" s="1699">
        <v>1</v>
      </c>
      <c r="G3035" s="1700" t="s">
        <v>5375</v>
      </c>
      <c r="H3035" s="1700" t="s">
        <v>5381</v>
      </c>
      <c r="I3035" s="1700" t="s">
        <v>8088</v>
      </c>
    </row>
    <row r="3036" spans="2:9">
      <c r="B3036" s="1699" t="s">
        <v>2729</v>
      </c>
      <c r="C3036" s="1699" t="s">
        <v>2155</v>
      </c>
      <c r="D3036" s="1699" t="s">
        <v>2108</v>
      </c>
      <c r="E3036" s="1699">
        <v>1</v>
      </c>
      <c r="F3036" s="1699">
        <v>0</v>
      </c>
      <c r="G3036" s="1700" t="s">
        <v>5382</v>
      </c>
      <c r="H3036" s="1700"/>
      <c r="I3036" s="1700" t="s">
        <v>8089</v>
      </c>
    </row>
    <row r="3037" spans="2:9">
      <c r="B3037" s="1699" t="s">
        <v>2729</v>
      </c>
      <c r="C3037" s="1699" t="s">
        <v>2155</v>
      </c>
      <c r="D3037" s="1699" t="s">
        <v>2107</v>
      </c>
      <c r="E3037" s="1699">
        <v>0</v>
      </c>
      <c r="F3037" s="1699">
        <v>1</v>
      </c>
      <c r="G3037" s="1700" t="s">
        <v>5382</v>
      </c>
      <c r="H3037" s="1700" t="s">
        <v>5383</v>
      </c>
      <c r="I3037" s="1700" t="s">
        <v>8088</v>
      </c>
    </row>
    <row r="3038" spans="2:9">
      <c r="B3038" s="1699" t="s">
        <v>2729</v>
      </c>
      <c r="C3038" s="1699" t="s">
        <v>2155</v>
      </c>
      <c r="D3038" s="1699" t="s">
        <v>2110</v>
      </c>
      <c r="E3038" s="1699">
        <v>0</v>
      </c>
      <c r="F3038" s="1699">
        <v>1</v>
      </c>
      <c r="G3038" s="1700" t="s">
        <v>5382</v>
      </c>
      <c r="H3038" s="1700" t="s">
        <v>5384</v>
      </c>
      <c r="I3038" s="1700" t="s">
        <v>8089</v>
      </c>
    </row>
    <row r="3039" spans="2:9">
      <c r="B3039" s="1699" t="s">
        <v>2729</v>
      </c>
      <c r="C3039" s="1699" t="s">
        <v>2155</v>
      </c>
      <c r="D3039" s="1699" t="s">
        <v>2112</v>
      </c>
      <c r="E3039" s="1699">
        <v>0</v>
      </c>
      <c r="F3039" s="1699">
        <v>1</v>
      </c>
      <c r="G3039" s="1700" t="s">
        <v>5382</v>
      </c>
      <c r="H3039" s="1700" t="s">
        <v>5385</v>
      </c>
      <c r="I3039" s="1700" t="s">
        <v>8089</v>
      </c>
    </row>
    <row r="3040" spans="2:9">
      <c r="B3040" s="1699" t="s">
        <v>2729</v>
      </c>
      <c r="C3040" s="1699" t="s">
        <v>2155</v>
      </c>
      <c r="D3040" s="1699" t="s">
        <v>2122</v>
      </c>
      <c r="E3040" s="1699">
        <v>0</v>
      </c>
      <c r="F3040" s="1699">
        <v>1</v>
      </c>
      <c r="G3040" s="1700" t="s">
        <v>5382</v>
      </c>
      <c r="H3040" s="1700" t="s">
        <v>2244</v>
      </c>
      <c r="I3040" s="1700" t="s">
        <v>8089</v>
      </c>
    </row>
    <row r="3041" spans="2:9">
      <c r="B3041" s="1699" t="s">
        <v>2729</v>
      </c>
      <c r="C3041" s="1699" t="s">
        <v>2155</v>
      </c>
      <c r="D3041" s="1699" t="s">
        <v>2124</v>
      </c>
      <c r="E3041" s="1699">
        <v>0</v>
      </c>
      <c r="F3041" s="1699">
        <v>1</v>
      </c>
      <c r="G3041" s="1700" t="s">
        <v>5382</v>
      </c>
      <c r="H3041" s="1700" t="s">
        <v>5386</v>
      </c>
      <c r="I3041" s="1700" t="s">
        <v>8088</v>
      </c>
    </row>
    <row r="3042" spans="2:9">
      <c r="B3042" s="1699" t="s">
        <v>2729</v>
      </c>
      <c r="C3042" s="1699" t="s">
        <v>2155</v>
      </c>
      <c r="D3042" s="1699" t="s">
        <v>2126</v>
      </c>
      <c r="E3042" s="1699">
        <v>0</v>
      </c>
      <c r="F3042" s="1699">
        <v>1</v>
      </c>
      <c r="G3042" s="1700" t="s">
        <v>5382</v>
      </c>
      <c r="H3042" s="1700" t="s">
        <v>4748</v>
      </c>
      <c r="I3042" s="1700" t="s">
        <v>8089</v>
      </c>
    </row>
    <row r="3043" spans="2:9">
      <c r="B3043" s="1699" t="s">
        <v>2729</v>
      </c>
      <c r="C3043" s="1699" t="s">
        <v>2155</v>
      </c>
      <c r="D3043" s="1699" t="s">
        <v>2128</v>
      </c>
      <c r="E3043" s="1699">
        <v>0</v>
      </c>
      <c r="F3043" s="1699">
        <v>1</v>
      </c>
      <c r="G3043" s="1700" t="s">
        <v>5382</v>
      </c>
      <c r="H3043" s="1700" t="s">
        <v>2530</v>
      </c>
      <c r="I3043" s="1700" t="s">
        <v>8089</v>
      </c>
    </row>
    <row r="3044" spans="2:9">
      <c r="B3044" s="1699" t="s">
        <v>2729</v>
      </c>
      <c r="C3044" s="1699" t="s">
        <v>2155</v>
      </c>
      <c r="D3044" s="1699" t="s">
        <v>2130</v>
      </c>
      <c r="E3044" s="1699">
        <v>0</v>
      </c>
      <c r="F3044" s="1699">
        <v>1</v>
      </c>
      <c r="G3044" s="1700" t="s">
        <v>5382</v>
      </c>
      <c r="H3044" s="1700" t="s">
        <v>5387</v>
      </c>
      <c r="I3044" s="1700" t="s">
        <v>8089</v>
      </c>
    </row>
    <row r="3045" spans="2:9">
      <c r="B3045" s="1699" t="s">
        <v>2729</v>
      </c>
      <c r="C3045" s="1699" t="s">
        <v>2155</v>
      </c>
      <c r="D3045" s="1699" t="s">
        <v>2512</v>
      </c>
      <c r="E3045" s="1699">
        <v>0</v>
      </c>
      <c r="F3045" s="1699">
        <v>1</v>
      </c>
      <c r="G3045" s="1700" t="s">
        <v>5382</v>
      </c>
      <c r="H3045" s="1700" t="s">
        <v>5388</v>
      </c>
      <c r="I3045" s="1700" t="s">
        <v>8088</v>
      </c>
    </row>
    <row r="3046" spans="2:9">
      <c r="B3046" s="1699" t="s">
        <v>2729</v>
      </c>
      <c r="C3046" s="1699" t="s">
        <v>2155</v>
      </c>
      <c r="D3046" s="1699" t="s">
        <v>2514</v>
      </c>
      <c r="E3046" s="1699">
        <v>0</v>
      </c>
      <c r="F3046" s="1699">
        <v>1</v>
      </c>
      <c r="G3046" s="1700" t="s">
        <v>5382</v>
      </c>
      <c r="H3046" s="1700" t="s">
        <v>5389</v>
      </c>
      <c r="I3046" s="1700" t="s">
        <v>8089</v>
      </c>
    </row>
    <row r="3047" spans="2:9">
      <c r="B3047" s="1699" t="s">
        <v>2729</v>
      </c>
      <c r="C3047" s="1699" t="s">
        <v>2155</v>
      </c>
      <c r="D3047" s="1699" t="s">
        <v>2515</v>
      </c>
      <c r="E3047" s="1699">
        <v>0</v>
      </c>
      <c r="F3047" s="1699">
        <v>1</v>
      </c>
      <c r="G3047" s="1700" t="s">
        <v>5382</v>
      </c>
      <c r="H3047" s="1700" t="s">
        <v>5390</v>
      </c>
      <c r="I3047" s="1700" t="s">
        <v>8089</v>
      </c>
    </row>
    <row r="3048" spans="2:9">
      <c r="B3048" s="1699" t="s">
        <v>2729</v>
      </c>
      <c r="C3048" s="1699" t="s">
        <v>2155</v>
      </c>
      <c r="D3048" s="1699" t="s">
        <v>2516</v>
      </c>
      <c r="E3048" s="1699">
        <v>0</v>
      </c>
      <c r="F3048" s="1699">
        <v>1</v>
      </c>
      <c r="G3048" s="1700" t="s">
        <v>5382</v>
      </c>
      <c r="H3048" s="1700" t="s">
        <v>2790</v>
      </c>
      <c r="I3048" s="1700" t="s">
        <v>8089</v>
      </c>
    </row>
    <row r="3049" spans="2:9">
      <c r="B3049" s="1699" t="s">
        <v>2729</v>
      </c>
      <c r="C3049" s="1699" t="s">
        <v>2158</v>
      </c>
      <c r="D3049" s="1699" t="s">
        <v>2108</v>
      </c>
      <c r="E3049" s="1699">
        <v>1</v>
      </c>
      <c r="F3049" s="1699">
        <v>0</v>
      </c>
      <c r="G3049" s="1700" t="s">
        <v>5391</v>
      </c>
      <c r="H3049" s="1700"/>
      <c r="I3049" s="1700" t="s">
        <v>8088</v>
      </c>
    </row>
    <row r="3050" spans="2:9">
      <c r="B3050" s="1699" t="s">
        <v>2729</v>
      </c>
      <c r="C3050" s="1699" t="s">
        <v>2158</v>
      </c>
      <c r="D3050" s="1699" t="s">
        <v>2110</v>
      </c>
      <c r="E3050" s="1699">
        <v>0</v>
      </c>
      <c r="F3050" s="1699">
        <v>1</v>
      </c>
      <c r="G3050" s="1700" t="s">
        <v>5391</v>
      </c>
      <c r="H3050" s="1700" t="s">
        <v>5392</v>
      </c>
      <c r="I3050" s="1700" t="s">
        <v>8089</v>
      </c>
    </row>
    <row r="3051" spans="2:9">
      <c r="B3051" s="1699" t="s">
        <v>2729</v>
      </c>
      <c r="C3051" s="1699" t="s">
        <v>2158</v>
      </c>
      <c r="D3051" s="1699" t="s">
        <v>2112</v>
      </c>
      <c r="E3051" s="1699">
        <v>0</v>
      </c>
      <c r="F3051" s="1699">
        <v>1</v>
      </c>
      <c r="G3051" s="1700" t="s">
        <v>5391</v>
      </c>
      <c r="H3051" s="1700" t="s">
        <v>3332</v>
      </c>
      <c r="I3051" s="1700" t="s">
        <v>8088</v>
      </c>
    </row>
    <row r="3052" spans="2:9">
      <c r="B3052" s="1699" t="s">
        <v>2729</v>
      </c>
      <c r="C3052" s="1699" t="s">
        <v>2158</v>
      </c>
      <c r="D3052" s="1699" t="s">
        <v>2122</v>
      </c>
      <c r="E3052" s="1699">
        <v>0</v>
      </c>
      <c r="F3052" s="1699">
        <v>1</v>
      </c>
      <c r="G3052" s="1700" t="s">
        <v>5391</v>
      </c>
      <c r="H3052" s="1700" t="s">
        <v>5393</v>
      </c>
      <c r="I3052" s="1700" t="s">
        <v>8088</v>
      </c>
    </row>
    <row r="3053" spans="2:9">
      <c r="B3053" s="1699" t="s">
        <v>2729</v>
      </c>
      <c r="C3053" s="1699" t="s">
        <v>2158</v>
      </c>
      <c r="D3053" s="1699" t="s">
        <v>2130</v>
      </c>
      <c r="E3053" s="1699">
        <v>0</v>
      </c>
      <c r="F3053" s="1699">
        <v>1</v>
      </c>
      <c r="G3053" s="1700" t="s">
        <v>5391</v>
      </c>
      <c r="H3053" s="1700" t="s">
        <v>5394</v>
      </c>
      <c r="I3053" s="1700" t="s">
        <v>8088</v>
      </c>
    </row>
    <row r="3054" spans="2:9">
      <c r="B3054" s="1699" t="s">
        <v>2729</v>
      </c>
      <c r="C3054" s="1699" t="s">
        <v>2158</v>
      </c>
      <c r="D3054" s="1699" t="s">
        <v>2514</v>
      </c>
      <c r="E3054" s="1699">
        <v>0</v>
      </c>
      <c r="F3054" s="1699">
        <v>1</v>
      </c>
      <c r="G3054" s="1700" t="s">
        <v>5391</v>
      </c>
      <c r="H3054" s="1700" t="s">
        <v>5395</v>
      </c>
      <c r="I3054" s="1700" t="s">
        <v>8088</v>
      </c>
    </row>
    <row r="3055" spans="2:9">
      <c r="B3055" s="1699" t="s">
        <v>2729</v>
      </c>
      <c r="C3055" s="1699" t="s">
        <v>2158</v>
      </c>
      <c r="D3055" s="1699" t="s">
        <v>2515</v>
      </c>
      <c r="E3055" s="1699">
        <v>0</v>
      </c>
      <c r="F3055" s="1699">
        <v>1</v>
      </c>
      <c r="G3055" s="1700" t="s">
        <v>5391</v>
      </c>
      <c r="H3055" s="1700" t="s">
        <v>5396</v>
      </c>
      <c r="I3055" s="1700" t="s">
        <v>8089</v>
      </c>
    </row>
    <row r="3056" spans="2:9">
      <c r="B3056" s="1699" t="s">
        <v>2729</v>
      </c>
      <c r="C3056" s="1699" t="s">
        <v>2158</v>
      </c>
      <c r="D3056" s="1699" t="s">
        <v>2516</v>
      </c>
      <c r="E3056" s="1699">
        <v>0</v>
      </c>
      <c r="F3056" s="1699">
        <v>1</v>
      </c>
      <c r="G3056" s="1700" t="s">
        <v>5391</v>
      </c>
      <c r="H3056" s="1700" t="s">
        <v>5300</v>
      </c>
      <c r="I3056" s="1700" t="s">
        <v>8088</v>
      </c>
    </row>
    <row r="3057" spans="2:9">
      <c r="B3057" s="1699" t="s">
        <v>2729</v>
      </c>
      <c r="C3057" s="1699" t="s">
        <v>2158</v>
      </c>
      <c r="D3057" s="1699" t="s">
        <v>2518</v>
      </c>
      <c r="E3057" s="1699">
        <v>0</v>
      </c>
      <c r="F3057" s="1699">
        <v>1</v>
      </c>
      <c r="G3057" s="1700" t="s">
        <v>5391</v>
      </c>
      <c r="H3057" s="1700" t="s">
        <v>3502</v>
      </c>
      <c r="I3057" s="1700" t="s">
        <v>8088</v>
      </c>
    </row>
    <row r="3058" spans="2:9">
      <c r="B3058" s="1699" t="s">
        <v>2729</v>
      </c>
      <c r="C3058" s="1699" t="s">
        <v>2158</v>
      </c>
      <c r="D3058" s="1699" t="s">
        <v>2520</v>
      </c>
      <c r="E3058" s="1699">
        <v>0</v>
      </c>
      <c r="F3058" s="1699">
        <v>1</v>
      </c>
      <c r="G3058" s="1700" t="s">
        <v>5391</v>
      </c>
      <c r="H3058" s="1700" t="s">
        <v>5397</v>
      </c>
      <c r="I3058" s="1700" t="s">
        <v>8088</v>
      </c>
    </row>
    <row r="3059" spans="2:9">
      <c r="B3059" s="1699" t="s">
        <v>2729</v>
      </c>
      <c r="C3059" s="1699" t="s">
        <v>2161</v>
      </c>
      <c r="D3059" s="1699" t="s">
        <v>2108</v>
      </c>
      <c r="E3059" s="1699">
        <v>1</v>
      </c>
      <c r="F3059" s="1699">
        <v>0</v>
      </c>
      <c r="G3059" s="1700" t="s">
        <v>5398</v>
      </c>
      <c r="H3059" s="1700"/>
      <c r="I3059" s="1700" t="s">
        <v>8088</v>
      </c>
    </row>
    <row r="3060" spans="2:9">
      <c r="B3060" s="1699" t="s">
        <v>2729</v>
      </c>
      <c r="C3060" s="1699" t="s">
        <v>2161</v>
      </c>
      <c r="D3060" s="1699" t="s">
        <v>2112</v>
      </c>
      <c r="E3060" s="1699">
        <v>0</v>
      </c>
      <c r="F3060" s="1699">
        <v>1</v>
      </c>
      <c r="G3060" s="1700" t="s">
        <v>5398</v>
      </c>
      <c r="H3060" s="1700" t="s">
        <v>5399</v>
      </c>
      <c r="I3060" s="1700" t="s">
        <v>8088</v>
      </c>
    </row>
    <row r="3061" spans="2:9">
      <c r="B3061" s="1699" t="s">
        <v>2729</v>
      </c>
      <c r="C3061" s="1699" t="s">
        <v>2161</v>
      </c>
      <c r="D3061" s="1699" t="s">
        <v>2126</v>
      </c>
      <c r="E3061" s="1699">
        <v>0</v>
      </c>
      <c r="F3061" s="1699">
        <v>1</v>
      </c>
      <c r="G3061" s="1700" t="s">
        <v>5398</v>
      </c>
      <c r="H3061" s="1700" t="s">
        <v>3612</v>
      </c>
      <c r="I3061" s="1700" t="s">
        <v>8088</v>
      </c>
    </row>
    <row r="3062" spans="2:9">
      <c r="B3062" s="1699" t="s">
        <v>2729</v>
      </c>
      <c r="C3062" s="1699" t="s">
        <v>2161</v>
      </c>
      <c r="D3062" s="1699" t="s">
        <v>2130</v>
      </c>
      <c r="E3062" s="1699">
        <v>0</v>
      </c>
      <c r="F3062" s="1699">
        <v>1</v>
      </c>
      <c r="G3062" s="1700" t="s">
        <v>5398</v>
      </c>
      <c r="H3062" s="1700" t="s">
        <v>5400</v>
      </c>
      <c r="I3062" s="1700" t="s">
        <v>8088</v>
      </c>
    </row>
    <row r="3063" spans="2:9">
      <c r="B3063" s="1699" t="s">
        <v>2729</v>
      </c>
      <c r="C3063" s="1699" t="s">
        <v>2161</v>
      </c>
      <c r="D3063" s="1699" t="s">
        <v>2514</v>
      </c>
      <c r="E3063" s="1699">
        <v>0</v>
      </c>
      <c r="F3063" s="1699">
        <v>1</v>
      </c>
      <c r="G3063" s="1700" t="s">
        <v>5398</v>
      </c>
      <c r="H3063" s="1700" t="s">
        <v>2816</v>
      </c>
      <c r="I3063" s="1700" t="s">
        <v>8088</v>
      </c>
    </row>
    <row r="3064" spans="2:9">
      <c r="B3064" s="1699" t="s">
        <v>2729</v>
      </c>
      <c r="C3064" s="1699" t="s">
        <v>2161</v>
      </c>
      <c r="D3064" s="1699" t="s">
        <v>2515</v>
      </c>
      <c r="E3064" s="1699">
        <v>0</v>
      </c>
      <c r="F3064" s="1699">
        <v>1</v>
      </c>
      <c r="G3064" s="1700" t="s">
        <v>5398</v>
      </c>
      <c r="H3064" s="1700" t="s">
        <v>5401</v>
      </c>
      <c r="I3064" s="1700" t="s">
        <v>8088</v>
      </c>
    </row>
    <row r="3065" spans="2:9">
      <c r="B3065" s="1699" t="s">
        <v>2729</v>
      </c>
      <c r="C3065" s="1699" t="s">
        <v>2161</v>
      </c>
      <c r="D3065" s="1699" t="s">
        <v>2516</v>
      </c>
      <c r="E3065" s="1699">
        <v>0</v>
      </c>
      <c r="F3065" s="1699">
        <v>1</v>
      </c>
      <c r="G3065" s="1700" t="s">
        <v>5398</v>
      </c>
      <c r="H3065" s="1700" t="s">
        <v>5402</v>
      </c>
      <c r="I3065" s="1700" t="s">
        <v>8088</v>
      </c>
    </row>
    <row r="3066" spans="2:9">
      <c r="B3066" s="1699" t="s">
        <v>2729</v>
      </c>
      <c r="C3066" s="1699" t="s">
        <v>2161</v>
      </c>
      <c r="D3066" s="1699" t="s">
        <v>2524</v>
      </c>
      <c r="E3066" s="1699">
        <v>0</v>
      </c>
      <c r="F3066" s="1699">
        <v>1</v>
      </c>
      <c r="G3066" s="1700" t="s">
        <v>5398</v>
      </c>
      <c r="H3066" s="1700" t="s">
        <v>5403</v>
      </c>
      <c r="I3066" s="1700" t="s">
        <v>8088</v>
      </c>
    </row>
    <row r="3067" spans="2:9">
      <c r="B3067" s="1699" t="s">
        <v>2729</v>
      </c>
      <c r="C3067" s="1699" t="s">
        <v>2161</v>
      </c>
      <c r="D3067" s="1699" t="s">
        <v>2525</v>
      </c>
      <c r="E3067" s="1699">
        <v>0</v>
      </c>
      <c r="F3067" s="1699">
        <v>1</v>
      </c>
      <c r="G3067" s="1700" t="s">
        <v>5398</v>
      </c>
      <c r="H3067" s="1700" t="s">
        <v>5404</v>
      </c>
      <c r="I3067" s="1700" t="s">
        <v>8088</v>
      </c>
    </row>
    <row r="3068" spans="2:9">
      <c r="B3068" s="1699" t="s">
        <v>2729</v>
      </c>
      <c r="C3068" s="1699" t="s">
        <v>2161</v>
      </c>
      <c r="D3068" s="1699" t="s">
        <v>2527</v>
      </c>
      <c r="E3068" s="1699">
        <v>0</v>
      </c>
      <c r="F3068" s="1699">
        <v>1</v>
      </c>
      <c r="G3068" s="1700" t="s">
        <v>5398</v>
      </c>
      <c r="H3068" s="1700" t="s">
        <v>3335</v>
      </c>
      <c r="I3068" s="1700" t="s">
        <v>8088</v>
      </c>
    </row>
    <row r="3069" spans="2:9">
      <c r="B3069" s="1699" t="s">
        <v>2729</v>
      </c>
      <c r="C3069" s="1699" t="s">
        <v>2161</v>
      </c>
      <c r="D3069" s="1699" t="s">
        <v>2529</v>
      </c>
      <c r="E3069" s="1699">
        <v>0</v>
      </c>
      <c r="F3069" s="1699">
        <v>1</v>
      </c>
      <c r="G3069" s="1700" t="s">
        <v>5398</v>
      </c>
      <c r="H3069" s="1700" t="s">
        <v>5405</v>
      </c>
      <c r="I3069" s="1700" t="s">
        <v>8088</v>
      </c>
    </row>
    <row r="3070" spans="2:9">
      <c r="B3070" s="1699" t="s">
        <v>2729</v>
      </c>
      <c r="C3070" s="1699" t="s">
        <v>2161</v>
      </c>
      <c r="D3070" s="1699" t="s">
        <v>2531</v>
      </c>
      <c r="E3070" s="1699">
        <v>0</v>
      </c>
      <c r="F3070" s="1699">
        <v>1</v>
      </c>
      <c r="G3070" s="1700" t="s">
        <v>5398</v>
      </c>
      <c r="H3070" s="1700" t="s">
        <v>5406</v>
      </c>
      <c r="I3070" s="1700" t="s">
        <v>8088</v>
      </c>
    </row>
    <row r="3071" spans="2:9">
      <c r="B3071" s="1699" t="s">
        <v>2729</v>
      </c>
      <c r="C3071" s="1699" t="s">
        <v>2162</v>
      </c>
      <c r="D3071" s="1699" t="s">
        <v>2108</v>
      </c>
      <c r="E3071" s="1699">
        <v>1</v>
      </c>
      <c r="F3071" s="1699">
        <v>0</v>
      </c>
      <c r="G3071" s="1700" t="s">
        <v>5407</v>
      </c>
      <c r="H3071" s="1700"/>
      <c r="I3071" s="1700" t="s">
        <v>8088</v>
      </c>
    </row>
    <row r="3072" spans="2:9">
      <c r="B3072" s="1699" t="s">
        <v>2729</v>
      </c>
      <c r="C3072" s="1699" t="s">
        <v>2162</v>
      </c>
      <c r="D3072" s="1699" t="s">
        <v>2124</v>
      </c>
      <c r="E3072" s="1699">
        <v>0</v>
      </c>
      <c r="F3072" s="1699">
        <v>1</v>
      </c>
      <c r="G3072" s="1700" t="s">
        <v>5407</v>
      </c>
      <c r="H3072" s="1700" t="s">
        <v>5408</v>
      </c>
      <c r="I3072" s="1700" t="s">
        <v>8088</v>
      </c>
    </row>
    <row r="3073" spans="2:9">
      <c r="B3073" s="1699" t="s">
        <v>2729</v>
      </c>
      <c r="C3073" s="1699" t="s">
        <v>2162</v>
      </c>
      <c r="D3073" s="1699" t="s">
        <v>2126</v>
      </c>
      <c r="E3073" s="1699">
        <v>0</v>
      </c>
      <c r="F3073" s="1699">
        <v>1</v>
      </c>
      <c r="G3073" s="1700" t="s">
        <v>5407</v>
      </c>
      <c r="H3073" s="1700" t="s">
        <v>5409</v>
      </c>
      <c r="I3073" s="1700" t="s">
        <v>8088</v>
      </c>
    </row>
    <row r="3074" spans="2:9">
      <c r="B3074" s="1699" t="s">
        <v>2729</v>
      </c>
      <c r="C3074" s="1699" t="s">
        <v>2162</v>
      </c>
      <c r="D3074" s="1699" t="s">
        <v>2130</v>
      </c>
      <c r="E3074" s="1699">
        <v>0</v>
      </c>
      <c r="F3074" s="1699">
        <v>1</v>
      </c>
      <c r="G3074" s="1700" t="s">
        <v>5407</v>
      </c>
      <c r="H3074" s="1700" t="s">
        <v>5410</v>
      </c>
      <c r="I3074" s="1700" t="s">
        <v>8088</v>
      </c>
    </row>
    <row r="3075" spans="2:9">
      <c r="B3075" s="1699" t="s">
        <v>2729</v>
      </c>
      <c r="C3075" s="1699" t="s">
        <v>2162</v>
      </c>
      <c r="D3075" s="1699" t="s">
        <v>2512</v>
      </c>
      <c r="E3075" s="1699">
        <v>0</v>
      </c>
      <c r="F3075" s="1699">
        <v>1</v>
      </c>
      <c r="G3075" s="1700" t="s">
        <v>5407</v>
      </c>
      <c r="H3075" s="1700" t="s">
        <v>5411</v>
      </c>
      <c r="I3075" s="1700" t="s">
        <v>8089</v>
      </c>
    </row>
    <row r="3076" spans="2:9">
      <c r="B3076" s="1699" t="s">
        <v>2729</v>
      </c>
      <c r="C3076" s="1699" t="s">
        <v>2162</v>
      </c>
      <c r="D3076" s="1699" t="s">
        <v>2514</v>
      </c>
      <c r="E3076" s="1699">
        <v>0</v>
      </c>
      <c r="F3076" s="1699">
        <v>1</v>
      </c>
      <c r="G3076" s="1700" t="s">
        <v>5407</v>
      </c>
      <c r="H3076" s="1700" t="s">
        <v>3860</v>
      </c>
      <c r="I3076" s="1700" t="s">
        <v>8088</v>
      </c>
    </row>
    <row r="3077" spans="2:9">
      <c r="B3077" s="1699" t="s">
        <v>2729</v>
      </c>
      <c r="C3077" s="1699" t="s">
        <v>2162</v>
      </c>
      <c r="D3077" s="1699" t="s">
        <v>2516</v>
      </c>
      <c r="E3077" s="1699">
        <v>0</v>
      </c>
      <c r="F3077" s="1699">
        <v>1</v>
      </c>
      <c r="G3077" s="1700" t="s">
        <v>5407</v>
      </c>
      <c r="H3077" s="1700" t="s">
        <v>5412</v>
      </c>
      <c r="I3077" s="1700" t="s">
        <v>8088</v>
      </c>
    </row>
    <row r="3078" spans="2:9">
      <c r="B3078" s="1699" t="s">
        <v>2729</v>
      </c>
      <c r="C3078" s="1699" t="s">
        <v>2162</v>
      </c>
      <c r="D3078" s="1699" t="s">
        <v>2518</v>
      </c>
      <c r="E3078" s="1699">
        <v>0</v>
      </c>
      <c r="F3078" s="1699">
        <v>1</v>
      </c>
      <c r="G3078" s="1700" t="s">
        <v>5407</v>
      </c>
      <c r="H3078" s="1700" t="s">
        <v>5413</v>
      </c>
      <c r="I3078" s="1700" t="s">
        <v>8088</v>
      </c>
    </row>
    <row r="3079" spans="2:9">
      <c r="B3079" s="1699" t="s">
        <v>2729</v>
      </c>
      <c r="C3079" s="1699" t="s">
        <v>2162</v>
      </c>
      <c r="D3079" s="1699" t="s">
        <v>2524</v>
      </c>
      <c r="E3079" s="1699">
        <v>0</v>
      </c>
      <c r="F3079" s="1699">
        <v>1</v>
      </c>
      <c r="G3079" s="1700" t="s">
        <v>5407</v>
      </c>
      <c r="H3079" s="1700" t="s">
        <v>5414</v>
      </c>
      <c r="I3079" s="1700" t="s">
        <v>8088</v>
      </c>
    </row>
    <row r="3080" spans="2:9">
      <c r="B3080" s="1699" t="s">
        <v>2729</v>
      </c>
      <c r="C3080" s="1699" t="s">
        <v>2162</v>
      </c>
      <c r="D3080" s="1699" t="s">
        <v>2525</v>
      </c>
      <c r="E3080" s="1699">
        <v>0</v>
      </c>
      <c r="F3080" s="1699">
        <v>1</v>
      </c>
      <c r="G3080" s="1700" t="s">
        <v>5407</v>
      </c>
      <c r="H3080" s="1700" t="s">
        <v>4502</v>
      </c>
      <c r="I3080" s="1700" t="s">
        <v>8088</v>
      </c>
    </row>
    <row r="3081" spans="2:9">
      <c r="B3081" s="1699" t="s">
        <v>2729</v>
      </c>
      <c r="C3081" s="1699" t="s">
        <v>2162</v>
      </c>
      <c r="D3081" s="1699" t="s">
        <v>2527</v>
      </c>
      <c r="E3081" s="1699">
        <v>0</v>
      </c>
      <c r="F3081" s="1699">
        <v>1</v>
      </c>
      <c r="G3081" s="1700" t="s">
        <v>5407</v>
      </c>
      <c r="H3081" s="1700" t="s">
        <v>5415</v>
      </c>
      <c r="I3081" s="1700" t="s">
        <v>8088</v>
      </c>
    </row>
    <row r="3082" spans="2:9">
      <c r="B3082" s="1699" t="s">
        <v>2729</v>
      </c>
      <c r="C3082" s="1699" t="s">
        <v>2162</v>
      </c>
      <c r="D3082" s="1699" t="s">
        <v>2531</v>
      </c>
      <c r="E3082" s="1699">
        <v>0</v>
      </c>
      <c r="F3082" s="1699">
        <v>1</v>
      </c>
      <c r="G3082" s="1700" t="s">
        <v>5407</v>
      </c>
      <c r="H3082" s="1700" t="s">
        <v>5416</v>
      </c>
      <c r="I3082" s="1700" t="s">
        <v>8088</v>
      </c>
    </row>
    <row r="3083" spans="2:9">
      <c r="B3083" s="1699" t="s">
        <v>2729</v>
      </c>
      <c r="C3083" s="1699" t="s">
        <v>2162</v>
      </c>
      <c r="D3083" s="1699" t="s">
        <v>2725</v>
      </c>
      <c r="E3083" s="1699">
        <v>0</v>
      </c>
      <c r="F3083" s="1699">
        <v>1</v>
      </c>
      <c r="G3083" s="1700" t="s">
        <v>5407</v>
      </c>
      <c r="H3083" s="1700" t="s">
        <v>5417</v>
      </c>
      <c r="I3083" s="1700" t="s">
        <v>8089</v>
      </c>
    </row>
    <row r="3084" spans="2:9">
      <c r="B3084" s="1699" t="s">
        <v>2729</v>
      </c>
      <c r="C3084" s="1699" t="s">
        <v>2162</v>
      </c>
      <c r="D3084" s="1699" t="s">
        <v>2727</v>
      </c>
      <c r="E3084" s="1699">
        <v>0</v>
      </c>
      <c r="F3084" s="1699">
        <v>1</v>
      </c>
      <c r="G3084" s="1700" t="s">
        <v>5407</v>
      </c>
      <c r="H3084" s="1700" t="s">
        <v>3578</v>
      </c>
      <c r="I3084" s="1700" t="s">
        <v>8089</v>
      </c>
    </row>
    <row r="3085" spans="2:9">
      <c r="B3085" s="1699" t="s">
        <v>2729</v>
      </c>
      <c r="C3085" s="1699" t="s">
        <v>2162</v>
      </c>
      <c r="D3085" s="1699" t="s">
        <v>2731</v>
      </c>
      <c r="E3085" s="1699">
        <v>0</v>
      </c>
      <c r="F3085" s="1699">
        <v>1</v>
      </c>
      <c r="G3085" s="1700" t="s">
        <v>5407</v>
      </c>
      <c r="H3085" s="1700" t="s">
        <v>5418</v>
      </c>
      <c r="I3085" s="1700" t="s">
        <v>8089</v>
      </c>
    </row>
    <row r="3086" spans="2:9">
      <c r="B3086" s="1699" t="s">
        <v>2729</v>
      </c>
      <c r="C3086" s="1699" t="s">
        <v>2162</v>
      </c>
      <c r="D3086" s="1699" t="s">
        <v>2733</v>
      </c>
      <c r="E3086" s="1699">
        <v>0</v>
      </c>
      <c r="F3086" s="1699">
        <v>1</v>
      </c>
      <c r="G3086" s="1700" t="s">
        <v>5407</v>
      </c>
      <c r="H3086" s="1700" t="s">
        <v>5419</v>
      </c>
      <c r="I3086" s="1700" t="s">
        <v>8088</v>
      </c>
    </row>
    <row r="3087" spans="2:9">
      <c r="B3087" s="1699" t="s">
        <v>2729</v>
      </c>
      <c r="C3087" s="1699" t="s">
        <v>2162</v>
      </c>
      <c r="D3087" s="1699" t="s">
        <v>2735</v>
      </c>
      <c r="E3087" s="1699">
        <v>0</v>
      </c>
      <c r="F3087" s="1699">
        <v>1</v>
      </c>
      <c r="G3087" s="1700" t="s">
        <v>5407</v>
      </c>
      <c r="H3087" s="1700" t="s">
        <v>5420</v>
      </c>
      <c r="I3087" s="1700" t="s">
        <v>8089</v>
      </c>
    </row>
    <row r="3088" spans="2:9">
      <c r="B3088" s="1699" t="s">
        <v>2729</v>
      </c>
      <c r="C3088" s="1699" t="s">
        <v>2935</v>
      </c>
      <c r="D3088" s="1699" t="s">
        <v>2108</v>
      </c>
      <c r="E3088" s="1699">
        <v>1</v>
      </c>
      <c r="F3088" s="1699">
        <v>0</v>
      </c>
      <c r="G3088" s="1700" t="s">
        <v>5421</v>
      </c>
      <c r="H3088" s="1700"/>
      <c r="I3088" s="1700" t="s">
        <v>8088</v>
      </c>
    </row>
    <row r="3089" spans="2:9">
      <c r="B3089" s="1699" t="s">
        <v>2729</v>
      </c>
      <c r="C3089" s="1699" t="s">
        <v>2935</v>
      </c>
      <c r="D3089" s="1699" t="s">
        <v>2122</v>
      </c>
      <c r="E3089" s="1699">
        <v>0</v>
      </c>
      <c r="F3089" s="1699">
        <v>1</v>
      </c>
      <c r="G3089" s="1700" t="s">
        <v>5421</v>
      </c>
      <c r="H3089" s="1700" t="s">
        <v>5422</v>
      </c>
      <c r="I3089" s="1700" t="s">
        <v>8088</v>
      </c>
    </row>
    <row r="3090" spans="2:9">
      <c r="B3090" s="1699" t="s">
        <v>2729</v>
      </c>
      <c r="C3090" s="1699" t="s">
        <v>2935</v>
      </c>
      <c r="D3090" s="1699" t="s">
        <v>2124</v>
      </c>
      <c r="E3090" s="1699">
        <v>0</v>
      </c>
      <c r="F3090" s="1699">
        <v>1</v>
      </c>
      <c r="G3090" s="1700" t="s">
        <v>5421</v>
      </c>
      <c r="H3090" s="1700" t="s">
        <v>3883</v>
      </c>
      <c r="I3090" s="1700" t="s">
        <v>8088</v>
      </c>
    </row>
    <row r="3091" spans="2:9">
      <c r="B3091" s="1699" t="s">
        <v>2729</v>
      </c>
      <c r="C3091" s="1699" t="s">
        <v>2620</v>
      </c>
      <c r="D3091" s="1699" t="s">
        <v>2108</v>
      </c>
      <c r="E3091" s="1699">
        <v>1</v>
      </c>
      <c r="F3091" s="1699">
        <v>0</v>
      </c>
      <c r="G3091" s="1700" t="s">
        <v>5423</v>
      </c>
      <c r="H3091" s="1700"/>
      <c r="I3091" s="1700" t="s">
        <v>8088</v>
      </c>
    </row>
    <row r="3092" spans="2:9">
      <c r="B3092" s="1699" t="s">
        <v>2729</v>
      </c>
      <c r="C3092" s="1699" t="s">
        <v>2620</v>
      </c>
      <c r="D3092" s="1699" t="s">
        <v>2124</v>
      </c>
      <c r="E3092" s="1699">
        <v>0</v>
      </c>
      <c r="F3092" s="1699">
        <v>1</v>
      </c>
      <c r="G3092" s="1700" t="s">
        <v>5423</v>
      </c>
      <c r="H3092" s="1700" t="s">
        <v>5424</v>
      </c>
      <c r="I3092" s="1700" t="s">
        <v>8088</v>
      </c>
    </row>
    <row r="3093" spans="2:9">
      <c r="B3093" s="1699" t="s">
        <v>2729</v>
      </c>
      <c r="C3093" s="1699" t="s">
        <v>2620</v>
      </c>
      <c r="D3093" s="1699" t="s">
        <v>2126</v>
      </c>
      <c r="E3093" s="1699">
        <v>0</v>
      </c>
      <c r="F3093" s="1699">
        <v>1</v>
      </c>
      <c r="G3093" s="1700" t="s">
        <v>5423</v>
      </c>
      <c r="H3093" s="1700" t="s">
        <v>3723</v>
      </c>
      <c r="I3093" s="1700" t="s">
        <v>8088</v>
      </c>
    </row>
    <row r="3094" spans="2:9">
      <c r="B3094" s="1699" t="s">
        <v>2729</v>
      </c>
      <c r="C3094" s="1699" t="s">
        <v>2629</v>
      </c>
      <c r="D3094" s="1699" t="s">
        <v>2108</v>
      </c>
      <c r="E3094" s="1699">
        <v>1</v>
      </c>
      <c r="F3094" s="1699">
        <v>0</v>
      </c>
      <c r="G3094" s="1700" t="s">
        <v>5426</v>
      </c>
      <c r="H3094" s="1700"/>
      <c r="I3094" s="1700" t="s">
        <v>8089</v>
      </c>
    </row>
    <row r="3095" spans="2:9">
      <c r="B3095" s="1699" t="s">
        <v>2729</v>
      </c>
      <c r="C3095" s="1699" t="s">
        <v>2629</v>
      </c>
      <c r="D3095" s="1699" t="s">
        <v>2107</v>
      </c>
      <c r="E3095" s="1699">
        <v>0</v>
      </c>
      <c r="F3095" s="1699">
        <v>1</v>
      </c>
      <c r="G3095" s="1700" t="s">
        <v>5426</v>
      </c>
      <c r="H3095" s="1700" t="s">
        <v>5427</v>
      </c>
      <c r="I3095" s="1700" t="s">
        <v>8088</v>
      </c>
    </row>
    <row r="3096" spans="2:9">
      <c r="B3096" s="1699" t="s">
        <v>2729</v>
      </c>
      <c r="C3096" s="1699" t="s">
        <v>2629</v>
      </c>
      <c r="D3096" s="1699" t="s">
        <v>2110</v>
      </c>
      <c r="E3096" s="1699">
        <v>0</v>
      </c>
      <c r="F3096" s="1699">
        <v>1</v>
      </c>
      <c r="G3096" s="1700" t="s">
        <v>5426</v>
      </c>
      <c r="H3096" s="1700" t="s">
        <v>2977</v>
      </c>
      <c r="I3096" s="1700" t="s">
        <v>8088</v>
      </c>
    </row>
    <row r="3097" spans="2:9">
      <c r="B3097" s="1699" t="s">
        <v>2729</v>
      </c>
      <c r="C3097" s="1699" t="s">
        <v>2629</v>
      </c>
      <c r="D3097" s="1699" t="s">
        <v>2112</v>
      </c>
      <c r="E3097" s="1699">
        <v>0</v>
      </c>
      <c r="F3097" s="1699">
        <v>1</v>
      </c>
      <c r="G3097" s="1700" t="s">
        <v>5426</v>
      </c>
      <c r="H3097" s="1700" t="s">
        <v>5428</v>
      </c>
      <c r="I3097" s="1700" t="s">
        <v>8089</v>
      </c>
    </row>
    <row r="3098" spans="2:9">
      <c r="B3098" s="1699" t="s">
        <v>2729</v>
      </c>
      <c r="C3098" s="1699" t="s">
        <v>2629</v>
      </c>
      <c r="D3098" s="1699" t="s">
        <v>2122</v>
      </c>
      <c r="E3098" s="1699">
        <v>0</v>
      </c>
      <c r="F3098" s="1699">
        <v>1</v>
      </c>
      <c r="G3098" s="1700" t="s">
        <v>5426</v>
      </c>
      <c r="H3098" s="1700" t="s">
        <v>5429</v>
      </c>
      <c r="I3098" s="1700" t="s">
        <v>8089</v>
      </c>
    </row>
    <row r="3099" spans="2:9">
      <c r="B3099" s="1699" t="s">
        <v>2729</v>
      </c>
      <c r="C3099" s="1699" t="s">
        <v>2629</v>
      </c>
      <c r="D3099" s="1699" t="s">
        <v>2124</v>
      </c>
      <c r="E3099" s="1699">
        <v>0</v>
      </c>
      <c r="F3099" s="1699">
        <v>1</v>
      </c>
      <c r="G3099" s="1700" t="s">
        <v>5426</v>
      </c>
      <c r="H3099" s="1700" t="s">
        <v>4409</v>
      </c>
      <c r="I3099" s="1700" t="s">
        <v>8089</v>
      </c>
    </row>
    <row r="3100" spans="2:9">
      <c r="B3100" s="1699" t="s">
        <v>2729</v>
      </c>
      <c r="C3100" s="1699" t="s">
        <v>2355</v>
      </c>
      <c r="D3100" s="1699" t="s">
        <v>2108</v>
      </c>
      <c r="E3100" s="1699">
        <v>1</v>
      </c>
      <c r="F3100" s="1699">
        <v>0</v>
      </c>
      <c r="G3100" s="1700" t="s">
        <v>5430</v>
      </c>
      <c r="H3100" s="1700"/>
      <c r="I3100" s="1700" t="s">
        <v>8089</v>
      </c>
    </row>
    <row r="3101" spans="2:9">
      <c r="B3101" s="1699" t="s">
        <v>2729</v>
      </c>
      <c r="C3101" s="1699" t="s">
        <v>2355</v>
      </c>
      <c r="D3101" s="1699" t="s">
        <v>2107</v>
      </c>
      <c r="E3101" s="1699">
        <v>0</v>
      </c>
      <c r="F3101" s="1699">
        <v>1</v>
      </c>
      <c r="G3101" s="1700" t="s">
        <v>5430</v>
      </c>
      <c r="H3101" s="1700" t="s">
        <v>5431</v>
      </c>
      <c r="I3101" s="1700" t="s">
        <v>8089</v>
      </c>
    </row>
    <row r="3102" spans="2:9">
      <c r="B3102" s="1699" t="s">
        <v>2729</v>
      </c>
      <c r="C3102" s="1699" t="s">
        <v>2355</v>
      </c>
      <c r="D3102" s="1699" t="s">
        <v>2110</v>
      </c>
      <c r="E3102" s="1699">
        <v>0</v>
      </c>
      <c r="F3102" s="1699">
        <v>1</v>
      </c>
      <c r="G3102" s="1700" t="s">
        <v>5430</v>
      </c>
      <c r="H3102" s="1700" t="s">
        <v>5432</v>
      </c>
      <c r="I3102" s="1700" t="s">
        <v>8088</v>
      </c>
    </row>
    <row r="3103" spans="2:9">
      <c r="B3103" s="1699" t="s">
        <v>2729</v>
      </c>
      <c r="C3103" s="1699" t="s">
        <v>2355</v>
      </c>
      <c r="D3103" s="1699" t="s">
        <v>2112</v>
      </c>
      <c r="E3103" s="1699">
        <v>0</v>
      </c>
      <c r="F3103" s="1699">
        <v>1</v>
      </c>
      <c r="G3103" s="1700" t="s">
        <v>5430</v>
      </c>
      <c r="H3103" s="1700" t="s">
        <v>4970</v>
      </c>
      <c r="I3103" s="1700" t="s">
        <v>8089</v>
      </c>
    </row>
    <row r="3104" spans="2:9">
      <c r="B3104" s="1699" t="s">
        <v>2729</v>
      </c>
      <c r="C3104" s="1699" t="s">
        <v>2355</v>
      </c>
      <c r="D3104" s="1699" t="s">
        <v>2122</v>
      </c>
      <c r="E3104" s="1699">
        <v>0</v>
      </c>
      <c r="F3104" s="1699">
        <v>1</v>
      </c>
      <c r="G3104" s="1700" t="s">
        <v>5430</v>
      </c>
      <c r="H3104" s="1700" t="s">
        <v>2549</v>
      </c>
      <c r="I3104" s="1700" t="s">
        <v>8089</v>
      </c>
    </row>
    <row r="3105" spans="2:9">
      <c r="B3105" s="1699" t="s">
        <v>2729</v>
      </c>
      <c r="C3105" s="1699" t="s">
        <v>2357</v>
      </c>
      <c r="D3105" s="1699" t="s">
        <v>2108</v>
      </c>
      <c r="E3105" s="1699">
        <v>1</v>
      </c>
      <c r="F3105" s="1699">
        <v>0</v>
      </c>
      <c r="G3105" s="1700" t="s">
        <v>5433</v>
      </c>
      <c r="H3105" s="1700"/>
      <c r="I3105" s="1700" t="s">
        <v>8089</v>
      </c>
    </row>
    <row r="3106" spans="2:9">
      <c r="B3106" s="1699" t="s">
        <v>2729</v>
      </c>
      <c r="C3106" s="1699" t="s">
        <v>2357</v>
      </c>
      <c r="D3106" s="1699" t="s">
        <v>2107</v>
      </c>
      <c r="E3106" s="1699">
        <v>0</v>
      </c>
      <c r="F3106" s="1699">
        <v>1</v>
      </c>
      <c r="G3106" s="1700" t="s">
        <v>5433</v>
      </c>
      <c r="H3106" s="1700" t="s">
        <v>5434</v>
      </c>
      <c r="I3106" s="1700" t="s">
        <v>8089</v>
      </c>
    </row>
    <row r="3107" spans="2:9">
      <c r="B3107" s="1699" t="s">
        <v>2729</v>
      </c>
      <c r="C3107" s="1699" t="s">
        <v>2357</v>
      </c>
      <c r="D3107" s="1699" t="s">
        <v>2110</v>
      </c>
      <c r="E3107" s="1699">
        <v>0</v>
      </c>
      <c r="F3107" s="1699">
        <v>1</v>
      </c>
      <c r="G3107" s="1700" t="s">
        <v>5433</v>
      </c>
      <c r="H3107" s="1700" t="s">
        <v>4614</v>
      </c>
      <c r="I3107" s="1700" t="s">
        <v>8089</v>
      </c>
    </row>
    <row r="3108" spans="2:9">
      <c r="B3108" s="1699" t="s">
        <v>2729</v>
      </c>
      <c r="C3108" s="1699" t="s">
        <v>2357</v>
      </c>
      <c r="D3108" s="1699" t="s">
        <v>2112</v>
      </c>
      <c r="E3108" s="1699">
        <v>0</v>
      </c>
      <c r="F3108" s="1699">
        <v>1</v>
      </c>
      <c r="G3108" s="1700" t="s">
        <v>5433</v>
      </c>
      <c r="H3108" s="1700" t="s">
        <v>3769</v>
      </c>
      <c r="I3108" s="1700" t="s">
        <v>8089</v>
      </c>
    </row>
    <row r="3109" spans="2:9">
      <c r="B3109" s="1699" t="s">
        <v>2729</v>
      </c>
      <c r="C3109" s="1699" t="s">
        <v>2357</v>
      </c>
      <c r="D3109" s="1699" t="s">
        <v>2122</v>
      </c>
      <c r="E3109" s="1699">
        <v>0</v>
      </c>
      <c r="F3109" s="1699">
        <v>1</v>
      </c>
      <c r="G3109" s="1700" t="s">
        <v>5433</v>
      </c>
      <c r="H3109" s="1700" t="s">
        <v>3290</v>
      </c>
      <c r="I3109" s="1700" t="s">
        <v>8089</v>
      </c>
    </row>
    <row r="3110" spans="2:9">
      <c r="B3110" s="1699" t="s">
        <v>2729</v>
      </c>
      <c r="C3110" s="1699" t="s">
        <v>2357</v>
      </c>
      <c r="D3110" s="1699" t="s">
        <v>2124</v>
      </c>
      <c r="E3110" s="1699">
        <v>0</v>
      </c>
      <c r="F3110" s="1699">
        <v>1</v>
      </c>
      <c r="G3110" s="1700" t="s">
        <v>5433</v>
      </c>
      <c r="H3110" s="1700" t="s">
        <v>5435</v>
      </c>
      <c r="I3110" s="1700" t="s">
        <v>8089</v>
      </c>
    </row>
    <row r="3111" spans="2:9">
      <c r="B3111" s="1699" t="s">
        <v>2729</v>
      </c>
      <c r="C3111" s="1699" t="s">
        <v>2359</v>
      </c>
      <c r="D3111" s="1699" t="s">
        <v>2108</v>
      </c>
      <c r="E3111" s="1699">
        <v>1</v>
      </c>
      <c r="F3111" s="1699">
        <v>0</v>
      </c>
      <c r="G3111" s="1700" t="s">
        <v>5436</v>
      </c>
      <c r="H3111" s="1700"/>
      <c r="I3111" s="1700" t="s">
        <v>8089</v>
      </c>
    </row>
    <row r="3112" spans="2:9">
      <c r="B3112" s="1699" t="s">
        <v>2729</v>
      </c>
      <c r="C3112" s="1699" t="s">
        <v>2359</v>
      </c>
      <c r="D3112" s="1699" t="s">
        <v>2107</v>
      </c>
      <c r="E3112" s="1699">
        <v>0</v>
      </c>
      <c r="F3112" s="1699">
        <v>1</v>
      </c>
      <c r="G3112" s="1700" t="s">
        <v>5436</v>
      </c>
      <c r="H3112" s="1700" t="s">
        <v>5437</v>
      </c>
      <c r="I3112" s="1700" t="s">
        <v>8088</v>
      </c>
    </row>
    <row r="3113" spans="2:9">
      <c r="B3113" s="1699" t="s">
        <v>2729</v>
      </c>
      <c r="C3113" s="1699" t="s">
        <v>2359</v>
      </c>
      <c r="D3113" s="1699" t="s">
        <v>2110</v>
      </c>
      <c r="E3113" s="1699">
        <v>0</v>
      </c>
      <c r="F3113" s="1699">
        <v>1</v>
      </c>
      <c r="G3113" s="1700" t="s">
        <v>5436</v>
      </c>
      <c r="H3113" s="1700" t="s">
        <v>5438</v>
      </c>
      <c r="I3113" s="1700" t="s">
        <v>8089</v>
      </c>
    </row>
    <row r="3114" spans="2:9">
      <c r="B3114" s="1699" t="s">
        <v>2729</v>
      </c>
      <c r="C3114" s="1699" t="s">
        <v>2359</v>
      </c>
      <c r="D3114" s="1699" t="s">
        <v>2112</v>
      </c>
      <c r="E3114" s="1699">
        <v>0</v>
      </c>
      <c r="F3114" s="1699">
        <v>1</v>
      </c>
      <c r="G3114" s="1700" t="s">
        <v>5436</v>
      </c>
      <c r="H3114" s="1700" t="s">
        <v>5439</v>
      </c>
      <c r="I3114" s="1700" t="s">
        <v>8088</v>
      </c>
    </row>
    <row r="3115" spans="2:9">
      <c r="B3115" s="1699" t="s">
        <v>2729</v>
      </c>
      <c r="C3115" s="1699" t="s">
        <v>2359</v>
      </c>
      <c r="D3115" s="1699" t="s">
        <v>2122</v>
      </c>
      <c r="E3115" s="1699">
        <v>0</v>
      </c>
      <c r="F3115" s="1699">
        <v>1</v>
      </c>
      <c r="G3115" s="1700" t="s">
        <v>5436</v>
      </c>
      <c r="H3115" s="1700" t="s">
        <v>5440</v>
      </c>
      <c r="I3115" s="1700" t="s">
        <v>8088</v>
      </c>
    </row>
    <row r="3116" spans="2:9">
      <c r="B3116" s="1699" t="s">
        <v>2729</v>
      </c>
      <c r="C3116" s="1699" t="s">
        <v>2359</v>
      </c>
      <c r="D3116" s="1699" t="s">
        <v>2124</v>
      </c>
      <c r="E3116" s="1699">
        <v>0</v>
      </c>
      <c r="F3116" s="1699">
        <v>1</v>
      </c>
      <c r="G3116" s="1700" t="s">
        <v>5436</v>
      </c>
      <c r="H3116" s="1700" t="s">
        <v>5441</v>
      </c>
      <c r="I3116" s="1700" t="s">
        <v>8088</v>
      </c>
    </row>
    <row r="3117" spans="2:9">
      <c r="B3117" s="1699" t="s">
        <v>2729</v>
      </c>
      <c r="C3117" s="1699" t="s">
        <v>2359</v>
      </c>
      <c r="D3117" s="1699" t="s">
        <v>2126</v>
      </c>
      <c r="E3117" s="1699">
        <v>0</v>
      </c>
      <c r="F3117" s="1699">
        <v>1</v>
      </c>
      <c r="G3117" s="1700" t="s">
        <v>5436</v>
      </c>
      <c r="H3117" s="1700" t="s">
        <v>5442</v>
      </c>
      <c r="I3117" s="1700" t="s">
        <v>8089</v>
      </c>
    </row>
    <row r="3118" spans="2:9">
      <c r="B3118" s="1699" t="s">
        <v>2729</v>
      </c>
      <c r="C3118" s="1699" t="s">
        <v>2359</v>
      </c>
      <c r="D3118" s="1699" t="s">
        <v>2128</v>
      </c>
      <c r="E3118" s="1699">
        <v>0</v>
      </c>
      <c r="F3118" s="1699">
        <v>1</v>
      </c>
      <c r="G3118" s="1700" t="s">
        <v>5436</v>
      </c>
      <c r="H3118" s="1700" t="s">
        <v>5443</v>
      </c>
      <c r="I3118" s="1700" t="s">
        <v>8089</v>
      </c>
    </row>
    <row r="3119" spans="2:9">
      <c r="B3119" s="1699" t="s">
        <v>2729</v>
      </c>
      <c r="C3119" s="1699" t="s">
        <v>2359</v>
      </c>
      <c r="D3119" s="1699" t="s">
        <v>2130</v>
      </c>
      <c r="E3119" s="1699">
        <v>0</v>
      </c>
      <c r="F3119" s="1699">
        <v>1</v>
      </c>
      <c r="G3119" s="1700" t="s">
        <v>5436</v>
      </c>
      <c r="H3119" s="1700" t="s">
        <v>5444</v>
      </c>
      <c r="I3119" s="1700" t="s">
        <v>8088</v>
      </c>
    </row>
    <row r="3120" spans="2:9">
      <c r="B3120" s="1699" t="s">
        <v>2729</v>
      </c>
      <c r="C3120" s="1699" t="s">
        <v>2359</v>
      </c>
      <c r="D3120" s="1699" t="s">
        <v>2512</v>
      </c>
      <c r="E3120" s="1699">
        <v>0</v>
      </c>
      <c r="F3120" s="1699">
        <v>1</v>
      </c>
      <c r="G3120" s="1700" t="s">
        <v>5436</v>
      </c>
      <c r="H3120" s="1700" t="s">
        <v>3446</v>
      </c>
      <c r="I3120" s="1700" t="s">
        <v>8089</v>
      </c>
    </row>
    <row r="3121" spans="2:9">
      <c r="B3121" s="1699" t="s">
        <v>2729</v>
      </c>
      <c r="C3121" s="1699" t="s">
        <v>2400</v>
      </c>
      <c r="D3121" s="1699" t="s">
        <v>2108</v>
      </c>
      <c r="E3121" s="1699">
        <v>1</v>
      </c>
      <c r="F3121" s="1699">
        <v>0</v>
      </c>
      <c r="G3121" s="1700" t="s">
        <v>5445</v>
      </c>
      <c r="H3121" s="1700"/>
      <c r="I3121" s="1700" t="s">
        <v>8089</v>
      </c>
    </row>
    <row r="3122" spans="2:9">
      <c r="B3122" s="1699" t="s">
        <v>2729</v>
      </c>
      <c r="C3122" s="1699" t="s">
        <v>2400</v>
      </c>
      <c r="D3122" s="1699" t="s">
        <v>2110</v>
      </c>
      <c r="E3122" s="1699">
        <v>0</v>
      </c>
      <c r="F3122" s="1699">
        <v>1</v>
      </c>
      <c r="G3122" s="1700" t="s">
        <v>5445</v>
      </c>
      <c r="H3122" s="1700" t="s">
        <v>5446</v>
      </c>
      <c r="I3122" s="1700" t="s">
        <v>8088</v>
      </c>
    </row>
    <row r="3123" spans="2:9">
      <c r="B3123" s="1699" t="s">
        <v>2729</v>
      </c>
      <c r="C3123" s="1699" t="s">
        <v>2400</v>
      </c>
      <c r="D3123" s="1699" t="s">
        <v>2112</v>
      </c>
      <c r="E3123" s="1699">
        <v>0</v>
      </c>
      <c r="F3123" s="1699">
        <v>1</v>
      </c>
      <c r="G3123" s="1700" t="s">
        <v>5445</v>
      </c>
      <c r="H3123" s="1700" t="s">
        <v>5447</v>
      </c>
      <c r="I3123" s="1700" t="s">
        <v>8088</v>
      </c>
    </row>
    <row r="3124" spans="2:9">
      <c r="B3124" s="1699" t="s">
        <v>2729</v>
      </c>
      <c r="C3124" s="1699" t="s">
        <v>2400</v>
      </c>
      <c r="D3124" s="1699" t="s">
        <v>2122</v>
      </c>
      <c r="E3124" s="1699">
        <v>0</v>
      </c>
      <c r="F3124" s="1699">
        <v>1</v>
      </c>
      <c r="G3124" s="1700" t="s">
        <v>5445</v>
      </c>
      <c r="H3124" s="1700" t="s">
        <v>3706</v>
      </c>
      <c r="I3124" s="1700" t="s">
        <v>8089</v>
      </c>
    </row>
    <row r="3125" spans="2:9">
      <c r="B3125" s="1699" t="s">
        <v>2729</v>
      </c>
      <c r="C3125" s="1699" t="s">
        <v>2400</v>
      </c>
      <c r="D3125" s="1699" t="s">
        <v>2124</v>
      </c>
      <c r="E3125" s="1699">
        <v>0</v>
      </c>
      <c r="F3125" s="1699">
        <v>1</v>
      </c>
      <c r="G3125" s="1700" t="s">
        <v>5445</v>
      </c>
      <c r="H3125" s="1700" t="s">
        <v>5448</v>
      </c>
      <c r="I3125" s="1700" t="s">
        <v>8089</v>
      </c>
    </row>
    <row r="3126" spans="2:9">
      <c r="B3126" s="1699" t="s">
        <v>2729</v>
      </c>
      <c r="C3126" s="1699" t="s">
        <v>2400</v>
      </c>
      <c r="D3126" s="1699" t="s">
        <v>2126</v>
      </c>
      <c r="E3126" s="1699">
        <v>0</v>
      </c>
      <c r="F3126" s="1699">
        <v>1</v>
      </c>
      <c r="G3126" s="1700" t="s">
        <v>5445</v>
      </c>
      <c r="H3126" s="1700" t="s">
        <v>5449</v>
      </c>
      <c r="I3126" s="1700" t="s">
        <v>8089</v>
      </c>
    </row>
    <row r="3127" spans="2:9">
      <c r="B3127" s="1699" t="s">
        <v>2729</v>
      </c>
      <c r="C3127" s="1699" t="s">
        <v>2400</v>
      </c>
      <c r="D3127" s="1699" t="s">
        <v>2128</v>
      </c>
      <c r="E3127" s="1699">
        <v>0</v>
      </c>
      <c r="F3127" s="1699">
        <v>1</v>
      </c>
      <c r="G3127" s="1700" t="s">
        <v>5445</v>
      </c>
      <c r="H3127" s="1700" t="s">
        <v>4710</v>
      </c>
      <c r="I3127" s="1700" t="s">
        <v>8089</v>
      </c>
    </row>
    <row r="3128" spans="2:9">
      <c r="B3128" s="1699" t="s">
        <v>2729</v>
      </c>
      <c r="C3128" s="1699" t="s">
        <v>2400</v>
      </c>
      <c r="D3128" s="1699" t="s">
        <v>2130</v>
      </c>
      <c r="E3128" s="1699">
        <v>0</v>
      </c>
      <c r="F3128" s="1699">
        <v>1</v>
      </c>
      <c r="G3128" s="1700" t="s">
        <v>5445</v>
      </c>
      <c r="H3128" s="1700" t="s">
        <v>5450</v>
      </c>
      <c r="I3128" s="1700" t="s">
        <v>8089</v>
      </c>
    </row>
    <row r="3129" spans="2:9">
      <c r="B3129" s="1699" t="s">
        <v>2729</v>
      </c>
      <c r="C3129" s="1699" t="s">
        <v>2420</v>
      </c>
      <c r="D3129" s="1699" t="s">
        <v>2108</v>
      </c>
      <c r="E3129" s="1699">
        <v>1</v>
      </c>
      <c r="F3129" s="1699">
        <v>0</v>
      </c>
      <c r="G3129" s="1700" t="s">
        <v>5451</v>
      </c>
      <c r="H3129" s="1700"/>
      <c r="I3129" s="1700" t="s">
        <v>8088</v>
      </c>
    </row>
    <row r="3130" spans="2:9">
      <c r="B3130" s="1699" t="s">
        <v>2729</v>
      </c>
      <c r="C3130" s="1699" t="s">
        <v>2420</v>
      </c>
      <c r="D3130" s="1699" t="s">
        <v>2110</v>
      </c>
      <c r="E3130" s="1699">
        <v>0</v>
      </c>
      <c r="F3130" s="1699">
        <v>1</v>
      </c>
      <c r="G3130" s="1700" t="s">
        <v>5451</v>
      </c>
      <c r="H3130" s="1700" t="s">
        <v>5452</v>
      </c>
      <c r="I3130" s="1700" t="s">
        <v>8088</v>
      </c>
    </row>
    <row r="3131" spans="2:9">
      <c r="B3131" s="1699" t="s">
        <v>2729</v>
      </c>
      <c r="C3131" s="1699" t="s">
        <v>2420</v>
      </c>
      <c r="D3131" s="1699" t="s">
        <v>2122</v>
      </c>
      <c r="E3131" s="1699">
        <v>0</v>
      </c>
      <c r="F3131" s="1699">
        <v>1</v>
      </c>
      <c r="G3131" s="1700" t="s">
        <v>5451</v>
      </c>
      <c r="H3131" s="1700" t="s">
        <v>5454</v>
      </c>
      <c r="I3131" s="1700" t="s">
        <v>8089</v>
      </c>
    </row>
    <row r="3132" spans="2:9">
      <c r="B3132" s="1699" t="s">
        <v>2729</v>
      </c>
      <c r="C3132" s="1699" t="s">
        <v>2422</v>
      </c>
      <c r="D3132" s="1699" t="s">
        <v>2108</v>
      </c>
      <c r="E3132" s="1699">
        <v>1</v>
      </c>
      <c r="F3132" s="1699">
        <v>0</v>
      </c>
      <c r="G3132" s="1700" t="s">
        <v>5455</v>
      </c>
      <c r="H3132" s="1700"/>
      <c r="I3132" s="1700" t="s">
        <v>8088</v>
      </c>
    </row>
    <row r="3133" spans="2:9">
      <c r="B3133" s="1699" t="s">
        <v>2729</v>
      </c>
      <c r="C3133" s="1699" t="s">
        <v>2422</v>
      </c>
      <c r="D3133" s="1699" t="s">
        <v>2107</v>
      </c>
      <c r="E3133" s="1699">
        <v>0</v>
      </c>
      <c r="F3133" s="1699">
        <v>1</v>
      </c>
      <c r="G3133" s="1700" t="s">
        <v>5455</v>
      </c>
      <c r="H3133" s="1700" t="s">
        <v>5456</v>
      </c>
      <c r="I3133" s="1700" t="s">
        <v>8088</v>
      </c>
    </row>
    <row r="3134" spans="2:9">
      <c r="B3134" s="1699" t="s">
        <v>2729</v>
      </c>
      <c r="C3134" s="1699" t="s">
        <v>2422</v>
      </c>
      <c r="D3134" s="1699" t="s">
        <v>2110</v>
      </c>
      <c r="E3134" s="1699">
        <v>0</v>
      </c>
      <c r="F3134" s="1699">
        <v>1</v>
      </c>
      <c r="G3134" s="1700" t="s">
        <v>5455</v>
      </c>
      <c r="H3134" s="1700" t="s">
        <v>5457</v>
      </c>
      <c r="I3134" s="1700" t="s">
        <v>8089</v>
      </c>
    </row>
    <row r="3135" spans="2:9">
      <c r="B3135" s="1699" t="s">
        <v>2729</v>
      </c>
      <c r="C3135" s="1699" t="s">
        <v>2422</v>
      </c>
      <c r="D3135" s="1699" t="s">
        <v>2112</v>
      </c>
      <c r="E3135" s="1699">
        <v>0</v>
      </c>
      <c r="F3135" s="1699">
        <v>1</v>
      </c>
      <c r="G3135" s="1700" t="s">
        <v>5455</v>
      </c>
      <c r="H3135" s="1700" t="s">
        <v>5458</v>
      </c>
      <c r="I3135" s="1700" t="s">
        <v>8088</v>
      </c>
    </row>
    <row r="3136" spans="2:9">
      <c r="B3136" s="1699" t="s">
        <v>2731</v>
      </c>
      <c r="C3136" s="1699" t="s">
        <v>2507</v>
      </c>
      <c r="D3136" s="1699" t="s">
        <v>2107</v>
      </c>
      <c r="E3136" s="1699">
        <v>0</v>
      </c>
      <c r="F3136" s="1699">
        <v>1</v>
      </c>
      <c r="G3136" s="1700" t="s">
        <v>1324</v>
      </c>
      <c r="H3136" s="1700" t="s">
        <v>5459</v>
      </c>
      <c r="I3136" s="1700" t="s">
        <v>8089</v>
      </c>
    </row>
    <row r="3137" spans="2:9">
      <c r="B3137" s="1699" t="s">
        <v>2731</v>
      </c>
      <c r="C3137" s="1699" t="s">
        <v>2507</v>
      </c>
      <c r="D3137" s="1699" t="s">
        <v>2110</v>
      </c>
      <c r="E3137" s="1699">
        <v>0</v>
      </c>
      <c r="F3137" s="1699">
        <v>1</v>
      </c>
      <c r="G3137" s="1700" t="s">
        <v>1324</v>
      </c>
      <c r="H3137" s="1700" t="s">
        <v>5460</v>
      </c>
      <c r="I3137" s="1700" t="s">
        <v>8088</v>
      </c>
    </row>
    <row r="3138" spans="2:9">
      <c r="B3138" s="1699" t="s">
        <v>2731</v>
      </c>
      <c r="C3138" s="1699" t="s">
        <v>2507</v>
      </c>
      <c r="D3138" s="1699" t="s">
        <v>2514</v>
      </c>
      <c r="E3138" s="1699">
        <v>0</v>
      </c>
      <c r="F3138" s="1699">
        <v>1</v>
      </c>
      <c r="G3138" s="1700" t="s">
        <v>1324</v>
      </c>
      <c r="H3138" s="1700" t="s">
        <v>3811</v>
      </c>
      <c r="I3138" s="1700" t="s">
        <v>8089</v>
      </c>
    </row>
    <row r="3139" spans="2:9">
      <c r="B3139" s="1699" t="s">
        <v>2731</v>
      </c>
      <c r="C3139" s="1699" t="s">
        <v>2507</v>
      </c>
      <c r="D3139" s="1699" t="s">
        <v>2515</v>
      </c>
      <c r="E3139" s="1699">
        <v>0</v>
      </c>
      <c r="F3139" s="1699">
        <v>1</v>
      </c>
      <c r="G3139" s="1700" t="s">
        <v>1324</v>
      </c>
      <c r="H3139" s="1700" t="s">
        <v>5461</v>
      </c>
      <c r="I3139" s="1700" t="s">
        <v>8088</v>
      </c>
    </row>
    <row r="3140" spans="2:9">
      <c r="B3140" s="1699" t="s">
        <v>2731</v>
      </c>
      <c r="C3140" s="1699" t="s">
        <v>2507</v>
      </c>
      <c r="D3140" s="1699" t="s">
        <v>2516</v>
      </c>
      <c r="E3140" s="1699">
        <v>0</v>
      </c>
      <c r="F3140" s="1699">
        <v>1</v>
      </c>
      <c r="G3140" s="1700" t="s">
        <v>1324</v>
      </c>
      <c r="H3140" s="1700" t="s">
        <v>5462</v>
      </c>
      <c r="I3140" s="1700" t="s">
        <v>8088</v>
      </c>
    </row>
    <row r="3141" spans="2:9">
      <c r="B3141" s="1699" t="s">
        <v>2731</v>
      </c>
      <c r="C3141" s="1699" t="s">
        <v>2507</v>
      </c>
      <c r="D3141" s="1699" t="s">
        <v>2522</v>
      </c>
      <c r="E3141" s="1699">
        <v>0</v>
      </c>
      <c r="F3141" s="1699">
        <v>1</v>
      </c>
      <c r="G3141" s="1700" t="s">
        <v>1324</v>
      </c>
      <c r="H3141" s="1700" t="s">
        <v>3484</v>
      </c>
      <c r="I3141" s="1700" t="s">
        <v>8088</v>
      </c>
    </row>
    <row r="3142" spans="2:9">
      <c r="B3142" s="1699" t="s">
        <v>2731</v>
      </c>
      <c r="C3142" s="1699" t="s">
        <v>2507</v>
      </c>
      <c r="D3142" s="1699" t="s">
        <v>2524</v>
      </c>
      <c r="E3142" s="1699">
        <v>0</v>
      </c>
      <c r="F3142" s="1699">
        <v>1</v>
      </c>
      <c r="G3142" s="1700" t="s">
        <v>1324</v>
      </c>
      <c r="H3142" s="1700" t="s">
        <v>5463</v>
      </c>
      <c r="I3142" s="1700" t="s">
        <v>8088</v>
      </c>
    </row>
    <row r="3143" spans="2:9">
      <c r="B3143" s="1699" t="s">
        <v>2731</v>
      </c>
      <c r="C3143" s="1699" t="s">
        <v>2120</v>
      </c>
      <c r="D3143" s="1699" t="s">
        <v>2126</v>
      </c>
      <c r="E3143" s="1699">
        <v>0</v>
      </c>
      <c r="F3143" s="1699">
        <v>1</v>
      </c>
      <c r="G3143" s="1700" t="s">
        <v>5464</v>
      </c>
      <c r="H3143" s="1700" t="s">
        <v>5466</v>
      </c>
      <c r="I3143" s="1700" t="s">
        <v>8088</v>
      </c>
    </row>
    <row r="3144" spans="2:9">
      <c r="B3144" s="1699" t="s">
        <v>2731</v>
      </c>
      <c r="C3144" s="1699" t="s">
        <v>2132</v>
      </c>
      <c r="D3144" s="1699" t="s">
        <v>2108</v>
      </c>
      <c r="E3144" s="1699">
        <v>1</v>
      </c>
      <c r="F3144" s="1699">
        <v>0</v>
      </c>
      <c r="G3144" s="1700" t="s">
        <v>5467</v>
      </c>
      <c r="H3144" s="1700"/>
      <c r="I3144" s="1700" t="s">
        <v>8088</v>
      </c>
    </row>
    <row r="3145" spans="2:9">
      <c r="B3145" s="1699" t="s">
        <v>2731</v>
      </c>
      <c r="C3145" s="1699" t="s">
        <v>2132</v>
      </c>
      <c r="D3145" s="1699" t="s">
        <v>2110</v>
      </c>
      <c r="E3145" s="1699">
        <v>0</v>
      </c>
      <c r="F3145" s="1699">
        <v>1</v>
      </c>
      <c r="G3145" s="1700" t="s">
        <v>5467</v>
      </c>
      <c r="H3145" s="1700" t="s">
        <v>5468</v>
      </c>
      <c r="I3145" s="1700" t="s">
        <v>8089</v>
      </c>
    </row>
    <row r="3146" spans="2:9">
      <c r="B3146" s="1699" t="s">
        <v>2731</v>
      </c>
      <c r="C3146" s="1699" t="s">
        <v>2132</v>
      </c>
      <c r="D3146" s="1699" t="s">
        <v>2525</v>
      </c>
      <c r="E3146" s="1699">
        <v>0</v>
      </c>
      <c r="F3146" s="1699">
        <v>1</v>
      </c>
      <c r="G3146" s="1700" t="s">
        <v>5467</v>
      </c>
      <c r="H3146" s="1700" t="s">
        <v>5469</v>
      </c>
      <c r="I3146" s="1700" t="s">
        <v>8088</v>
      </c>
    </row>
    <row r="3147" spans="2:9">
      <c r="B3147" s="1699" t="s">
        <v>2731</v>
      </c>
      <c r="C3147" s="1699" t="s">
        <v>2132</v>
      </c>
      <c r="D3147" s="1699" t="s">
        <v>2527</v>
      </c>
      <c r="E3147" s="1699">
        <v>0</v>
      </c>
      <c r="F3147" s="1699">
        <v>1</v>
      </c>
      <c r="G3147" s="1700" t="s">
        <v>5467</v>
      </c>
      <c r="H3147" s="1700" t="s">
        <v>5470</v>
      </c>
      <c r="I3147" s="1700" t="s">
        <v>8089</v>
      </c>
    </row>
    <row r="3148" spans="2:9">
      <c r="B3148" s="1699" t="s">
        <v>2731</v>
      </c>
      <c r="C3148" s="1699" t="s">
        <v>2132</v>
      </c>
      <c r="D3148" s="1699" t="s">
        <v>2529</v>
      </c>
      <c r="E3148" s="1699">
        <v>0</v>
      </c>
      <c r="F3148" s="1699">
        <v>1</v>
      </c>
      <c r="G3148" s="1700" t="s">
        <v>5467</v>
      </c>
      <c r="H3148" s="1700" t="s">
        <v>5471</v>
      </c>
      <c r="I3148" s="1700" t="s">
        <v>8089</v>
      </c>
    </row>
    <row r="3149" spans="2:9">
      <c r="B3149" s="1699" t="s">
        <v>2731</v>
      </c>
      <c r="C3149" s="1699" t="s">
        <v>2132</v>
      </c>
      <c r="D3149" s="1699" t="s">
        <v>2531</v>
      </c>
      <c r="E3149" s="1699">
        <v>0</v>
      </c>
      <c r="F3149" s="1699">
        <v>1</v>
      </c>
      <c r="G3149" s="1700" t="s">
        <v>5467</v>
      </c>
      <c r="H3149" s="1700" t="s">
        <v>5472</v>
      </c>
      <c r="I3149" s="1700" t="s">
        <v>8088</v>
      </c>
    </row>
    <row r="3150" spans="2:9">
      <c r="B3150" s="1699" t="s">
        <v>2731</v>
      </c>
      <c r="C3150" s="1699" t="s">
        <v>2132</v>
      </c>
      <c r="D3150" s="1699" t="s">
        <v>2685</v>
      </c>
      <c r="E3150" s="1699">
        <v>0</v>
      </c>
      <c r="F3150" s="1699">
        <v>1</v>
      </c>
      <c r="G3150" s="1700" t="s">
        <v>5467</v>
      </c>
      <c r="H3150" s="1700" t="s">
        <v>5473</v>
      </c>
      <c r="I3150" s="1700" t="s">
        <v>8088</v>
      </c>
    </row>
    <row r="3151" spans="2:9">
      <c r="B3151" s="1699" t="s">
        <v>2731</v>
      </c>
      <c r="C3151" s="1699" t="s">
        <v>2132</v>
      </c>
      <c r="D3151" s="1699" t="s">
        <v>2725</v>
      </c>
      <c r="E3151" s="1699">
        <v>0</v>
      </c>
      <c r="F3151" s="1699">
        <v>1</v>
      </c>
      <c r="G3151" s="1700" t="s">
        <v>5467</v>
      </c>
      <c r="H3151" s="1700" t="s">
        <v>5474</v>
      </c>
      <c r="I3151" s="1700" t="s">
        <v>8088</v>
      </c>
    </row>
    <row r="3152" spans="2:9">
      <c r="B3152" s="1699" t="s">
        <v>2731</v>
      </c>
      <c r="C3152" s="1699" t="s">
        <v>2132</v>
      </c>
      <c r="D3152" s="1699" t="s">
        <v>2727</v>
      </c>
      <c r="E3152" s="1699">
        <v>0</v>
      </c>
      <c r="F3152" s="1699">
        <v>1</v>
      </c>
      <c r="G3152" s="1700" t="s">
        <v>5467</v>
      </c>
      <c r="H3152" s="1700" t="s">
        <v>3723</v>
      </c>
      <c r="I3152" s="1700" t="s">
        <v>8089</v>
      </c>
    </row>
    <row r="3153" spans="2:9">
      <c r="B3153" s="1699" t="s">
        <v>2731</v>
      </c>
      <c r="C3153" s="1699" t="s">
        <v>2132</v>
      </c>
      <c r="D3153" s="1699" t="s">
        <v>2729</v>
      </c>
      <c r="E3153" s="1699">
        <v>0</v>
      </c>
      <c r="F3153" s="1699">
        <v>1</v>
      </c>
      <c r="G3153" s="1700" t="s">
        <v>5467</v>
      </c>
      <c r="H3153" s="1700" t="s">
        <v>5475</v>
      </c>
      <c r="I3153" s="1700" t="s">
        <v>8089</v>
      </c>
    </row>
    <row r="3154" spans="2:9">
      <c r="B3154" s="1699" t="s">
        <v>2731</v>
      </c>
      <c r="C3154" s="1699" t="s">
        <v>2132</v>
      </c>
      <c r="D3154" s="1699" t="s">
        <v>2731</v>
      </c>
      <c r="E3154" s="1699">
        <v>0</v>
      </c>
      <c r="F3154" s="1699">
        <v>1</v>
      </c>
      <c r="G3154" s="1700" t="s">
        <v>5467</v>
      </c>
      <c r="H3154" s="1700" t="s">
        <v>5284</v>
      </c>
      <c r="I3154" s="1700" t="s">
        <v>8089</v>
      </c>
    </row>
    <row r="3155" spans="2:9">
      <c r="B3155" s="1699" t="s">
        <v>2731</v>
      </c>
      <c r="C3155" s="1699" t="s">
        <v>2132</v>
      </c>
      <c r="D3155" s="1699" t="s">
        <v>2733</v>
      </c>
      <c r="E3155" s="1699">
        <v>0</v>
      </c>
      <c r="F3155" s="1699">
        <v>1</v>
      </c>
      <c r="G3155" s="1700" t="s">
        <v>5467</v>
      </c>
      <c r="H3155" s="1700" t="s">
        <v>5476</v>
      </c>
      <c r="I3155" s="1700" t="s">
        <v>8089</v>
      </c>
    </row>
    <row r="3156" spans="2:9">
      <c r="B3156" s="1699" t="s">
        <v>2731</v>
      </c>
      <c r="C3156" s="1699" t="s">
        <v>2135</v>
      </c>
      <c r="D3156" s="1699" t="s">
        <v>2124</v>
      </c>
      <c r="E3156" s="1699">
        <v>0</v>
      </c>
      <c r="F3156" s="1699">
        <v>1</v>
      </c>
      <c r="G3156" s="1700" t="s">
        <v>5477</v>
      </c>
      <c r="H3156" s="1700" t="s">
        <v>5478</v>
      </c>
      <c r="I3156" s="1700" t="s">
        <v>8088</v>
      </c>
    </row>
    <row r="3157" spans="2:9">
      <c r="B3157" s="1699" t="s">
        <v>2731</v>
      </c>
      <c r="C3157" s="1699" t="s">
        <v>2145</v>
      </c>
      <c r="D3157" s="1699" t="s">
        <v>2107</v>
      </c>
      <c r="E3157" s="1699">
        <v>0</v>
      </c>
      <c r="F3157" s="1699">
        <v>1</v>
      </c>
      <c r="G3157" s="1700" t="s">
        <v>5481</v>
      </c>
      <c r="H3157" s="1700" t="s">
        <v>5482</v>
      </c>
      <c r="I3157" s="1700" t="s">
        <v>8088</v>
      </c>
    </row>
    <row r="3158" spans="2:9">
      <c r="B3158" s="1699" t="s">
        <v>2731</v>
      </c>
      <c r="C3158" s="1699" t="s">
        <v>2150</v>
      </c>
      <c r="D3158" s="1699" t="s">
        <v>2108</v>
      </c>
      <c r="E3158" s="1699">
        <v>1</v>
      </c>
      <c r="F3158" s="1699">
        <v>0</v>
      </c>
      <c r="G3158" s="1700" t="s">
        <v>5483</v>
      </c>
      <c r="H3158" s="1700"/>
      <c r="I3158" s="1700" t="s">
        <v>8088</v>
      </c>
    </row>
    <row r="3159" spans="2:9">
      <c r="B3159" s="1699" t="s">
        <v>2731</v>
      </c>
      <c r="C3159" s="1699" t="s">
        <v>2150</v>
      </c>
      <c r="D3159" s="1699" t="s">
        <v>2126</v>
      </c>
      <c r="E3159" s="1699">
        <v>0</v>
      </c>
      <c r="F3159" s="1699">
        <v>1</v>
      </c>
      <c r="G3159" s="1700" t="s">
        <v>5483</v>
      </c>
      <c r="H3159" s="1700" t="s">
        <v>5484</v>
      </c>
      <c r="I3159" s="1700" t="s">
        <v>8088</v>
      </c>
    </row>
    <row r="3160" spans="2:9">
      <c r="B3160" s="1699" t="s">
        <v>2731</v>
      </c>
      <c r="C3160" s="1699" t="s">
        <v>2150</v>
      </c>
      <c r="D3160" s="1699" t="s">
        <v>2130</v>
      </c>
      <c r="E3160" s="1699">
        <v>0</v>
      </c>
      <c r="F3160" s="1699">
        <v>1</v>
      </c>
      <c r="G3160" s="1700" t="s">
        <v>5483</v>
      </c>
      <c r="H3160" s="1700" t="s">
        <v>5485</v>
      </c>
      <c r="I3160" s="1700" t="s">
        <v>8088</v>
      </c>
    </row>
    <row r="3161" spans="2:9">
      <c r="B3161" s="1699" t="s">
        <v>2731</v>
      </c>
      <c r="C3161" s="1699" t="s">
        <v>2150</v>
      </c>
      <c r="D3161" s="1699" t="s">
        <v>2512</v>
      </c>
      <c r="E3161" s="1699">
        <v>0</v>
      </c>
      <c r="F3161" s="1699">
        <v>1</v>
      </c>
      <c r="G3161" s="1700" t="s">
        <v>5483</v>
      </c>
      <c r="H3161" s="1700" t="s">
        <v>5486</v>
      </c>
      <c r="I3161" s="1700" t="s">
        <v>8089</v>
      </c>
    </row>
    <row r="3162" spans="2:9">
      <c r="B3162" s="1699" t="s">
        <v>2731</v>
      </c>
      <c r="C3162" s="1699" t="s">
        <v>2150</v>
      </c>
      <c r="D3162" s="1699" t="s">
        <v>2514</v>
      </c>
      <c r="E3162" s="1699">
        <v>0</v>
      </c>
      <c r="F3162" s="1699">
        <v>1</v>
      </c>
      <c r="G3162" s="1700" t="s">
        <v>5483</v>
      </c>
      <c r="H3162" s="1700" t="s">
        <v>2998</v>
      </c>
      <c r="I3162" s="1700" t="s">
        <v>8089</v>
      </c>
    </row>
    <row r="3163" spans="2:9">
      <c r="B3163" s="1699" t="s">
        <v>2731</v>
      </c>
      <c r="C3163" s="1699" t="s">
        <v>2150</v>
      </c>
      <c r="D3163" s="1699" t="s">
        <v>2515</v>
      </c>
      <c r="E3163" s="1699">
        <v>0</v>
      </c>
      <c r="F3163" s="1699">
        <v>1</v>
      </c>
      <c r="G3163" s="1700" t="s">
        <v>5483</v>
      </c>
      <c r="H3163" s="1700" t="s">
        <v>5487</v>
      </c>
      <c r="I3163" s="1700" t="s">
        <v>8088</v>
      </c>
    </row>
    <row r="3164" spans="2:9">
      <c r="B3164" s="1699" t="s">
        <v>2731</v>
      </c>
      <c r="C3164" s="1699" t="s">
        <v>2150</v>
      </c>
      <c r="D3164" s="1699" t="s">
        <v>2516</v>
      </c>
      <c r="E3164" s="1699">
        <v>0</v>
      </c>
      <c r="F3164" s="1699">
        <v>1</v>
      </c>
      <c r="G3164" s="1700" t="s">
        <v>5483</v>
      </c>
      <c r="H3164" s="1700" t="s">
        <v>2862</v>
      </c>
      <c r="I3164" s="1700" t="s">
        <v>8088</v>
      </c>
    </row>
    <row r="3165" spans="2:9">
      <c r="B3165" s="1699" t="s">
        <v>2731</v>
      </c>
      <c r="C3165" s="1699" t="s">
        <v>2150</v>
      </c>
      <c r="D3165" s="1699" t="s">
        <v>2518</v>
      </c>
      <c r="E3165" s="1699">
        <v>0</v>
      </c>
      <c r="F3165" s="1699">
        <v>1</v>
      </c>
      <c r="G3165" s="1700" t="s">
        <v>5483</v>
      </c>
      <c r="H3165" s="1700" t="s">
        <v>5488</v>
      </c>
      <c r="I3165" s="1700" t="s">
        <v>8088</v>
      </c>
    </row>
    <row r="3166" spans="2:9">
      <c r="B3166" s="1699" t="s">
        <v>2731</v>
      </c>
      <c r="C3166" s="1699" t="s">
        <v>2150</v>
      </c>
      <c r="D3166" s="1699" t="s">
        <v>2520</v>
      </c>
      <c r="E3166" s="1699">
        <v>0</v>
      </c>
      <c r="F3166" s="1699">
        <v>1</v>
      </c>
      <c r="G3166" s="1700" t="s">
        <v>5483</v>
      </c>
      <c r="H3166" s="1700" t="s">
        <v>5489</v>
      </c>
      <c r="I3166" s="1700" t="s">
        <v>8088</v>
      </c>
    </row>
    <row r="3167" spans="2:9">
      <c r="B3167" s="1699" t="s">
        <v>2731</v>
      </c>
      <c r="C3167" s="1699" t="s">
        <v>2150</v>
      </c>
      <c r="D3167" s="1699" t="s">
        <v>2522</v>
      </c>
      <c r="E3167" s="1699">
        <v>0</v>
      </c>
      <c r="F3167" s="1699">
        <v>1</v>
      </c>
      <c r="G3167" s="1700" t="s">
        <v>5483</v>
      </c>
      <c r="H3167" s="1700" t="s">
        <v>5490</v>
      </c>
      <c r="I3167" s="1700" t="s">
        <v>8089</v>
      </c>
    </row>
    <row r="3168" spans="2:9">
      <c r="B3168" s="1699" t="s">
        <v>2731</v>
      </c>
      <c r="C3168" s="1699" t="s">
        <v>2150</v>
      </c>
      <c r="D3168" s="1699" t="s">
        <v>2524</v>
      </c>
      <c r="E3168" s="1699">
        <v>0</v>
      </c>
      <c r="F3168" s="1699">
        <v>1</v>
      </c>
      <c r="G3168" s="1700" t="s">
        <v>5483</v>
      </c>
      <c r="H3168" s="1700" t="s">
        <v>5491</v>
      </c>
      <c r="I3168" s="1700" t="s">
        <v>8088</v>
      </c>
    </row>
    <row r="3169" spans="2:9">
      <c r="B3169" s="1699" t="s">
        <v>2731</v>
      </c>
      <c r="C3169" s="1699" t="s">
        <v>2150</v>
      </c>
      <c r="D3169" s="1699" t="s">
        <v>2525</v>
      </c>
      <c r="E3169" s="1699">
        <v>0</v>
      </c>
      <c r="F3169" s="1699">
        <v>1</v>
      </c>
      <c r="G3169" s="1700" t="s">
        <v>5483</v>
      </c>
      <c r="H3169" s="1700" t="s">
        <v>5492</v>
      </c>
      <c r="I3169" s="1700" t="s">
        <v>8089</v>
      </c>
    </row>
    <row r="3170" spans="2:9">
      <c r="B3170" s="1699" t="s">
        <v>2731</v>
      </c>
      <c r="C3170" s="1699" t="s">
        <v>2150</v>
      </c>
      <c r="D3170" s="1699" t="s">
        <v>2527</v>
      </c>
      <c r="E3170" s="1699">
        <v>0</v>
      </c>
      <c r="F3170" s="1699">
        <v>1</v>
      </c>
      <c r="G3170" s="1700" t="s">
        <v>5483</v>
      </c>
      <c r="H3170" s="1700" t="s">
        <v>2878</v>
      </c>
      <c r="I3170" s="1700" t="s">
        <v>8089</v>
      </c>
    </row>
    <row r="3171" spans="2:9">
      <c r="B3171" s="1699" t="s">
        <v>2731</v>
      </c>
      <c r="C3171" s="1699" t="s">
        <v>2150</v>
      </c>
      <c r="D3171" s="1699" t="s">
        <v>2529</v>
      </c>
      <c r="E3171" s="1699">
        <v>0</v>
      </c>
      <c r="F3171" s="1699">
        <v>1</v>
      </c>
      <c r="G3171" s="1700" t="s">
        <v>5483</v>
      </c>
      <c r="H3171" s="1700" t="s">
        <v>5493</v>
      </c>
      <c r="I3171" s="1700" t="s">
        <v>8089</v>
      </c>
    </row>
    <row r="3172" spans="2:9">
      <c r="B3172" s="1699" t="s">
        <v>2731</v>
      </c>
      <c r="C3172" s="1699" t="s">
        <v>2155</v>
      </c>
      <c r="D3172" s="1699" t="s">
        <v>2108</v>
      </c>
      <c r="E3172" s="1699">
        <v>1</v>
      </c>
      <c r="F3172" s="1699">
        <v>0</v>
      </c>
      <c r="G3172" s="1700" t="s">
        <v>5495</v>
      </c>
      <c r="H3172" s="1700"/>
      <c r="I3172" s="1700" t="s">
        <v>8088</v>
      </c>
    </row>
    <row r="3173" spans="2:9">
      <c r="B3173" s="1699" t="s">
        <v>2731</v>
      </c>
      <c r="C3173" s="1699" t="s">
        <v>2155</v>
      </c>
      <c r="D3173" s="1699" t="s">
        <v>2107</v>
      </c>
      <c r="E3173" s="1699">
        <v>0</v>
      </c>
      <c r="F3173" s="1699">
        <v>1</v>
      </c>
      <c r="G3173" s="1700" t="s">
        <v>5495</v>
      </c>
      <c r="H3173" s="1700" t="s">
        <v>5496</v>
      </c>
      <c r="I3173" s="1700" t="s">
        <v>8088</v>
      </c>
    </row>
    <row r="3174" spans="2:9">
      <c r="B3174" s="1699" t="s">
        <v>2731</v>
      </c>
      <c r="C3174" s="1699" t="s">
        <v>2155</v>
      </c>
      <c r="D3174" s="1699" t="s">
        <v>2110</v>
      </c>
      <c r="E3174" s="1699">
        <v>0</v>
      </c>
      <c r="F3174" s="1699">
        <v>1</v>
      </c>
      <c r="G3174" s="1700" t="s">
        <v>5495</v>
      </c>
      <c r="H3174" s="1700" t="s">
        <v>5497</v>
      </c>
      <c r="I3174" s="1700" t="s">
        <v>8089</v>
      </c>
    </row>
    <row r="3175" spans="2:9">
      <c r="B3175" s="1699" t="s">
        <v>2731</v>
      </c>
      <c r="C3175" s="1699" t="s">
        <v>2155</v>
      </c>
      <c r="D3175" s="1699" t="s">
        <v>2112</v>
      </c>
      <c r="E3175" s="1699">
        <v>0</v>
      </c>
      <c r="F3175" s="1699">
        <v>1</v>
      </c>
      <c r="G3175" s="1700" t="s">
        <v>5495</v>
      </c>
      <c r="H3175" s="1700" t="s">
        <v>5498</v>
      </c>
      <c r="I3175" s="1700" t="s">
        <v>8088</v>
      </c>
    </row>
    <row r="3176" spans="2:9">
      <c r="B3176" s="1699" t="s">
        <v>2731</v>
      </c>
      <c r="C3176" s="1699" t="s">
        <v>2155</v>
      </c>
      <c r="D3176" s="1699" t="s">
        <v>2122</v>
      </c>
      <c r="E3176" s="1699">
        <v>0</v>
      </c>
      <c r="F3176" s="1699">
        <v>1</v>
      </c>
      <c r="G3176" s="1700" t="s">
        <v>5495</v>
      </c>
      <c r="H3176" s="1700" t="s">
        <v>5499</v>
      </c>
      <c r="I3176" s="1700" t="s">
        <v>8088</v>
      </c>
    </row>
    <row r="3177" spans="2:9">
      <c r="B3177" s="1699" t="s">
        <v>2731</v>
      </c>
      <c r="C3177" s="1699" t="s">
        <v>2155</v>
      </c>
      <c r="D3177" s="1699" t="s">
        <v>2124</v>
      </c>
      <c r="E3177" s="1699">
        <v>0</v>
      </c>
      <c r="F3177" s="1699">
        <v>1</v>
      </c>
      <c r="G3177" s="1700" t="s">
        <v>5495</v>
      </c>
      <c r="H3177" s="1700" t="s">
        <v>3918</v>
      </c>
      <c r="I3177" s="1700" t="s">
        <v>8088</v>
      </c>
    </row>
    <row r="3178" spans="2:9">
      <c r="B3178" s="1699" t="s">
        <v>2731</v>
      </c>
      <c r="C3178" s="1699" t="s">
        <v>2155</v>
      </c>
      <c r="D3178" s="1699" t="s">
        <v>2126</v>
      </c>
      <c r="E3178" s="1699">
        <v>0</v>
      </c>
      <c r="F3178" s="1699">
        <v>1</v>
      </c>
      <c r="G3178" s="1700" t="s">
        <v>5495</v>
      </c>
      <c r="H3178" s="1700" t="s">
        <v>5500</v>
      </c>
      <c r="I3178" s="1700" t="s">
        <v>8088</v>
      </c>
    </row>
    <row r="3179" spans="2:9">
      <c r="B3179" s="1699" t="s">
        <v>2731</v>
      </c>
      <c r="C3179" s="1699" t="s">
        <v>2155</v>
      </c>
      <c r="D3179" s="1699" t="s">
        <v>2128</v>
      </c>
      <c r="E3179" s="1699">
        <v>0</v>
      </c>
      <c r="F3179" s="1699">
        <v>1</v>
      </c>
      <c r="G3179" s="1700" t="s">
        <v>5495</v>
      </c>
      <c r="H3179" s="1700" t="s">
        <v>4395</v>
      </c>
      <c r="I3179" s="1700" t="s">
        <v>8089</v>
      </c>
    </row>
    <row r="3180" spans="2:9">
      <c r="B3180" s="1699" t="s">
        <v>2731</v>
      </c>
      <c r="C3180" s="1699" t="s">
        <v>2155</v>
      </c>
      <c r="D3180" s="1699" t="s">
        <v>2130</v>
      </c>
      <c r="E3180" s="1699">
        <v>0</v>
      </c>
      <c r="F3180" s="1699">
        <v>1</v>
      </c>
      <c r="G3180" s="1700" t="s">
        <v>5495</v>
      </c>
      <c r="H3180" s="1700" t="s">
        <v>5501</v>
      </c>
      <c r="I3180" s="1700" t="s">
        <v>8089</v>
      </c>
    </row>
    <row r="3181" spans="2:9">
      <c r="B3181" s="1699" t="s">
        <v>2731</v>
      </c>
      <c r="C3181" s="1699" t="s">
        <v>2155</v>
      </c>
      <c r="D3181" s="1699" t="s">
        <v>2512</v>
      </c>
      <c r="E3181" s="1699">
        <v>0</v>
      </c>
      <c r="F3181" s="1699">
        <v>1</v>
      </c>
      <c r="G3181" s="1700" t="s">
        <v>5495</v>
      </c>
      <c r="H3181" s="1700" t="s">
        <v>2780</v>
      </c>
      <c r="I3181" s="1700" t="s">
        <v>8088</v>
      </c>
    </row>
    <row r="3182" spans="2:9">
      <c r="B3182" s="1699" t="s">
        <v>2731</v>
      </c>
      <c r="C3182" s="1699" t="s">
        <v>2155</v>
      </c>
      <c r="D3182" s="1699" t="s">
        <v>2518</v>
      </c>
      <c r="E3182" s="1699">
        <v>0</v>
      </c>
      <c r="F3182" s="1699">
        <v>1</v>
      </c>
      <c r="G3182" s="1700" t="s">
        <v>5495</v>
      </c>
      <c r="H3182" s="1700" t="s">
        <v>5502</v>
      </c>
      <c r="I3182" s="1700" t="s">
        <v>8089</v>
      </c>
    </row>
    <row r="3183" spans="2:9">
      <c r="B3183" s="1699" t="s">
        <v>2731</v>
      </c>
      <c r="C3183" s="1699" t="s">
        <v>2155</v>
      </c>
      <c r="D3183" s="1699" t="s">
        <v>2520</v>
      </c>
      <c r="E3183" s="1699">
        <v>0</v>
      </c>
      <c r="F3183" s="1699">
        <v>1</v>
      </c>
      <c r="G3183" s="1700" t="s">
        <v>5495</v>
      </c>
      <c r="H3183" s="1700" t="s">
        <v>5503</v>
      </c>
      <c r="I3183" s="1700" t="s">
        <v>8088</v>
      </c>
    </row>
    <row r="3184" spans="2:9">
      <c r="B3184" s="1699" t="s">
        <v>2731</v>
      </c>
      <c r="C3184" s="1699" t="s">
        <v>2155</v>
      </c>
      <c r="D3184" s="1699" t="s">
        <v>2524</v>
      </c>
      <c r="E3184" s="1699">
        <v>0</v>
      </c>
      <c r="F3184" s="1699">
        <v>1</v>
      </c>
      <c r="G3184" s="1700" t="s">
        <v>5495</v>
      </c>
      <c r="H3184" s="1700" t="s">
        <v>5504</v>
      </c>
      <c r="I3184" s="1700" t="s">
        <v>8088</v>
      </c>
    </row>
    <row r="3185" spans="2:9">
      <c r="B3185" s="1699" t="s">
        <v>2731</v>
      </c>
      <c r="C3185" s="1699" t="s">
        <v>2157</v>
      </c>
      <c r="D3185" s="1699" t="s">
        <v>2130</v>
      </c>
      <c r="E3185" s="1699">
        <v>0</v>
      </c>
      <c r="F3185" s="1699">
        <v>1</v>
      </c>
      <c r="G3185" s="1700" t="s">
        <v>5505</v>
      </c>
      <c r="H3185" s="1700" t="s">
        <v>3882</v>
      </c>
      <c r="I3185" s="1700" t="s">
        <v>8088</v>
      </c>
    </row>
    <row r="3186" spans="2:9">
      <c r="B3186" s="1699" t="s">
        <v>2731</v>
      </c>
      <c r="C3186" s="1699" t="s">
        <v>2157</v>
      </c>
      <c r="D3186" s="1699" t="s">
        <v>2512</v>
      </c>
      <c r="E3186" s="1699">
        <v>0</v>
      </c>
      <c r="F3186" s="1699">
        <v>1</v>
      </c>
      <c r="G3186" s="1700" t="s">
        <v>5505</v>
      </c>
      <c r="H3186" s="1700" t="s">
        <v>5507</v>
      </c>
      <c r="I3186" s="1700" t="s">
        <v>8089</v>
      </c>
    </row>
    <row r="3187" spans="2:9">
      <c r="B3187" s="1699" t="s">
        <v>2731</v>
      </c>
      <c r="C3187" s="1699" t="s">
        <v>2157</v>
      </c>
      <c r="D3187" s="1699" t="s">
        <v>2514</v>
      </c>
      <c r="E3187" s="1699">
        <v>0</v>
      </c>
      <c r="F3187" s="1699">
        <v>1</v>
      </c>
      <c r="G3187" s="1700" t="s">
        <v>5505</v>
      </c>
      <c r="H3187" s="1700" t="s">
        <v>5508</v>
      </c>
      <c r="I3187" s="1700" t="s">
        <v>8089</v>
      </c>
    </row>
    <row r="3188" spans="2:9">
      <c r="B3188" s="1699" t="s">
        <v>2731</v>
      </c>
      <c r="C3188" s="1699" t="s">
        <v>2157</v>
      </c>
      <c r="D3188" s="1699" t="s">
        <v>2522</v>
      </c>
      <c r="E3188" s="1699">
        <v>0</v>
      </c>
      <c r="F3188" s="1699">
        <v>1</v>
      </c>
      <c r="G3188" s="1700" t="s">
        <v>5505</v>
      </c>
      <c r="H3188" s="1700" t="s">
        <v>5509</v>
      </c>
      <c r="I3188" s="1700" t="s">
        <v>8088</v>
      </c>
    </row>
    <row r="3189" spans="2:9">
      <c r="B3189" s="1699" t="s">
        <v>2731</v>
      </c>
      <c r="C3189" s="1699" t="s">
        <v>2158</v>
      </c>
      <c r="D3189" s="1699" t="s">
        <v>2108</v>
      </c>
      <c r="E3189" s="1699">
        <v>1</v>
      </c>
      <c r="F3189" s="1699">
        <v>0</v>
      </c>
      <c r="G3189" s="1700" t="s">
        <v>5510</v>
      </c>
      <c r="H3189" s="1700"/>
      <c r="I3189" s="1700" t="s">
        <v>8088</v>
      </c>
    </row>
    <row r="3190" spans="2:9">
      <c r="B3190" s="1699" t="s">
        <v>2731</v>
      </c>
      <c r="C3190" s="1699" t="s">
        <v>2158</v>
      </c>
      <c r="D3190" s="1699" t="s">
        <v>2107</v>
      </c>
      <c r="E3190" s="1699">
        <v>0</v>
      </c>
      <c r="F3190" s="1699">
        <v>1</v>
      </c>
      <c r="G3190" s="1700" t="s">
        <v>5510</v>
      </c>
      <c r="H3190" s="1700" t="s">
        <v>3802</v>
      </c>
      <c r="I3190" s="1700" t="s">
        <v>8088</v>
      </c>
    </row>
    <row r="3191" spans="2:9">
      <c r="B3191" s="1699" t="s">
        <v>2731</v>
      </c>
      <c r="C3191" s="1699" t="s">
        <v>2158</v>
      </c>
      <c r="D3191" s="1699" t="s">
        <v>2122</v>
      </c>
      <c r="E3191" s="1699">
        <v>0</v>
      </c>
      <c r="F3191" s="1699">
        <v>1</v>
      </c>
      <c r="G3191" s="1700" t="s">
        <v>5510</v>
      </c>
      <c r="H3191" s="1700" t="s">
        <v>5511</v>
      </c>
      <c r="I3191" s="1700" t="s">
        <v>8088</v>
      </c>
    </row>
    <row r="3192" spans="2:9">
      <c r="B3192" s="1699" t="s">
        <v>2731</v>
      </c>
      <c r="C3192" s="1699" t="s">
        <v>2158</v>
      </c>
      <c r="D3192" s="1699" t="s">
        <v>2124</v>
      </c>
      <c r="E3192" s="1699">
        <v>0</v>
      </c>
      <c r="F3192" s="1699">
        <v>1</v>
      </c>
      <c r="G3192" s="1700" t="s">
        <v>5510</v>
      </c>
      <c r="H3192" s="1700" t="s">
        <v>5512</v>
      </c>
      <c r="I3192" s="1700" t="s">
        <v>8088</v>
      </c>
    </row>
    <row r="3193" spans="2:9">
      <c r="B3193" s="1699" t="s">
        <v>2731</v>
      </c>
      <c r="C3193" s="1699" t="s">
        <v>2158</v>
      </c>
      <c r="D3193" s="1699" t="s">
        <v>2126</v>
      </c>
      <c r="E3193" s="1699">
        <v>0</v>
      </c>
      <c r="F3193" s="1699">
        <v>1</v>
      </c>
      <c r="G3193" s="1700" t="s">
        <v>5510</v>
      </c>
      <c r="H3193" s="1700" t="s">
        <v>5513</v>
      </c>
      <c r="I3193" s="1700" t="s">
        <v>8089</v>
      </c>
    </row>
    <row r="3194" spans="2:9">
      <c r="B3194" s="1699" t="s">
        <v>2731</v>
      </c>
      <c r="C3194" s="1699" t="s">
        <v>2158</v>
      </c>
      <c r="D3194" s="1699" t="s">
        <v>2130</v>
      </c>
      <c r="E3194" s="1699">
        <v>0</v>
      </c>
      <c r="F3194" s="1699">
        <v>1</v>
      </c>
      <c r="G3194" s="1700" t="s">
        <v>5510</v>
      </c>
      <c r="H3194" s="1700" t="s">
        <v>5514</v>
      </c>
      <c r="I3194" s="1700" t="s">
        <v>8089</v>
      </c>
    </row>
    <row r="3195" spans="2:9">
      <c r="B3195" s="1699" t="s">
        <v>2731</v>
      </c>
      <c r="C3195" s="1699" t="s">
        <v>2158</v>
      </c>
      <c r="D3195" s="1699" t="s">
        <v>2512</v>
      </c>
      <c r="E3195" s="1699">
        <v>0</v>
      </c>
      <c r="F3195" s="1699">
        <v>1</v>
      </c>
      <c r="G3195" s="1700" t="s">
        <v>5510</v>
      </c>
      <c r="H3195" s="1700" t="s">
        <v>5515</v>
      </c>
      <c r="I3195" s="1700" t="s">
        <v>8088</v>
      </c>
    </row>
    <row r="3196" spans="2:9">
      <c r="B3196" s="1699" t="s">
        <v>2731</v>
      </c>
      <c r="C3196" s="1699" t="s">
        <v>2158</v>
      </c>
      <c r="D3196" s="1699" t="s">
        <v>2515</v>
      </c>
      <c r="E3196" s="1699">
        <v>0</v>
      </c>
      <c r="F3196" s="1699">
        <v>1</v>
      </c>
      <c r="G3196" s="1700" t="s">
        <v>5510</v>
      </c>
      <c r="H3196" s="1700" t="s">
        <v>5516</v>
      </c>
      <c r="I3196" s="1700" t="s">
        <v>8088</v>
      </c>
    </row>
    <row r="3197" spans="2:9">
      <c r="B3197" s="1699" t="s">
        <v>2731</v>
      </c>
      <c r="C3197" s="1699" t="s">
        <v>3741</v>
      </c>
      <c r="D3197" s="1699" t="s">
        <v>2108</v>
      </c>
      <c r="E3197" s="1699">
        <v>1</v>
      </c>
      <c r="F3197" s="1699">
        <v>0</v>
      </c>
      <c r="G3197" s="1700" t="s">
        <v>3973</v>
      </c>
      <c r="H3197" s="1700"/>
      <c r="I3197" s="1700" t="s">
        <v>8088</v>
      </c>
    </row>
    <row r="3198" spans="2:9">
      <c r="B3198" s="1699" t="s">
        <v>2731</v>
      </c>
      <c r="C3198" s="1699" t="s">
        <v>3741</v>
      </c>
      <c r="D3198" s="1699" t="s">
        <v>2107</v>
      </c>
      <c r="E3198" s="1699">
        <v>0</v>
      </c>
      <c r="F3198" s="1699">
        <v>1</v>
      </c>
      <c r="G3198" s="1700" t="s">
        <v>3973</v>
      </c>
      <c r="H3198" s="1700" t="s">
        <v>5517</v>
      </c>
      <c r="I3198" s="1700" t="s">
        <v>8088</v>
      </c>
    </row>
    <row r="3199" spans="2:9">
      <c r="B3199" s="1699" t="s">
        <v>2731</v>
      </c>
      <c r="C3199" s="1699" t="s">
        <v>3741</v>
      </c>
      <c r="D3199" s="1699" t="s">
        <v>2110</v>
      </c>
      <c r="E3199" s="1699">
        <v>0</v>
      </c>
      <c r="F3199" s="1699">
        <v>1</v>
      </c>
      <c r="G3199" s="1700" t="s">
        <v>3973</v>
      </c>
      <c r="H3199" s="1700" t="s">
        <v>5518</v>
      </c>
      <c r="I3199" s="1700" t="s">
        <v>8088</v>
      </c>
    </row>
    <row r="3200" spans="2:9">
      <c r="B3200" s="1699" t="s">
        <v>2731</v>
      </c>
      <c r="C3200" s="1699" t="s">
        <v>3741</v>
      </c>
      <c r="D3200" s="1699" t="s">
        <v>2112</v>
      </c>
      <c r="E3200" s="1699">
        <v>0</v>
      </c>
      <c r="F3200" s="1699">
        <v>1</v>
      </c>
      <c r="G3200" s="1700" t="s">
        <v>3973</v>
      </c>
      <c r="H3200" s="1700" t="s">
        <v>5519</v>
      </c>
      <c r="I3200" s="1700" t="s">
        <v>8088</v>
      </c>
    </row>
    <row r="3201" spans="2:9">
      <c r="B3201" s="1699" t="s">
        <v>2731</v>
      </c>
      <c r="C3201" s="1699" t="s">
        <v>3741</v>
      </c>
      <c r="D3201" s="1699" t="s">
        <v>2122</v>
      </c>
      <c r="E3201" s="1699">
        <v>0</v>
      </c>
      <c r="F3201" s="1699">
        <v>1</v>
      </c>
      <c r="G3201" s="1700" t="s">
        <v>3973</v>
      </c>
      <c r="H3201" s="1700" t="s">
        <v>5520</v>
      </c>
      <c r="I3201" s="1700" t="s">
        <v>8088</v>
      </c>
    </row>
    <row r="3202" spans="2:9">
      <c r="B3202" s="1699" t="s">
        <v>2731</v>
      </c>
      <c r="C3202" s="1699" t="s">
        <v>3741</v>
      </c>
      <c r="D3202" s="1699" t="s">
        <v>2124</v>
      </c>
      <c r="E3202" s="1699">
        <v>0</v>
      </c>
      <c r="F3202" s="1699">
        <v>1</v>
      </c>
      <c r="G3202" s="1700" t="s">
        <v>3973</v>
      </c>
      <c r="H3202" s="1700" t="s">
        <v>5521</v>
      </c>
      <c r="I3202" s="1700" t="s">
        <v>8088</v>
      </c>
    </row>
    <row r="3203" spans="2:9">
      <c r="B3203" s="1699" t="s">
        <v>2731</v>
      </c>
      <c r="C3203" s="1699" t="s">
        <v>2629</v>
      </c>
      <c r="D3203" s="1699" t="s">
        <v>2108</v>
      </c>
      <c r="E3203" s="1699">
        <v>1</v>
      </c>
      <c r="F3203" s="1699">
        <v>0</v>
      </c>
      <c r="G3203" s="1700" t="s">
        <v>3504</v>
      </c>
      <c r="H3203" s="1700"/>
      <c r="I3203" s="1700" t="s">
        <v>8089</v>
      </c>
    </row>
    <row r="3204" spans="2:9">
      <c r="B3204" s="1699" t="s">
        <v>2731</v>
      </c>
      <c r="C3204" s="1699" t="s">
        <v>2629</v>
      </c>
      <c r="D3204" s="1699" t="s">
        <v>2107</v>
      </c>
      <c r="E3204" s="1699">
        <v>0</v>
      </c>
      <c r="F3204" s="1699">
        <v>1</v>
      </c>
      <c r="G3204" s="1700" t="s">
        <v>3504</v>
      </c>
      <c r="H3204" s="1700" t="s">
        <v>2205</v>
      </c>
      <c r="I3204" s="1700" t="s">
        <v>8089</v>
      </c>
    </row>
    <row r="3205" spans="2:9">
      <c r="B3205" s="1699" t="s">
        <v>2731</v>
      </c>
      <c r="C3205" s="1699" t="s">
        <v>2629</v>
      </c>
      <c r="D3205" s="1699" t="s">
        <v>2110</v>
      </c>
      <c r="E3205" s="1699">
        <v>0</v>
      </c>
      <c r="F3205" s="1699">
        <v>1</v>
      </c>
      <c r="G3205" s="1700" t="s">
        <v>3504</v>
      </c>
      <c r="H3205" s="1700" t="s">
        <v>3504</v>
      </c>
      <c r="I3205" s="1700" t="s">
        <v>8088</v>
      </c>
    </row>
    <row r="3206" spans="2:9">
      <c r="B3206" s="1699" t="s">
        <v>2731</v>
      </c>
      <c r="C3206" s="1699" t="s">
        <v>2629</v>
      </c>
      <c r="D3206" s="1699" t="s">
        <v>2112</v>
      </c>
      <c r="E3206" s="1699">
        <v>0</v>
      </c>
      <c r="F3206" s="1699">
        <v>1</v>
      </c>
      <c r="G3206" s="1700" t="s">
        <v>3504</v>
      </c>
      <c r="H3206" s="1700" t="s">
        <v>5523</v>
      </c>
      <c r="I3206" s="1700" t="s">
        <v>8089</v>
      </c>
    </row>
    <row r="3207" spans="2:9">
      <c r="B3207" s="1699" t="s">
        <v>2733</v>
      </c>
      <c r="C3207" s="1699" t="s">
        <v>2113</v>
      </c>
      <c r="D3207" s="1699" t="s">
        <v>2110</v>
      </c>
      <c r="E3207" s="1699">
        <v>0</v>
      </c>
      <c r="F3207" s="1699">
        <v>1</v>
      </c>
      <c r="G3207" s="1700" t="s">
        <v>8066</v>
      </c>
      <c r="H3207" s="1700" t="s">
        <v>5524</v>
      </c>
      <c r="I3207" s="1700" t="s">
        <v>8089</v>
      </c>
    </row>
    <row r="3208" spans="2:9">
      <c r="B3208" s="1699" t="s">
        <v>2733</v>
      </c>
      <c r="C3208" s="1699" t="s">
        <v>2118</v>
      </c>
      <c r="D3208" s="1699" t="s">
        <v>2110</v>
      </c>
      <c r="E3208" s="1699">
        <v>0</v>
      </c>
      <c r="F3208" s="1699">
        <v>1</v>
      </c>
      <c r="G3208" s="1700" t="s">
        <v>8067</v>
      </c>
      <c r="H3208" s="1700" t="s">
        <v>5525</v>
      </c>
      <c r="I3208" s="1700" t="s">
        <v>8089</v>
      </c>
    </row>
    <row r="3209" spans="2:9">
      <c r="B3209" s="1699" t="s">
        <v>2733</v>
      </c>
      <c r="C3209" s="1699" t="s">
        <v>2118</v>
      </c>
      <c r="D3209" s="1699" t="s">
        <v>2112</v>
      </c>
      <c r="E3209" s="1699">
        <v>0</v>
      </c>
      <c r="F3209" s="1699">
        <v>1</v>
      </c>
      <c r="G3209" s="1700" t="s">
        <v>8067</v>
      </c>
      <c r="H3209" s="1700" t="s">
        <v>5526</v>
      </c>
      <c r="I3209" s="1700" t="s">
        <v>8089</v>
      </c>
    </row>
    <row r="3210" spans="2:9">
      <c r="B3210" s="1699" t="s">
        <v>2733</v>
      </c>
      <c r="C3210" s="1699" t="s">
        <v>2118</v>
      </c>
      <c r="D3210" s="1699" t="s">
        <v>2122</v>
      </c>
      <c r="E3210" s="1699">
        <v>0</v>
      </c>
      <c r="F3210" s="1699">
        <v>1</v>
      </c>
      <c r="G3210" s="1700" t="s">
        <v>8067</v>
      </c>
      <c r="H3210" s="1700" t="s">
        <v>5527</v>
      </c>
      <c r="I3210" s="1700" t="s">
        <v>8089</v>
      </c>
    </row>
    <row r="3211" spans="2:9">
      <c r="B3211" s="1699" t="s">
        <v>2733</v>
      </c>
      <c r="C3211" s="1699" t="s">
        <v>2118</v>
      </c>
      <c r="D3211" s="1699" t="s">
        <v>2124</v>
      </c>
      <c r="E3211" s="1699">
        <v>0</v>
      </c>
      <c r="F3211" s="1699">
        <v>1</v>
      </c>
      <c r="G3211" s="1700" t="s">
        <v>8067</v>
      </c>
      <c r="H3211" s="1700" t="s">
        <v>3730</v>
      </c>
      <c r="I3211" s="1700" t="s">
        <v>8089</v>
      </c>
    </row>
    <row r="3212" spans="2:9">
      <c r="B3212" s="1699" t="s">
        <v>2733</v>
      </c>
      <c r="C3212" s="1699" t="s">
        <v>2118</v>
      </c>
      <c r="D3212" s="1699" t="s">
        <v>2126</v>
      </c>
      <c r="E3212" s="1699">
        <v>0</v>
      </c>
      <c r="F3212" s="1699">
        <v>1</v>
      </c>
      <c r="G3212" s="1700" t="s">
        <v>8067</v>
      </c>
      <c r="H3212" s="1700" t="s">
        <v>5528</v>
      </c>
      <c r="I3212" s="1700" t="s">
        <v>8089</v>
      </c>
    </row>
    <row r="3213" spans="2:9">
      <c r="B3213" s="1699" t="s">
        <v>2733</v>
      </c>
      <c r="C3213" s="1699" t="s">
        <v>2118</v>
      </c>
      <c r="D3213" s="1699" t="s">
        <v>2128</v>
      </c>
      <c r="E3213" s="1699">
        <v>0</v>
      </c>
      <c r="F3213" s="1699">
        <v>1</v>
      </c>
      <c r="G3213" s="1700" t="s">
        <v>8067</v>
      </c>
      <c r="H3213" s="1700" t="s">
        <v>5529</v>
      </c>
      <c r="I3213" s="1700" t="s">
        <v>8089</v>
      </c>
    </row>
    <row r="3214" spans="2:9">
      <c r="B3214" s="1699" t="s">
        <v>2733</v>
      </c>
      <c r="C3214" s="1699" t="s">
        <v>2507</v>
      </c>
      <c r="D3214" s="1699" t="s">
        <v>2112</v>
      </c>
      <c r="E3214" s="1699">
        <v>0</v>
      </c>
      <c r="F3214" s="1699">
        <v>1</v>
      </c>
      <c r="G3214" s="1700" t="s">
        <v>5530</v>
      </c>
      <c r="H3214" s="1700" t="s">
        <v>5531</v>
      </c>
      <c r="I3214" s="1700" t="s">
        <v>8088</v>
      </c>
    </row>
    <row r="3215" spans="2:9">
      <c r="B3215" s="1699" t="s">
        <v>2733</v>
      </c>
      <c r="C3215" s="1699" t="s">
        <v>2507</v>
      </c>
      <c r="D3215" s="1699" t="s">
        <v>2122</v>
      </c>
      <c r="E3215" s="1699">
        <v>0</v>
      </c>
      <c r="F3215" s="1699">
        <v>1</v>
      </c>
      <c r="G3215" s="1700" t="s">
        <v>5530</v>
      </c>
      <c r="H3215" s="1700" t="s">
        <v>5532</v>
      </c>
      <c r="I3215" s="1700" t="s">
        <v>8088</v>
      </c>
    </row>
    <row r="3216" spans="2:9">
      <c r="B3216" s="1699" t="s">
        <v>2733</v>
      </c>
      <c r="C3216" s="1699" t="s">
        <v>2507</v>
      </c>
      <c r="D3216" s="1699" t="s">
        <v>2124</v>
      </c>
      <c r="E3216" s="1699">
        <v>0</v>
      </c>
      <c r="F3216" s="1699">
        <v>1</v>
      </c>
      <c r="G3216" s="1700" t="s">
        <v>5530</v>
      </c>
      <c r="H3216" s="1700" t="s">
        <v>5533</v>
      </c>
      <c r="I3216" s="1700" t="s">
        <v>8088</v>
      </c>
    </row>
    <row r="3217" spans="2:9">
      <c r="B3217" s="1699" t="s">
        <v>2733</v>
      </c>
      <c r="C3217" s="1699" t="s">
        <v>2507</v>
      </c>
      <c r="D3217" s="1699" t="s">
        <v>2128</v>
      </c>
      <c r="E3217" s="1699">
        <v>0</v>
      </c>
      <c r="F3217" s="1699">
        <v>1</v>
      </c>
      <c r="G3217" s="1700" t="s">
        <v>5530</v>
      </c>
      <c r="H3217" s="1700" t="s">
        <v>5534</v>
      </c>
      <c r="I3217" s="1700" t="s">
        <v>8088</v>
      </c>
    </row>
    <row r="3218" spans="2:9">
      <c r="B3218" s="1699" t="s">
        <v>2733</v>
      </c>
      <c r="C3218" s="1699" t="s">
        <v>2507</v>
      </c>
      <c r="D3218" s="1699" t="s">
        <v>2130</v>
      </c>
      <c r="E3218" s="1699">
        <v>0</v>
      </c>
      <c r="F3218" s="1699">
        <v>1</v>
      </c>
      <c r="G3218" s="1700" t="s">
        <v>5530</v>
      </c>
      <c r="H3218" s="1700" t="s">
        <v>5535</v>
      </c>
      <c r="I3218" s="1700" t="s">
        <v>8089</v>
      </c>
    </row>
    <row r="3219" spans="2:9">
      <c r="B3219" s="1699" t="s">
        <v>2733</v>
      </c>
      <c r="C3219" s="1699" t="s">
        <v>2507</v>
      </c>
      <c r="D3219" s="1699" t="s">
        <v>2512</v>
      </c>
      <c r="E3219" s="1699">
        <v>0</v>
      </c>
      <c r="F3219" s="1699">
        <v>1</v>
      </c>
      <c r="G3219" s="1700" t="s">
        <v>5530</v>
      </c>
      <c r="H3219" s="1700" t="s">
        <v>5536</v>
      </c>
      <c r="I3219" s="1700" t="s">
        <v>8088</v>
      </c>
    </row>
    <row r="3220" spans="2:9">
      <c r="B3220" s="1699" t="s">
        <v>2733</v>
      </c>
      <c r="C3220" s="1699" t="s">
        <v>2507</v>
      </c>
      <c r="D3220" s="1699" t="s">
        <v>2515</v>
      </c>
      <c r="E3220" s="1699">
        <v>0</v>
      </c>
      <c r="F3220" s="1699">
        <v>1</v>
      </c>
      <c r="G3220" s="1700" t="s">
        <v>5530</v>
      </c>
      <c r="H3220" s="1700" t="s">
        <v>5537</v>
      </c>
      <c r="I3220" s="1700" t="s">
        <v>8088</v>
      </c>
    </row>
    <row r="3221" spans="2:9">
      <c r="B3221" s="1699" t="s">
        <v>2733</v>
      </c>
      <c r="C3221" s="1699" t="s">
        <v>2507</v>
      </c>
      <c r="D3221" s="1699" t="s">
        <v>2516</v>
      </c>
      <c r="E3221" s="1699">
        <v>0</v>
      </c>
      <c r="F3221" s="1699">
        <v>1</v>
      </c>
      <c r="G3221" s="1700" t="s">
        <v>5530</v>
      </c>
      <c r="H3221" s="1700" t="s">
        <v>3912</v>
      </c>
      <c r="I3221" s="1700" t="s">
        <v>8089</v>
      </c>
    </row>
    <row r="3222" spans="2:9">
      <c r="B3222" s="1699" t="s">
        <v>2733</v>
      </c>
      <c r="C3222" s="1699" t="s">
        <v>2507</v>
      </c>
      <c r="D3222" s="1699" t="s">
        <v>2518</v>
      </c>
      <c r="E3222" s="1699">
        <v>0</v>
      </c>
      <c r="F3222" s="1699">
        <v>1</v>
      </c>
      <c r="G3222" s="1700" t="s">
        <v>5530</v>
      </c>
      <c r="H3222" s="1700" t="s">
        <v>4921</v>
      </c>
      <c r="I3222" s="1700" t="s">
        <v>8089</v>
      </c>
    </row>
    <row r="3223" spans="2:9">
      <c r="B3223" s="1699" t="s">
        <v>2733</v>
      </c>
      <c r="C3223" s="1699" t="s">
        <v>2507</v>
      </c>
      <c r="D3223" s="1699" t="s">
        <v>2520</v>
      </c>
      <c r="E3223" s="1699">
        <v>0</v>
      </c>
      <c r="F3223" s="1699">
        <v>1</v>
      </c>
      <c r="G3223" s="1700" t="s">
        <v>5530</v>
      </c>
      <c r="H3223" s="1700" t="s">
        <v>3184</v>
      </c>
      <c r="I3223" s="1700" t="s">
        <v>8089</v>
      </c>
    </row>
    <row r="3224" spans="2:9">
      <c r="B3224" s="1699" t="s">
        <v>2733</v>
      </c>
      <c r="C3224" s="1699" t="s">
        <v>2507</v>
      </c>
      <c r="D3224" s="1699" t="s">
        <v>2522</v>
      </c>
      <c r="E3224" s="1699">
        <v>0</v>
      </c>
      <c r="F3224" s="1699">
        <v>1</v>
      </c>
      <c r="G3224" s="1700" t="s">
        <v>5530</v>
      </c>
      <c r="H3224" s="1700" t="s">
        <v>5538</v>
      </c>
      <c r="I3224" s="1700" t="s">
        <v>8089</v>
      </c>
    </row>
    <row r="3225" spans="2:9">
      <c r="B3225" s="1699" t="s">
        <v>2733</v>
      </c>
      <c r="C3225" s="1699" t="s">
        <v>2507</v>
      </c>
      <c r="D3225" s="1699" t="s">
        <v>2524</v>
      </c>
      <c r="E3225" s="1699">
        <v>0</v>
      </c>
      <c r="F3225" s="1699">
        <v>1</v>
      </c>
      <c r="G3225" s="1700" t="s">
        <v>5530</v>
      </c>
      <c r="H3225" s="1700" t="s">
        <v>5539</v>
      </c>
      <c r="I3225" s="1700" t="s">
        <v>8088</v>
      </c>
    </row>
    <row r="3226" spans="2:9">
      <c r="B3226" s="1699" t="s">
        <v>2733</v>
      </c>
      <c r="C3226" s="1699" t="s">
        <v>2507</v>
      </c>
      <c r="D3226" s="1699" t="s">
        <v>2525</v>
      </c>
      <c r="E3226" s="1699">
        <v>0</v>
      </c>
      <c r="F3226" s="1699">
        <v>1</v>
      </c>
      <c r="G3226" s="1700" t="s">
        <v>5530</v>
      </c>
      <c r="H3226" s="1700" t="s">
        <v>5540</v>
      </c>
      <c r="I3226" s="1700" t="s">
        <v>8088</v>
      </c>
    </row>
    <row r="3227" spans="2:9">
      <c r="B3227" s="1699" t="s">
        <v>2733</v>
      </c>
      <c r="C3227" s="1699" t="s">
        <v>2507</v>
      </c>
      <c r="D3227" s="1699" t="s">
        <v>2527</v>
      </c>
      <c r="E3227" s="1699">
        <v>0</v>
      </c>
      <c r="F3227" s="1699">
        <v>1</v>
      </c>
      <c r="G3227" s="1700" t="s">
        <v>5530</v>
      </c>
      <c r="H3227" s="1700" t="s">
        <v>5541</v>
      </c>
      <c r="I3227" s="1700" t="s">
        <v>8088</v>
      </c>
    </row>
    <row r="3228" spans="2:9">
      <c r="B3228" s="1699" t="s">
        <v>2733</v>
      </c>
      <c r="C3228" s="1699" t="s">
        <v>2507</v>
      </c>
      <c r="D3228" s="1699" t="s">
        <v>2529</v>
      </c>
      <c r="E3228" s="1699">
        <v>0</v>
      </c>
      <c r="F3228" s="1699">
        <v>1</v>
      </c>
      <c r="G3228" s="1700" t="s">
        <v>5530</v>
      </c>
      <c r="H3228" s="1700" t="s">
        <v>5069</v>
      </c>
      <c r="I3228" s="1700" t="s">
        <v>8089</v>
      </c>
    </row>
    <row r="3229" spans="2:9">
      <c r="B3229" s="1699" t="s">
        <v>2733</v>
      </c>
      <c r="C3229" s="1699" t="s">
        <v>2507</v>
      </c>
      <c r="D3229" s="1699" t="s">
        <v>2531</v>
      </c>
      <c r="E3229" s="1699">
        <v>0</v>
      </c>
      <c r="F3229" s="1699">
        <v>1</v>
      </c>
      <c r="G3229" s="1700" t="s">
        <v>5530</v>
      </c>
      <c r="H3229" s="1700" t="s">
        <v>5542</v>
      </c>
      <c r="I3229" s="1700" t="s">
        <v>8089</v>
      </c>
    </row>
    <row r="3230" spans="2:9">
      <c r="B3230" s="1699" t="s">
        <v>2733</v>
      </c>
      <c r="C3230" s="1699" t="s">
        <v>2507</v>
      </c>
      <c r="D3230" s="1699" t="s">
        <v>2685</v>
      </c>
      <c r="E3230" s="1699">
        <v>0</v>
      </c>
      <c r="F3230" s="1699">
        <v>1</v>
      </c>
      <c r="G3230" s="1700" t="s">
        <v>5530</v>
      </c>
      <c r="H3230" s="1700" t="s">
        <v>5543</v>
      </c>
      <c r="I3230" s="1700" t="s">
        <v>8088</v>
      </c>
    </row>
    <row r="3231" spans="2:9">
      <c r="B3231" s="1699" t="s">
        <v>2733</v>
      </c>
      <c r="C3231" s="1699" t="s">
        <v>2507</v>
      </c>
      <c r="D3231" s="1699" t="s">
        <v>2725</v>
      </c>
      <c r="E3231" s="1699">
        <v>0</v>
      </c>
      <c r="F3231" s="1699">
        <v>1</v>
      </c>
      <c r="G3231" s="1700" t="s">
        <v>5530</v>
      </c>
      <c r="H3231" s="1700" t="s">
        <v>5544</v>
      </c>
      <c r="I3231" s="1700" t="s">
        <v>8089</v>
      </c>
    </row>
    <row r="3232" spans="2:9">
      <c r="B3232" s="1699" t="s">
        <v>2733</v>
      </c>
      <c r="C3232" s="1699" t="s">
        <v>2507</v>
      </c>
      <c r="D3232" s="1699" t="s">
        <v>2727</v>
      </c>
      <c r="E3232" s="1699">
        <v>0</v>
      </c>
      <c r="F3232" s="1699">
        <v>1</v>
      </c>
      <c r="G3232" s="1700" t="s">
        <v>5530</v>
      </c>
      <c r="H3232" s="1700" t="s">
        <v>5545</v>
      </c>
      <c r="I3232" s="1700" t="s">
        <v>8089</v>
      </c>
    </row>
    <row r="3233" spans="2:9">
      <c r="B3233" s="1699" t="s">
        <v>2733</v>
      </c>
      <c r="C3233" s="1699" t="s">
        <v>2507</v>
      </c>
      <c r="D3233" s="1699" t="s">
        <v>2729</v>
      </c>
      <c r="E3233" s="1699">
        <v>0</v>
      </c>
      <c r="F3233" s="1699">
        <v>1</v>
      </c>
      <c r="G3233" s="1700" t="s">
        <v>5530</v>
      </c>
      <c r="H3233" s="1700" t="s">
        <v>5546</v>
      </c>
      <c r="I3233" s="1700" t="s">
        <v>8088</v>
      </c>
    </row>
    <row r="3234" spans="2:9">
      <c r="B3234" s="1699" t="s">
        <v>2733</v>
      </c>
      <c r="C3234" s="1699" t="s">
        <v>2507</v>
      </c>
      <c r="D3234" s="1699" t="s">
        <v>2731</v>
      </c>
      <c r="E3234" s="1699">
        <v>0</v>
      </c>
      <c r="F3234" s="1699">
        <v>1</v>
      </c>
      <c r="G3234" s="1700" t="s">
        <v>5530</v>
      </c>
      <c r="H3234" s="1700" t="s">
        <v>5547</v>
      </c>
      <c r="I3234" s="1700" t="s">
        <v>8088</v>
      </c>
    </row>
    <row r="3235" spans="2:9">
      <c r="B3235" s="1699" t="s">
        <v>2733</v>
      </c>
      <c r="C3235" s="1699" t="s">
        <v>2507</v>
      </c>
      <c r="D3235" s="1699" t="s">
        <v>2733</v>
      </c>
      <c r="E3235" s="1699">
        <v>0</v>
      </c>
      <c r="F3235" s="1699">
        <v>1</v>
      </c>
      <c r="G3235" s="1700" t="s">
        <v>5530</v>
      </c>
      <c r="H3235" s="1700" t="s">
        <v>5548</v>
      </c>
      <c r="I3235" s="1700" t="s">
        <v>8088</v>
      </c>
    </row>
    <row r="3236" spans="2:9">
      <c r="B3236" s="1699" t="s">
        <v>2733</v>
      </c>
      <c r="C3236" s="1699" t="s">
        <v>2507</v>
      </c>
      <c r="D3236" s="1699" t="s">
        <v>2735</v>
      </c>
      <c r="E3236" s="1699">
        <v>0</v>
      </c>
      <c r="F3236" s="1699">
        <v>1</v>
      </c>
      <c r="G3236" s="1700" t="s">
        <v>5530</v>
      </c>
      <c r="H3236" s="1700" t="s">
        <v>5480</v>
      </c>
      <c r="I3236" s="1700" t="s">
        <v>8088</v>
      </c>
    </row>
    <row r="3237" spans="2:9">
      <c r="B3237" s="1699" t="s">
        <v>2733</v>
      </c>
      <c r="C3237" s="1699" t="s">
        <v>2507</v>
      </c>
      <c r="D3237" s="1699" t="s">
        <v>2737</v>
      </c>
      <c r="E3237" s="1699">
        <v>0</v>
      </c>
      <c r="F3237" s="1699">
        <v>1</v>
      </c>
      <c r="G3237" s="1700" t="s">
        <v>5530</v>
      </c>
      <c r="H3237" s="1700" t="s">
        <v>5549</v>
      </c>
      <c r="I3237" s="1700" t="s">
        <v>8089</v>
      </c>
    </row>
    <row r="3238" spans="2:9">
      <c r="B3238" s="1699" t="s">
        <v>2733</v>
      </c>
      <c r="C3238" s="1699" t="s">
        <v>2120</v>
      </c>
      <c r="D3238" s="1699" t="s">
        <v>2110</v>
      </c>
      <c r="E3238" s="1699">
        <v>0</v>
      </c>
      <c r="F3238" s="1699">
        <v>1</v>
      </c>
      <c r="G3238" s="1700" t="s">
        <v>5550</v>
      </c>
      <c r="H3238" s="1700" t="s">
        <v>5551</v>
      </c>
      <c r="I3238" s="1700" t="s">
        <v>8088</v>
      </c>
    </row>
    <row r="3239" spans="2:9">
      <c r="B3239" s="1699" t="s">
        <v>2733</v>
      </c>
      <c r="C3239" s="1699" t="s">
        <v>2120</v>
      </c>
      <c r="D3239" s="1699" t="s">
        <v>2112</v>
      </c>
      <c r="E3239" s="1699">
        <v>0</v>
      </c>
      <c r="F3239" s="1699">
        <v>1</v>
      </c>
      <c r="G3239" s="1700" t="s">
        <v>5550</v>
      </c>
      <c r="H3239" s="1700" t="s">
        <v>5552</v>
      </c>
      <c r="I3239" s="1700" t="s">
        <v>8089</v>
      </c>
    </row>
    <row r="3240" spans="2:9">
      <c r="B3240" s="1699" t="s">
        <v>2733</v>
      </c>
      <c r="C3240" s="1699" t="s">
        <v>2120</v>
      </c>
      <c r="D3240" s="1699" t="s">
        <v>2122</v>
      </c>
      <c r="E3240" s="1699">
        <v>0</v>
      </c>
      <c r="F3240" s="1699">
        <v>1</v>
      </c>
      <c r="G3240" s="1700" t="s">
        <v>5550</v>
      </c>
      <c r="H3240" s="1700" t="s">
        <v>5553</v>
      </c>
      <c r="I3240" s="1700" t="s">
        <v>8089</v>
      </c>
    </row>
    <row r="3241" spans="2:9">
      <c r="B3241" s="1699" t="s">
        <v>2733</v>
      </c>
      <c r="C3241" s="1699" t="s">
        <v>2120</v>
      </c>
      <c r="D3241" s="1699" t="s">
        <v>2124</v>
      </c>
      <c r="E3241" s="1699">
        <v>0</v>
      </c>
      <c r="F3241" s="1699">
        <v>1</v>
      </c>
      <c r="G3241" s="1700" t="s">
        <v>5550</v>
      </c>
      <c r="H3241" s="1700" t="s">
        <v>5554</v>
      </c>
      <c r="I3241" s="1700" t="s">
        <v>8088</v>
      </c>
    </row>
    <row r="3242" spans="2:9">
      <c r="B3242" s="1699" t="s">
        <v>2733</v>
      </c>
      <c r="C3242" s="1699" t="s">
        <v>2120</v>
      </c>
      <c r="D3242" s="1699" t="s">
        <v>2126</v>
      </c>
      <c r="E3242" s="1699">
        <v>0</v>
      </c>
      <c r="F3242" s="1699">
        <v>1</v>
      </c>
      <c r="G3242" s="1700" t="s">
        <v>5550</v>
      </c>
      <c r="H3242" s="1700" t="s">
        <v>3571</v>
      </c>
      <c r="I3242" s="1700" t="s">
        <v>8088</v>
      </c>
    </row>
    <row r="3243" spans="2:9">
      <c r="B3243" s="1699" t="s">
        <v>2733</v>
      </c>
      <c r="C3243" s="1699" t="s">
        <v>2132</v>
      </c>
      <c r="D3243" s="1699" t="s">
        <v>2108</v>
      </c>
      <c r="E3243" s="1699">
        <v>1</v>
      </c>
      <c r="F3243" s="1699">
        <v>0</v>
      </c>
      <c r="G3243" s="1700" t="s">
        <v>5555</v>
      </c>
      <c r="H3243" s="1700"/>
      <c r="I3243" s="1700" t="s">
        <v>8088</v>
      </c>
    </row>
    <row r="3244" spans="2:9">
      <c r="B3244" s="1699" t="s">
        <v>2733</v>
      </c>
      <c r="C3244" s="1699" t="s">
        <v>2132</v>
      </c>
      <c r="D3244" s="1699" t="s">
        <v>2110</v>
      </c>
      <c r="E3244" s="1699">
        <v>0</v>
      </c>
      <c r="F3244" s="1699">
        <v>1</v>
      </c>
      <c r="G3244" s="1700" t="s">
        <v>5555</v>
      </c>
      <c r="H3244" s="1700" t="s">
        <v>5556</v>
      </c>
      <c r="I3244" s="1700" t="s">
        <v>8088</v>
      </c>
    </row>
    <row r="3245" spans="2:9">
      <c r="B3245" s="1699" t="s">
        <v>2733</v>
      </c>
      <c r="C3245" s="1699" t="s">
        <v>2132</v>
      </c>
      <c r="D3245" s="1699" t="s">
        <v>2124</v>
      </c>
      <c r="E3245" s="1699">
        <v>0</v>
      </c>
      <c r="F3245" s="1699">
        <v>1</v>
      </c>
      <c r="G3245" s="1700" t="s">
        <v>5555</v>
      </c>
      <c r="H3245" s="1700" t="s">
        <v>3645</v>
      </c>
      <c r="I3245" s="1700" t="s">
        <v>8088</v>
      </c>
    </row>
    <row r="3246" spans="2:9">
      <c r="B3246" s="1699" t="s">
        <v>2733</v>
      </c>
      <c r="C3246" s="1699" t="s">
        <v>2132</v>
      </c>
      <c r="D3246" s="1699" t="s">
        <v>2126</v>
      </c>
      <c r="E3246" s="1699">
        <v>0</v>
      </c>
      <c r="F3246" s="1699">
        <v>1</v>
      </c>
      <c r="G3246" s="1700" t="s">
        <v>5555</v>
      </c>
      <c r="H3246" s="1700" t="s">
        <v>5557</v>
      </c>
      <c r="I3246" s="1700" t="s">
        <v>8088</v>
      </c>
    </row>
    <row r="3247" spans="2:9">
      <c r="B3247" s="1699" t="s">
        <v>2733</v>
      </c>
      <c r="C3247" s="1699" t="s">
        <v>2132</v>
      </c>
      <c r="D3247" s="1699" t="s">
        <v>2128</v>
      </c>
      <c r="E3247" s="1699">
        <v>0</v>
      </c>
      <c r="F3247" s="1699">
        <v>1</v>
      </c>
      <c r="G3247" s="1700" t="s">
        <v>5555</v>
      </c>
      <c r="H3247" s="1700" t="s">
        <v>5558</v>
      </c>
      <c r="I3247" s="1700" t="s">
        <v>8088</v>
      </c>
    </row>
    <row r="3248" spans="2:9">
      <c r="B3248" s="1699" t="s">
        <v>2733</v>
      </c>
      <c r="C3248" s="1699" t="s">
        <v>2132</v>
      </c>
      <c r="D3248" s="1699" t="s">
        <v>2130</v>
      </c>
      <c r="E3248" s="1699">
        <v>0</v>
      </c>
      <c r="F3248" s="1699">
        <v>1</v>
      </c>
      <c r="G3248" s="1700" t="s">
        <v>5555</v>
      </c>
      <c r="H3248" s="1700" t="s">
        <v>5559</v>
      </c>
      <c r="I3248" s="1700" t="s">
        <v>8088</v>
      </c>
    </row>
    <row r="3249" spans="2:9">
      <c r="B3249" s="1699" t="s">
        <v>2733</v>
      </c>
      <c r="C3249" s="1699" t="s">
        <v>2132</v>
      </c>
      <c r="D3249" s="1699" t="s">
        <v>2512</v>
      </c>
      <c r="E3249" s="1699">
        <v>0</v>
      </c>
      <c r="F3249" s="1699">
        <v>1</v>
      </c>
      <c r="G3249" s="1700" t="s">
        <v>5555</v>
      </c>
      <c r="H3249" s="1700" t="s">
        <v>5560</v>
      </c>
      <c r="I3249" s="1700" t="s">
        <v>8088</v>
      </c>
    </row>
    <row r="3250" spans="2:9">
      <c r="B3250" s="1699" t="s">
        <v>2733</v>
      </c>
      <c r="C3250" s="1699" t="s">
        <v>2132</v>
      </c>
      <c r="D3250" s="1699" t="s">
        <v>2514</v>
      </c>
      <c r="E3250" s="1699">
        <v>0</v>
      </c>
      <c r="F3250" s="1699">
        <v>1</v>
      </c>
      <c r="G3250" s="1700" t="s">
        <v>5555</v>
      </c>
      <c r="H3250" s="1700" t="s">
        <v>5561</v>
      </c>
      <c r="I3250" s="1700" t="s">
        <v>8088</v>
      </c>
    </row>
    <row r="3251" spans="2:9">
      <c r="B3251" s="1699" t="s">
        <v>2733</v>
      </c>
      <c r="C3251" s="1699" t="s">
        <v>2132</v>
      </c>
      <c r="D3251" s="1699" t="s">
        <v>2515</v>
      </c>
      <c r="E3251" s="1699">
        <v>0</v>
      </c>
      <c r="F3251" s="1699">
        <v>1</v>
      </c>
      <c r="G3251" s="1700" t="s">
        <v>5555</v>
      </c>
      <c r="H3251" s="1700" t="s">
        <v>5562</v>
      </c>
      <c r="I3251" s="1700" t="s">
        <v>8089</v>
      </c>
    </row>
    <row r="3252" spans="2:9">
      <c r="B3252" s="1699" t="s">
        <v>2733</v>
      </c>
      <c r="C3252" s="1699" t="s">
        <v>2132</v>
      </c>
      <c r="D3252" s="1699" t="s">
        <v>2516</v>
      </c>
      <c r="E3252" s="1699">
        <v>0</v>
      </c>
      <c r="F3252" s="1699">
        <v>1</v>
      </c>
      <c r="G3252" s="1700" t="s">
        <v>5555</v>
      </c>
      <c r="H3252" s="1700" t="s">
        <v>5563</v>
      </c>
      <c r="I3252" s="1700" t="s">
        <v>8089</v>
      </c>
    </row>
    <row r="3253" spans="2:9">
      <c r="B3253" s="1699" t="s">
        <v>2733</v>
      </c>
      <c r="C3253" s="1699" t="s">
        <v>2132</v>
      </c>
      <c r="D3253" s="1699" t="s">
        <v>2518</v>
      </c>
      <c r="E3253" s="1699">
        <v>0</v>
      </c>
      <c r="F3253" s="1699">
        <v>1</v>
      </c>
      <c r="G3253" s="1700" t="s">
        <v>5555</v>
      </c>
      <c r="H3253" s="1700" t="s">
        <v>5564</v>
      </c>
      <c r="I3253" s="1700" t="s">
        <v>8089</v>
      </c>
    </row>
    <row r="3254" spans="2:9">
      <c r="B3254" s="1699" t="s">
        <v>2733</v>
      </c>
      <c r="C3254" s="1699" t="s">
        <v>2137</v>
      </c>
      <c r="D3254" s="1699" t="s">
        <v>2108</v>
      </c>
      <c r="E3254" s="1699">
        <v>1</v>
      </c>
      <c r="F3254" s="1699">
        <v>0</v>
      </c>
      <c r="G3254" s="1700" t="s">
        <v>5565</v>
      </c>
      <c r="H3254" s="1700"/>
      <c r="I3254" s="1700" t="s">
        <v>8088</v>
      </c>
    </row>
    <row r="3255" spans="2:9">
      <c r="B3255" s="1699" t="s">
        <v>2733</v>
      </c>
      <c r="C3255" s="1699" t="s">
        <v>2137</v>
      </c>
      <c r="D3255" s="1699" t="s">
        <v>2110</v>
      </c>
      <c r="E3255" s="1699">
        <v>0</v>
      </c>
      <c r="F3255" s="1699">
        <v>1</v>
      </c>
      <c r="G3255" s="1700" t="s">
        <v>5565</v>
      </c>
      <c r="H3255" s="1700" t="s">
        <v>5566</v>
      </c>
      <c r="I3255" s="1700" t="s">
        <v>8088</v>
      </c>
    </row>
    <row r="3256" spans="2:9">
      <c r="B3256" s="1699" t="s">
        <v>2733</v>
      </c>
      <c r="C3256" s="1699" t="s">
        <v>2137</v>
      </c>
      <c r="D3256" s="1699" t="s">
        <v>2112</v>
      </c>
      <c r="E3256" s="1699">
        <v>0</v>
      </c>
      <c r="F3256" s="1699">
        <v>1</v>
      </c>
      <c r="G3256" s="1700" t="s">
        <v>5565</v>
      </c>
      <c r="H3256" s="1700" t="s">
        <v>5567</v>
      </c>
      <c r="I3256" s="1700" t="s">
        <v>8088</v>
      </c>
    </row>
    <row r="3257" spans="2:9">
      <c r="B3257" s="1699" t="s">
        <v>2733</v>
      </c>
      <c r="C3257" s="1699" t="s">
        <v>2137</v>
      </c>
      <c r="D3257" s="1699" t="s">
        <v>2122</v>
      </c>
      <c r="E3257" s="1699">
        <v>0</v>
      </c>
      <c r="F3257" s="1699">
        <v>1</v>
      </c>
      <c r="G3257" s="1700" t="s">
        <v>5565</v>
      </c>
      <c r="H3257" s="1700" t="s">
        <v>5568</v>
      </c>
      <c r="I3257" s="1700" t="s">
        <v>8089</v>
      </c>
    </row>
    <row r="3258" spans="2:9">
      <c r="B3258" s="1699" t="s">
        <v>2733</v>
      </c>
      <c r="C3258" s="1699" t="s">
        <v>2137</v>
      </c>
      <c r="D3258" s="1699" t="s">
        <v>2124</v>
      </c>
      <c r="E3258" s="1699">
        <v>0</v>
      </c>
      <c r="F3258" s="1699">
        <v>1</v>
      </c>
      <c r="G3258" s="1700" t="s">
        <v>5565</v>
      </c>
      <c r="H3258" s="1700" t="s">
        <v>5442</v>
      </c>
      <c r="I3258" s="1700" t="s">
        <v>8088</v>
      </c>
    </row>
    <row r="3259" spans="2:9">
      <c r="B3259" s="1699" t="s">
        <v>2733</v>
      </c>
      <c r="C3259" s="1699" t="s">
        <v>2137</v>
      </c>
      <c r="D3259" s="1699" t="s">
        <v>2126</v>
      </c>
      <c r="E3259" s="1699">
        <v>0</v>
      </c>
      <c r="F3259" s="1699">
        <v>1</v>
      </c>
      <c r="G3259" s="1700" t="s">
        <v>5565</v>
      </c>
      <c r="H3259" s="1700" t="s">
        <v>5098</v>
      </c>
      <c r="I3259" s="1700" t="s">
        <v>8088</v>
      </c>
    </row>
    <row r="3260" spans="2:9">
      <c r="B3260" s="1699" t="s">
        <v>2733</v>
      </c>
      <c r="C3260" s="1699" t="s">
        <v>2137</v>
      </c>
      <c r="D3260" s="1699" t="s">
        <v>2128</v>
      </c>
      <c r="E3260" s="1699">
        <v>0</v>
      </c>
      <c r="F3260" s="1699">
        <v>1</v>
      </c>
      <c r="G3260" s="1700" t="s">
        <v>5565</v>
      </c>
      <c r="H3260" s="1700" t="s">
        <v>5569</v>
      </c>
      <c r="I3260" s="1700" t="s">
        <v>8088</v>
      </c>
    </row>
    <row r="3261" spans="2:9">
      <c r="B3261" s="1699" t="s">
        <v>2733</v>
      </c>
      <c r="C3261" s="1699" t="s">
        <v>2137</v>
      </c>
      <c r="D3261" s="1699" t="s">
        <v>2130</v>
      </c>
      <c r="E3261" s="1699">
        <v>0</v>
      </c>
      <c r="F3261" s="1699">
        <v>1</v>
      </c>
      <c r="G3261" s="1700" t="s">
        <v>5565</v>
      </c>
      <c r="H3261" s="1700" t="s">
        <v>5570</v>
      </c>
      <c r="I3261" s="1700" t="s">
        <v>8089</v>
      </c>
    </row>
    <row r="3262" spans="2:9">
      <c r="B3262" s="1699" t="s">
        <v>2733</v>
      </c>
      <c r="C3262" s="1699" t="s">
        <v>2137</v>
      </c>
      <c r="D3262" s="1699" t="s">
        <v>2512</v>
      </c>
      <c r="E3262" s="1699">
        <v>0</v>
      </c>
      <c r="F3262" s="1699">
        <v>1</v>
      </c>
      <c r="G3262" s="1700" t="s">
        <v>5565</v>
      </c>
      <c r="H3262" s="1700" t="s">
        <v>3885</v>
      </c>
      <c r="I3262" s="1700" t="s">
        <v>8089</v>
      </c>
    </row>
    <row r="3263" spans="2:9">
      <c r="B3263" s="1699" t="s">
        <v>2733</v>
      </c>
      <c r="C3263" s="1699" t="s">
        <v>2137</v>
      </c>
      <c r="D3263" s="1699" t="s">
        <v>2514</v>
      </c>
      <c r="E3263" s="1699">
        <v>0</v>
      </c>
      <c r="F3263" s="1699">
        <v>1</v>
      </c>
      <c r="G3263" s="1700" t="s">
        <v>5565</v>
      </c>
      <c r="H3263" s="1700" t="s">
        <v>5571</v>
      </c>
      <c r="I3263" s="1700" t="s">
        <v>8089</v>
      </c>
    </row>
    <row r="3264" spans="2:9">
      <c r="B3264" s="1699" t="s">
        <v>2733</v>
      </c>
      <c r="C3264" s="1699" t="s">
        <v>2138</v>
      </c>
      <c r="D3264" s="1699" t="s">
        <v>2110</v>
      </c>
      <c r="E3264" s="1699">
        <v>0</v>
      </c>
      <c r="F3264" s="1699">
        <v>1</v>
      </c>
      <c r="G3264" s="1700" t="s">
        <v>5572</v>
      </c>
      <c r="H3264" s="1700" t="s">
        <v>5573</v>
      </c>
      <c r="I3264" s="1700" t="s">
        <v>8089</v>
      </c>
    </row>
    <row r="3265" spans="2:9">
      <c r="B3265" s="1699" t="s">
        <v>2733</v>
      </c>
      <c r="C3265" s="1699" t="s">
        <v>2138</v>
      </c>
      <c r="D3265" s="1699" t="s">
        <v>2112</v>
      </c>
      <c r="E3265" s="1699">
        <v>0</v>
      </c>
      <c r="F3265" s="1699">
        <v>1</v>
      </c>
      <c r="G3265" s="1700" t="s">
        <v>5572</v>
      </c>
      <c r="H3265" s="1700" t="s">
        <v>5574</v>
      </c>
      <c r="I3265" s="1700" t="s">
        <v>8088</v>
      </c>
    </row>
    <row r="3266" spans="2:9">
      <c r="B3266" s="1699" t="s">
        <v>2733</v>
      </c>
      <c r="C3266" s="1699" t="s">
        <v>2138</v>
      </c>
      <c r="D3266" s="1699" t="s">
        <v>2122</v>
      </c>
      <c r="E3266" s="1699">
        <v>0</v>
      </c>
      <c r="F3266" s="1699">
        <v>1</v>
      </c>
      <c r="G3266" s="1700" t="s">
        <v>5572</v>
      </c>
      <c r="H3266" s="1700" t="s">
        <v>5575</v>
      </c>
      <c r="I3266" s="1700" t="s">
        <v>8088</v>
      </c>
    </row>
    <row r="3267" spans="2:9">
      <c r="B3267" s="1699" t="s">
        <v>2733</v>
      </c>
      <c r="C3267" s="1699" t="s">
        <v>2138</v>
      </c>
      <c r="D3267" s="1699" t="s">
        <v>2126</v>
      </c>
      <c r="E3267" s="1699">
        <v>0</v>
      </c>
      <c r="F3267" s="1699">
        <v>1</v>
      </c>
      <c r="G3267" s="1700" t="s">
        <v>5572</v>
      </c>
      <c r="H3267" s="1700" t="s">
        <v>5576</v>
      </c>
      <c r="I3267" s="1700" t="s">
        <v>8088</v>
      </c>
    </row>
    <row r="3268" spans="2:9">
      <c r="B3268" s="1699" t="s">
        <v>2733</v>
      </c>
      <c r="C3268" s="1699" t="s">
        <v>2138</v>
      </c>
      <c r="D3268" s="1699" t="s">
        <v>2128</v>
      </c>
      <c r="E3268" s="1699">
        <v>0</v>
      </c>
      <c r="F3268" s="1699">
        <v>1</v>
      </c>
      <c r="G3268" s="1700" t="s">
        <v>5572</v>
      </c>
      <c r="H3268" s="1700" t="s">
        <v>5577</v>
      </c>
      <c r="I3268" s="1700" t="s">
        <v>8088</v>
      </c>
    </row>
    <row r="3269" spans="2:9">
      <c r="B3269" s="1699" t="s">
        <v>2733</v>
      </c>
      <c r="C3269" s="1699" t="s">
        <v>2138</v>
      </c>
      <c r="D3269" s="1699" t="s">
        <v>2130</v>
      </c>
      <c r="E3269" s="1699">
        <v>0</v>
      </c>
      <c r="F3269" s="1699">
        <v>1</v>
      </c>
      <c r="G3269" s="1700" t="s">
        <v>5572</v>
      </c>
      <c r="H3269" s="1700" t="s">
        <v>5578</v>
      </c>
      <c r="I3269" s="1700" t="s">
        <v>8088</v>
      </c>
    </row>
    <row r="3270" spans="2:9">
      <c r="B3270" s="1699" t="s">
        <v>2733</v>
      </c>
      <c r="C3270" s="1699" t="s">
        <v>2138</v>
      </c>
      <c r="D3270" s="1699" t="s">
        <v>2512</v>
      </c>
      <c r="E3270" s="1699">
        <v>0</v>
      </c>
      <c r="F3270" s="1699">
        <v>1</v>
      </c>
      <c r="G3270" s="1700" t="s">
        <v>5572</v>
      </c>
      <c r="H3270" s="1700" t="s">
        <v>3821</v>
      </c>
      <c r="I3270" s="1700" t="s">
        <v>8088</v>
      </c>
    </row>
    <row r="3271" spans="2:9">
      <c r="B3271" s="1699" t="s">
        <v>2733</v>
      </c>
      <c r="C3271" s="1699" t="s">
        <v>2138</v>
      </c>
      <c r="D3271" s="1699" t="s">
        <v>2518</v>
      </c>
      <c r="E3271" s="1699">
        <v>0</v>
      </c>
      <c r="F3271" s="1699">
        <v>1</v>
      </c>
      <c r="G3271" s="1700" t="s">
        <v>5572</v>
      </c>
      <c r="H3271" s="1700" t="s">
        <v>2988</v>
      </c>
      <c r="I3271" s="1700" t="s">
        <v>8088</v>
      </c>
    </row>
    <row r="3272" spans="2:9">
      <c r="B3272" s="1699" t="s">
        <v>2733</v>
      </c>
      <c r="C3272" s="1699" t="s">
        <v>2138</v>
      </c>
      <c r="D3272" s="1699" t="s">
        <v>2520</v>
      </c>
      <c r="E3272" s="1699">
        <v>0</v>
      </c>
      <c r="F3272" s="1699">
        <v>1</v>
      </c>
      <c r="G3272" s="1700" t="s">
        <v>5572</v>
      </c>
      <c r="H3272" s="1700" t="s">
        <v>5580</v>
      </c>
      <c r="I3272" s="1700" t="s">
        <v>8088</v>
      </c>
    </row>
    <row r="3273" spans="2:9">
      <c r="B3273" s="1699" t="s">
        <v>2733</v>
      </c>
      <c r="C3273" s="1699" t="s">
        <v>2138</v>
      </c>
      <c r="D3273" s="1699" t="s">
        <v>2524</v>
      </c>
      <c r="E3273" s="1699">
        <v>0</v>
      </c>
      <c r="F3273" s="1699">
        <v>1</v>
      </c>
      <c r="G3273" s="1700" t="s">
        <v>5572</v>
      </c>
      <c r="H3273" s="1700" t="s">
        <v>5581</v>
      </c>
      <c r="I3273" s="1700" t="s">
        <v>8088</v>
      </c>
    </row>
    <row r="3274" spans="2:9">
      <c r="B3274" s="1699" t="s">
        <v>2733</v>
      </c>
      <c r="C3274" s="1699" t="s">
        <v>2138</v>
      </c>
      <c r="D3274" s="1699" t="s">
        <v>2525</v>
      </c>
      <c r="E3274" s="1699">
        <v>0</v>
      </c>
      <c r="F3274" s="1699">
        <v>1</v>
      </c>
      <c r="G3274" s="1700" t="s">
        <v>5572</v>
      </c>
      <c r="H3274" s="1700" t="s">
        <v>5582</v>
      </c>
      <c r="I3274" s="1700" t="s">
        <v>8088</v>
      </c>
    </row>
    <row r="3275" spans="2:9">
      <c r="B3275" s="1699" t="s">
        <v>2733</v>
      </c>
      <c r="C3275" s="1699" t="s">
        <v>2154</v>
      </c>
      <c r="D3275" s="1699" t="s">
        <v>2124</v>
      </c>
      <c r="E3275" s="1699">
        <v>0</v>
      </c>
      <c r="F3275" s="1699">
        <v>1</v>
      </c>
      <c r="G3275" s="1700" t="s">
        <v>5583</v>
      </c>
      <c r="H3275" s="1700" t="s">
        <v>5584</v>
      </c>
      <c r="I3275" s="1700" t="s">
        <v>8088</v>
      </c>
    </row>
    <row r="3276" spans="2:9">
      <c r="B3276" s="1699" t="s">
        <v>2733</v>
      </c>
      <c r="C3276" s="1699" t="s">
        <v>2155</v>
      </c>
      <c r="D3276" s="1699" t="s">
        <v>2108</v>
      </c>
      <c r="E3276" s="1699">
        <v>1</v>
      </c>
      <c r="F3276" s="1699">
        <v>0</v>
      </c>
      <c r="G3276" s="1700" t="s">
        <v>5585</v>
      </c>
      <c r="H3276" s="1700"/>
      <c r="I3276" s="1700" t="s">
        <v>8088</v>
      </c>
    </row>
    <row r="3277" spans="2:9">
      <c r="B3277" s="1699" t="s">
        <v>2733</v>
      </c>
      <c r="C3277" s="1699" t="s">
        <v>2155</v>
      </c>
      <c r="D3277" s="1699" t="s">
        <v>2110</v>
      </c>
      <c r="E3277" s="1699">
        <v>0</v>
      </c>
      <c r="F3277" s="1699">
        <v>1</v>
      </c>
      <c r="G3277" s="1700" t="s">
        <v>5585</v>
      </c>
      <c r="H3277" s="1700" t="s">
        <v>5586</v>
      </c>
      <c r="I3277" s="1700" t="s">
        <v>8088</v>
      </c>
    </row>
    <row r="3278" spans="2:9">
      <c r="B3278" s="1699" t="s">
        <v>2733</v>
      </c>
      <c r="C3278" s="1699" t="s">
        <v>2155</v>
      </c>
      <c r="D3278" s="1699" t="s">
        <v>2112</v>
      </c>
      <c r="E3278" s="1699">
        <v>0</v>
      </c>
      <c r="F3278" s="1699">
        <v>1</v>
      </c>
      <c r="G3278" s="1700" t="s">
        <v>5585</v>
      </c>
      <c r="H3278" s="1700" t="s">
        <v>3311</v>
      </c>
      <c r="I3278" s="1700" t="s">
        <v>8089</v>
      </c>
    </row>
    <row r="3279" spans="2:9">
      <c r="B3279" s="1699" t="s">
        <v>2733</v>
      </c>
      <c r="C3279" s="1699" t="s">
        <v>2155</v>
      </c>
      <c r="D3279" s="1699" t="s">
        <v>2122</v>
      </c>
      <c r="E3279" s="1699">
        <v>0</v>
      </c>
      <c r="F3279" s="1699">
        <v>1</v>
      </c>
      <c r="G3279" s="1700" t="s">
        <v>5585</v>
      </c>
      <c r="H3279" s="1700" t="s">
        <v>5587</v>
      </c>
      <c r="I3279" s="1700" t="s">
        <v>8088</v>
      </c>
    </row>
    <row r="3280" spans="2:9">
      <c r="B3280" s="1699" t="s">
        <v>2733</v>
      </c>
      <c r="C3280" s="1699" t="s">
        <v>2155</v>
      </c>
      <c r="D3280" s="1699" t="s">
        <v>2124</v>
      </c>
      <c r="E3280" s="1699">
        <v>0</v>
      </c>
      <c r="F3280" s="1699">
        <v>1</v>
      </c>
      <c r="G3280" s="1700" t="s">
        <v>5585</v>
      </c>
      <c r="H3280" s="1700" t="s">
        <v>5588</v>
      </c>
      <c r="I3280" s="1700" t="s">
        <v>8088</v>
      </c>
    </row>
    <row r="3281" spans="2:9">
      <c r="B3281" s="1699" t="s">
        <v>2733</v>
      </c>
      <c r="C3281" s="1699" t="s">
        <v>2155</v>
      </c>
      <c r="D3281" s="1699" t="s">
        <v>2130</v>
      </c>
      <c r="E3281" s="1699">
        <v>0</v>
      </c>
      <c r="F3281" s="1699">
        <v>1</v>
      </c>
      <c r="G3281" s="1700" t="s">
        <v>5585</v>
      </c>
      <c r="H3281" s="1700" t="s">
        <v>5589</v>
      </c>
      <c r="I3281" s="1700" t="s">
        <v>8088</v>
      </c>
    </row>
    <row r="3282" spans="2:9">
      <c r="B3282" s="1699" t="s">
        <v>2733</v>
      </c>
      <c r="C3282" s="1699" t="s">
        <v>2155</v>
      </c>
      <c r="D3282" s="1699" t="s">
        <v>2512</v>
      </c>
      <c r="E3282" s="1699">
        <v>0</v>
      </c>
      <c r="F3282" s="1699">
        <v>1</v>
      </c>
      <c r="G3282" s="1700" t="s">
        <v>5585</v>
      </c>
      <c r="H3282" s="1700" t="s">
        <v>5590</v>
      </c>
      <c r="I3282" s="1700" t="s">
        <v>8089</v>
      </c>
    </row>
    <row r="3283" spans="2:9">
      <c r="B3283" s="1699" t="s">
        <v>2733</v>
      </c>
      <c r="C3283" s="1699" t="s">
        <v>2155</v>
      </c>
      <c r="D3283" s="1699" t="s">
        <v>2514</v>
      </c>
      <c r="E3283" s="1699">
        <v>0</v>
      </c>
      <c r="F3283" s="1699">
        <v>1</v>
      </c>
      <c r="G3283" s="1700" t="s">
        <v>5585</v>
      </c>
      <c r="H3283" s="1700" t="s">
        <v>2997</v>
      </c>
      <c r="I3283" s="1700" t="s">
        <v>8088</v>
      </c>
    </row>
    <row r="3284" spans="2:9">
      <c r="B3284" s="1699" t="s">
        <v>2733</v>
      </c>
      <c r="C3284" s="1699" t="s">
        <v>2155</v>
      </c>
      <c r="D3284" s="1699" t="s">
        <v>2515</v>
      </c>
      <c r="E3284" s="1699">
        <v>0</v>
      </c>
      <c r="F3284" s="1699">
        <v>1</v>
      </c>
      <c r="G3284" s="1700" t="s">
        <v>5585</v>
      </c>
      <c r="H3284" s="1700" t="s">
        <v>5591</v>
      </c>
      <c r="I3284" s="1700" t="s">
        <v>8089</v>
      </c>
    </row>
    <row r="3285" spans="2:9">
      <c r="B3285" s="1699" t="s">
        <v>2733</v>
      </c>
      <c r="C3285" s="1699" t="s">
        <v>2155</v>
      </c>
      <c r="D3285" s="1699" t="s">
        <v>2518</v>
      </c>
      <c r="E3285" s="1699">
        <v>0</v>
      </c>
      <c r="F3285" s="1699">
        <v>1</v>
      </c>
      <c r="G3285" s="1700" t="s">
        <v>5585</v>
      </c>
      <c r="H3285" s="1700" t="s">
        <v>5592</v>
      </c>
      <c r="I3285" s="1700" t="s">
        <v>8088</v>
      </c>
    </row>
    <row r="3286" spans="2:9">
      <c r="B3286" s="1699" t="s">
        <v>2733</v>
      </c>
      <c r="C3286" s="1699" t="s">
        <v>2155</v>
      </c>
      <c r="D3286" s="1699" t="s">
        <v>2520</v>
      </c>
      <c r="E3286" s="1699">
        <v>0</v>
      </c>
      <c r="F3286" s="1699">
        <v>1</v>
      </c>
      <c r="G3286" s="1700" t="s">
        <v>5585</v>
      </c>
      <c r="H3286" s="1700" t="s">
        <v>5593</v>
      </c>
      <c r="I3286" s="1700" t="s">
        <v>8088</v>
      </c>
    </row>
    <row r="3287" spans="2:9">
      <c r="B3287" s="1699" t="s">
        <v>2733</v>
      </c>
      <c r="C3287" s="1699" t="s">
        <v>2155</v>
      </c>
      <c r="D3287" s="1699" t="s">
        <v>2524</v>
      </c>
      <c r="E3287" s="1699">
        <v>0</v>
      </c>
      <c r="F3287" s="1699">
        <v>1</v>
      </c>
      <c r="G3287" s="1700" t="s">
        <v>5585</v>
      </c>
      <c r="H3287" s="1700" t="s">
        <v>5443</v>
      </c>
      <c r="I3287" s="1700" t="s">
        <v>8088</v>
      </c>
    </row>
    <row r="3288" spans="2:9">
      <c r="B3288" s="1699" t="s">
        <v>2733</v>
      </c>
      <c r="C3288" s="1699" t="s">
        <v>2155</v>
      </c>
      <c r="D3288" s="1699" t="s">
        <v>2525</v>
      </c>
      <c r="E3288" s="1699">
        <v>0</v>
      </c>
      <c r="F3288" s="1699">
        <v>1</v>
      </c>
      <c r="G3288" s="1700" t="s">
        <v>5585</v>
      </c>
      <c r="H3288" s="1700" t="s">
        <v>5594</v>
      </c>
      <c r="I3288" s="1700" t="s">
        <v>8089</v>
      </c>
    </row>
    <row r="3289" spans="2:9">
      <c r="B3289" s="1699" t="s">
        <v>2733</v>
      </c>
      <c r="C3289" s="1699" t="s">
        <v>2155</v>
      </c>
      <c r="D3289" s="1699" t="s">
        <v>2527</v>
      </c>
      <c r="E3289" s="1699">
        <v>0</v>
      </c>
      <c r="F3289" s="1699">
        <v>1</v>
      </c>
      <c r="G3289" s="1700" t="s">
        <v>5585</v>
      </c>
      <c r="H3289" s="1700" t="s">
        <v>5595</v>
      </c>
      <c r="I3289" s="1700" t="s">
        <v>8088</v>
      </c>
    </row>
    <row r="3290" spans="2:9">
      <c r="B3290" s="1699" t="s">
        <v>2733</v>
      </c>
      <c r="C3290" s="1699" t="s">
        <v>2155</v>
      </c>
      <c r="D3290" s="1699" t="s">
        <v>2529</v>
      </c>
      <c r="E3290" s="1699">
        <v>0</v>
      </c>
      <c r="F3290" s="1699">
        <v>1</v>
      </c>
      <c r="G3290" s="1700" t="s">
        <v>5585</v>
      </c>
      <c r="H3290" s="1700" t="s">
        <v>5596</v>
      </c>
      <c r="I3290" s="1700" t="s">
        <v>8088</v>
      </c>
    </row>
    <row r="3291" spans="2:9">
      <c r="B3291" s="1699" t="s">
        <v>2733</v>
      </c>
      <c r="C3291" s="1699" t="s">
        <v>2155</v>
      </c>
      <c r="D3291" s="1699" t="s">
        <v>2531</v>
      </c>
      <c r="E3291" s="1699">
        <v>0</v>
      </c>
      <c r="F3291" s="1699">
        <v>1</v>
      </c>
      <c r="G3291" s="1700" t="s">
        <v>5585</v>
      </c>
      <c r="H3291" s="1700" t="s">
        <v>5597</v>
      </c>
      <c r="I3291" s="1700" t="s">
        <v>8088</v>
      </c>
    </row>
    <row r="3292" spans="2:9">
      <c r="B3292" s="1699" t="s">
        <v>2733</v>
      </c>
      <c r="C3292" s="1699" t="s">
        <v>2155</v>
      </c>
      <c r="D3292" s="1699" t="s">
        <v>2685</v>
      </c>
      <c r="E3292" s="1699">
        <v>0</v>
      </c>
      <c r="F3292" s="1699">
        <v>1</v>
      </c>
      <c r="G3292" s="1700" t="s">
        <v>5585</v>
      </c>
      <c r="H3292" s="1700" t="s">
        <v>3931</v>
      </c>
      <c r="I3292" s="1700" t="s">
        <v>8089</v>
      </c>
    </row>
    <row r="3293" spans="2:9">
      <c r="B3293" s="1699" t="s">
        <v>2733</v>
      </c>
      <c r="C3293" s="1699" t="s">
        <v>2155</v>
      </c>
      <c r="D3293" s="1699" t="s">
        <v>2725</v>
      </c>
      <c r="E3293" s="1699">
        <v>0</v>
      </c>
      <c r="F3293" s="1699">
        <v>1</v>
      </c>
      <c r="G3293" s="1700" t="s">
        <v>5585</v>
      </c>
      <c r="H3293" s="1700" t="s">
        <v>5598</v>
      </c>
      <c r="I3293" s="1700" t="s">
        <v>8088</v>
      </c>
    </row>
    <row r="3294" spans="2:9">
      <c r="B3294" s="1699" t="s">
        <v>2733</v>
      </c>
      <c r="C3294" s="1699" t="s">
        <v>2155</v>
      </c>
      <c r="D3294" s="1699" t="s">
        <v>2727</v>
      </c>
      <c r="E3294" s="1699">
        <v>0</v>
      </c>
      <c r="F3294" s="1699">
        <v>1</v>
      </c>
      <c r="G3294" s="1700" t="s">
        <v>5585</v>
      </c>
      <c r="H3294" s="1700" t="s">
        <v>5599</v>
      </c>
      <c r="I3294" s="1700" t="s">
        <v>8088</v>
      </c>
    </row>
    <row r="3295" spans="2:9">
      <c r="B3295" s="1699" t="s">
        <v>2733</v>
      </c>
      <c r="C3295" s="1699" t="s">
        <v>2155</v>
      </c>
      <c r="D3295" s="1699" t="s">
        <v>2729</v>
      </c>
      <c r="E3295" s="1699">
        <v>0</v>
      </c>
      <c r="F3295" s="1699">
        <v>1</v>
      </c>
      <c r="G3295" s="1700" t="s">
        <v>5585</v>
      </c>
      <c r="H3295" s="1700" t="s">
        <v>5600</v>
      </c>
      <c r="I3295" s="1700" t="s">
        <v>8089</v>
      </c>
    </row>
    <row r="3296" spans="2:9">
      <c r="B3296" s="1699" t="s">
        <v>2733</v>
      </c>
      <c r="C3296" s="1699" t="s">
        <v>2155</v>
      </c>
      <c r="D3296" s="1699" t="s">
        <v>2731</v>
      </c>
      <c r="E3296" s="1699">
        <v>0</v>
      </c>
      <c r="F3296" s="1699">
        <v>1</v>
      </c>
      <c r="G3296" s="1700" t="s">
        <v>5585</v>
      </c>
      <c r="H3296" s="1700" t="s">
        <v>2713</v>
      </c>
      <c r="I3296" s="1700" t="s">
        <v>8088</v>
      </c>
    </row>
    <row r="3297" spans="2:9">
      <c r="B3297" s="1699" t="s">
        <v>2733</v>
      </c>
      <c r="C3297" s="1699" t="s">
        <v>2155</v>
      </c>
      <c r="D3297" s="1699" t="s">
        <v>2733</v>
      </c>
      <c r="E3297" s="1699">
        <v>0</v>
      </c>
      <c r="F3297" s="1699">
        <v>1</v>
      </c>
      <c r="G3297" s="1700" t="s">
        <v>5585</v>
      </c>
      <c r="H3297" s="1700" t="s">
        <v>5601</v>
      </c>
      <c r="I3297" s="1700" t="s">
        <v>8089</v>
      </c>
    </row>
    <row r="3298" spans="2:9">
      <c r="B3298" s="1699" t="s">
        <v>2733</v>
      </c>
      <c r="C3298" s="1699" t="s">
        <v>2155</v>
      </c>
      <c r="D3298" s="1699" t="s">
        <v>2735</v>
      </c>
      <c r="E3298" s="1699">
        <v>0</v>
      </c>
      <c r="F3298" s="1699">
        <v>1</v>
      </c>
      <c r="G3298" s="1700" t="s">
        <v>5585</v>
      </c>
      <c r="H3298" s="1700" t="s">
        <v>5602</v>
      </c>
      <c r="I3298" s="1700" t="s">
        <v>8088</v>
      </c>
    </row>
    <row r="3299" spans="2:9">
      <c r="B3299" s="1699" t="s">
        <v>2733</v>
      </c>
      <c r="C3299" s="1699" t="s">
        <v>2155</v>
      </c>
      <c r="D3299" s="1699" t="s">
        <v>2737</v>
      </c>
      <c r="E3299" s="1699">
        <v>0</v>
      </c>
      <c r="F3299" s="1699">
        <v>1</v>
      </c>
      <c r="G3299" s="1700" t="s">
        <v>5585</v>
      </c>
      <c r="H3299" s="1700" t="s">
        <v>5603</v>
      </c>
      <c r="I3299" s="1700" t="s">
        <v>8089</v>
      </c>
    </row>
    <row r="3300" spans="2:9">
      <c r="B3300" s="1699" t="s">
        <v>2733</v>
      </c>
      <c r="C3300" s="1699" t="s">
        <v>2155</v>
      </c>
      <c r="D3300" s="1699" t="s">
        <v>2739</v>
      </c>
      <c r="E3300" s="1699">
        <v>0</v>
      </c>
      <c r="F3300" s="1699">
        <v>1</v>
      </c>
      <c r="G3300" s="1700" t="s">
        <v>5585</v>
      </c>
      <c r="H3300" s="1700" t="s">
        <v>3918</v>
      </c>
      <c r="I3300" s="1700" t="s">
        <v>8089</v>
      </c>
    </row>
    <row r="3301" spans="2:9">
      <c r="B3301" s="1699" t="s">
        <v>2733</v>
      </c>
      <c r="C3301" s="1699" t="s">
        <v>2155</v>
      </c>
      <c r="D3301" s="1699" t="s">
        <v>2743</v>
      </c>
      <c r="E3301" s="1699">
        <v>0</v>
      </c>
      <c r="F3301" s="1699">
        <v>1</v>
      </c>
      <c r="G3301" s="1700" t="s">
        <v>5585</v>
      </c>
      <c r="H3301" s="1700" t="s">
        <v>5604</v>
      </c>
      <c r="I3301" s="1700" t="s">
        <v>8089</v>
      </c>
    </row>
    <row r="3302" spans="2:9">
      <c r="B3302" s="1699" t="s">
        <v>2733</v>
      </c>
      <c r="C3302" s="1699" t="s">
        <v>2155</v>
      </c>
      <c r="D3302" s="1699" t="s">
        <v>2745</v>
      </c>
      <c r="E3302" s="1699">
        <v>0</v>
      </c>
      <c r="F3302" s="1699">
        <v>1</v>
      </c>
      <c r="G3302" s="1700" t="s">
        <v>5585</v>
      </c>
      <c r="H3302" s="1700" t="s">
        <v>5605</v>
      </c>
      <c r="I3302" s="1700" t="s">
        <v>8088</v>
      </c>
    </row>
    <row r="3303" spans="2:9">
      <c r="B3303" s="1699" t="s">
        <v>2733</v>
      </c>
      <c r="C3303" s="1699" t="s">
        <v>2155</v>
      </c>
      <c r="D3303" s="1699" t="s">
        <v>2747</v>
      </c>
      <c r="E3303" s="1699">
        <v>0</v>
      </c>
      <c r="F3303" s="1699">
        <v>1</v>
      </c>
      <c r="G3303" s="1700" t="s">
        <v>5585</v>
      </c>
      <c r="H3303" s="1700" t="s">
        <v>5606</v>
      </c>
      <c r="I3303" s="1700" t="s">
        <v>8088</v>
      </c>
    </row>
    <row r="3304" spans="2:9">
      <c r="B3304" s="1699" t="s">
        <v>2733</v>
      </c>
      <c r="C3304" s="1699" t="s">
        <v>2155</v>
      </c>
      <c r="D3304" s="1699" t="s">
        <v>3301</v>
      </c>
      <c r="E3304" s="1699">
        <v>0</v>
      </c>
      <c r="F3304" s="1699">
        <v>1</v>
      </c>
      <c r="G3304" s="1700" t="s">
        <v>5585</v>
      </c>
      <c r="H3304" s="1700" t="s">
        <v>3269</v>
      </c>
      <c r="I3304" s="1700" t="s">
        <v>8088</v>
      </c>
    </row>
    <row r="3305" spans="2:9">
      <c r="B3305" s="1699" t="s">
        <v>2733</v>
      </c>
      <c r="C3305" s="1699" t="s">
        <v>2157</v>
      </c>
      <c r="D3305" s="1699" t="s">
        <v>2108</v>
      </c>
      <c r="E3305" s="1699">
        <v>1</v>
      </c>
      <c r="F3305" s="1699">
        <v>0</v>
      </c>
      <c r="G3305" s="1700" t="s">
        <v>5608</v>
      </c>
      <c r="H3305" s="1700"/>
      <c r="I3305" s="1700" t="s">
        <v>8089</v>
      </c>
    </row>
    <row r="3306" spans="2:9">
      <c r="B3306" s="1699" t="s">
        <v>2733</v>
      </c>
      <c r="C3306" s="1699" t="s">
        <v>2157</v>
      </c>
      <c r="D3306" s="1699" t="s">
        <v>2107</v>
      </c>
      <c r="E3306" s="1699">
        <v>0</v>
      </c>
      <c r="F3306" s="1699">
        <v>1</v>
      </c>
      <c r="G3306" s="1700" t="s">
        <v>5608</v>
      </c>
      <c r="H3306" s="1700" t="s">
        <v>5609</v>
      </c>
      <c r="I3306" s="1700" t="s">
        <v>8089</v>
      </c>
    </row>
    <row r="3307" spans="2:9">
      <c r="B3307" s="1699" t="s">
        <v>2733</v>
      </c>
      <c r="C3307" s="1699" t="s">
        <v>2157</v>
      </c>
      <c r="D3307" s="1699" t="s">
        <v>2110</v>
      </c>
      <c r="E3307" s="1699">
        <v>0</v>
      </c>
      <c r="F3307" s="1699">
        <v>1</v>
      </c>
      <c r="G3307" s="1700" t="s">
        <v>5608</v>
      </c>
      <c r="H3307" s="1700" t="s">
        <v>5610</v>
      </c>
      <c r="I3307" s="1700" t="s">
        <v>8089</v>
      </c>
    </row>
    <row r="3308" spans="2:9">
      <c r="B3308" s="1699" t="s">
        <v>2733</v>
      </c>
      <c r="C3308" s="1699" t="s">
        <v>2157</v>
      </c>
      <c r="D3308" s="1699" t="s">
        <v>2112</v>
      </c>
      <c r="E3308" s="1699">
        <v>0</v>
      </c>
      <c r="F3308" s="1699">
        <v>1</v>
      </c>
      <c r="G3308" s="1700" t="s">
        <v>5608</v>
      </c>
      <c r="H3308" s="1700" t="s">
        <v>4363</v>
      </c>
      <c r="I3308" s="1700" t="s">
        <v>8089</v>
      </c>
    </row>
    <row r="3309" spans="2:9">
      <c r="B3309" s="1699" t="s">
        <v>2733</v>
      </c>
      <c r="C3309" s="1699" t="s">
        <v>2157</v>
      </c>
      <c r="D3309" s="1699" t="s">
        <v>2122</v>
      </c>
      <c r="E3309" s="1699">
        <v>0</v>
      </c>
      <c r="F3309" s="1699">
        <v>1</v>
      </c>
      <c r="G3309" s="1700" t="s">
        <v>5608</v>
      </c>
      <c r="H3309" s="1700" t="s">
        <v>5611</v>
      </c>
      <c r="I3309" s="1700" t="s">
        <v>8089</v>
      </c>
    </row>
    <row r="3310" spans="2:9">
      <c r="B3310" s="1699" t="s">
        <v>2733</v>
      </c>
      <c r="C3310" s="1699" t="s">
        <v>2157</v>
      </c>
      <c r="D3310" s="1699" t="s">
        <v>2124</v>
      </c>
      <c r="E3310" s="1699">
        <v>0</v>
      </c>
      <c r="F3310" s="1699">
        <v>1</v>
      </c>
      <c r="G3310" s="1700" t="s">
        <v>5608</v>
      </c>
      <c r="H3310" s="1700" t="s">
        <v>2508</v>
      </c>
      <c r="I3310" s="1700" t="s">
        <v>8089</v>
      </c>
    </row>
    <row r="3311" spans="2:9">
      <c r="B3311" s="1699" t="s">
        <v>2733</v>
      </c>
      <c r="C3311" s="1699" t="s">
        <v>2157</v>
      </c>
      <c r="D3311" s="1699" t="s">
        <v>2128</v>
      </c>
      <c r="E3311" s="1699">
        <v>0</v>
      </c>
      <c r="F3311" s="1699">
        <v>1</v>
      </c>
      <c r="G3311" s="1700" t="s">
        <v>5608</v>
      </c>
      <c r="H3311" s="1700" t="s">
        <v>3793</v>
      </c>
      <c r="I3311" s="1700" t="s">
        <v>8088</v>
      </c>
    </row>
    <row r="3312" spans="2:9">
      <c r="B3312" s="1699" t="s">
        <v>2733</v>
      </c>
      <c r="C3312" s="1699" t="s">
        <v>2157</v>
      </c>
      <c r="D3312" s="1699" t="s">
        <v>2130</v>
      </c>
      <c r="E3312" s="1699">
        <v>0</v>
      </c>
      <c r="F3312" s="1699">
        <v>1</v>
      </c>
      <c r="G3312" s="1700" t="s">
        <v>5608</v>
      </c>
      <c r="H3312" s="1700" t="s">
        <v>5612</v>
      </c>
      <c r="I3312" s="1700" t="s">
        <v>8088</v>
      </c>
    </row>
    <row r="3313" spans="2:9">
      <c r="B3313" s="1699" t="s">
        <v>2733</v>
      </c>
      <c r="C3313" s="1699" t="s">
        <v>2157</v>
      </c>
      <c r="D3313" s="1699" t="s">
        <v>2512</v>
      </c>
      <c r="E3313" s="1699">
        <v>0</v>
      </c>
      <c r="F3313" s="1699">
        <v>1</v>
      </c>
      <c r="G3313" s="1700" t="s">
        <v>5608</v>
      </c>
      <c r="H3313" s="1700" t="s">
        <v>5613</v>
      </c>
      <c r="I3313" s="1700" t="s">
        <v>8088</v>
      </c>
    </row>
    <row r="3314" spans="2:9">
      <c r="B3314" s="1699" t="s">
        <v>2733</v>
      </c>
      <c r="C3314" s="1699" t="s">
        <v>2157</v>
      </c>
      <c r="D3314" s="1699" t="s">
        <v>2514</v>
      </c>
      <c r="E3314" s="1699">
        <v>0</v>
      </c>
      <c r="F3314" s="1699">
        <v>1</v>
      </c>
      <c r="G3314" s="1700" t="s">
        <v>5608</v>
      </c>
      <c r="H3314" s="1700" t="s">
        <v>5614</v>
      </c>
      <c r="I3314" s="1700" t="s">
        <v>8088</v>
      </c>
    </row>
    <row r="3315" spans="2:9">
      <c r="B3315" s="1699" t="s">
        <v>2733</v>
      </c>
      <c r="C3315" s="1699" t="s">
        <v>2157</v>
      </c>
      <c r="D3315" s="1699" t="s">
        <v>2516</v>
      </c>
      <c r="E3315" s="1699">
        <v>0</v>
      </c>
      <c r="F3315" s="1699">
        <v>1</v>
      </c>
      <c r="G3315" s="1700" t="s">
        <v>5608</v>
      </c>
      <c r="H3315" s="1700" t="s">
        <v>5615</v>
      </c>
      <c r="I3315" s="1700" t="s">
        <v>8088</v>
      </c>
    </row>
    <row r="3316" spans="2:9">
      <c r="B3316" s="1699" t="s">
        <v>2733</v>
      </c>
      <c r="C3316" s="1699" t="s">
        <v>2157</v>
      </c>
      <c r="D3316" s="1699" t="s">
        <v>2518</v>
      </c>
      <c r="E3316" s="1699">
        <v>0</v>
      </c>
      <c r="F3316" s="1699">
        <v>1</v>
      </c>
      <c r="G3316" s="1700" t="s">
        <v>5608</v>
      </c>
      <c r="H3316" s="1700" t="s">
        <v>5616</v>
      </c>
      <c r="I3316" s="1700" t="s">
        <v>8088</v>
      </c>
    </row>
    <row r="3317" spans="2:9">
      <c r="B3317" s="1699" t="s">
        <v>2733</v>
      </c>
      <c r="C3317" s="1699" t="s">
        <v>2157</v>
      </c>
      <c r="D3317" s="1699" t="s">
        <v>2522</v>
      </c>
      <c r="E3317" s="1699">
        <v>0</v>
      </c>
      <c r="F3317" s="1699">
        <v>1</v>
      </c>
      <c r="G3317" s="1700" t="s">
        <v>5608</v>
      </c>
      <c r="H3317" s="1700" t="s">
        <v>5617</v>
      </c>
      <c r="I3317" s="1700" t="s">
        <v>8089</v>
      </c>
    </row>
    <row r="3318" spans="2:9">
      <c r="B3318" s="1699" t="s">
        <v>2733</v>
      </c>
      <c r="C3318" s="1699" t="s">
        <v>2157</v>
      </c>
      <c r="D3318" s="1699" t="s">
        <v>2524</v>
      </c>
      <c r="E3318" s="1699">
        <v>0</v>
      </c>
      <c r="F3318" s="1699">
        <v>1</v>
      </c>
      <c r="G3318" s="1700" t="s">
        <v>5608</v>
      </c>
      <c r="H3318" s="1700" t="s">
        <v>5618</v>
      </c>
      <c r="I3318" s="1700" t="s">
        <v>8089</v>
      </c>
    </row>
    <row r="3319" spans="2:9">
      <c r="B3319" s="1699" t="s">
        <v>2733</v>
      </c>
      <c r="C3319" s="1699" t="s">
        <v>2157</v>
      </c>
      <c r="D3319" s="1699" t="s">
        <v>2525</v>
      </c>
      <c r="E3319" s="1699">
        <v>0</v>
      </c>
      <c r="F3319" s="1699">
        <v>1</v>
      </c>
      <c r="G3319" s="1700" t="s">
        <v>5608</v>
      </c>
      <c r="H3319" s="1700" t="s">
        <v>5619</v>
      </c>
      <c r="I3319" s="1700" t="s">
        <v>8089</v>
      </c>
    </row>
    <row r="3320" spans="2:9">
      <c r="B3320" s="1699" t="s">
        <v>2733</v>
      </c>
      <c r="C3320" s="1699" t="s">
        <v>2157</v>
      </c>
      <c r="D3320" s="1699" t="s">
        <v>2527</v>
      </c>
      <c r="E3320" s="1699">
        <v>0</v>
      </c>
      <c r="F3320" s="1699">
        <v>1</v>
      </c>
      <c r="G3320" s="1700" t="s">
        <v>5608</v>
      </c>
      <c r="H3320" s="1700" t="s">
        <v>5620</v>
      </c>
      <c r="I3320" s="1700" t="s">
        <v>8089</v>
      </c>
    </row>
    <row r="3321" spans="2:9">
      <c r="B3321" s="1699" t="s">
        <v>2733</v>
      </c>
      <c r="C3321" s="1699" t="s">
        <v>2158</v>
      </c>
      <c r="D3321" s="1699" t="s">
        <v>2107</v>
      </c>
      <c r="E3321" s="1699">
        <v>0</v>
      </c>
      <c r="F3321" s="1699">
        <v>1</v>
      </c>
      <c r="G3321" s="1700" t="s">
        <v>5621</v>
      </c>
      <c r="H3321" s="1700" t="s">
        <v>5622</v>
      </c>
      <c r="I3321" s="1700" t="s">
        <v>8088</v>
      </c>
    </row>
    <row r="3322" spans="2:9">
      <c r="B3322" s="1699" t="s">
        <v>2733</v>
      </c>
      <c r="C3322" s="1699" t="s">
        <v>2158</v>
      </c>
      <c r="D3322" s="1699" t="s">
        <v>2110</v>
      </c>
      <c r="E3322" s="1699">
        <v>0</v>
      </c>
      <c r="F3322" s="1699">
        <v>1</v>
      </c>
      <c r="G3322" s="1700" t="s">
        <v>5621</v>
      </c>
      <c r="H3322" s="1700" t="s">
        <v>3817</v>
      </c>
      <c r="I3322" s="1700" t="s">
        <v>8088</v>
      </c>
    </row>
    <row r="3323" spans="2:9">
      <c r="B3323" s="1699" t="s">
        <v>2733</v>
      </c>
      <c r="C3323" s="1699" t="s">
        <v>2158</v>
      </c>
      <c r="D3323" s="1699" t="s">
        <v>2130</v>
      </c>
      <c r="E3323" s="1699">
        <v>0</v>
      </c>
      <c r="F3323" s="1699">
        <v>1</v>
      </c>
      <c r="G3323" s="1700" t="s">
        <v>5621</v>
      </c>
      <c r="H3323" s="1700" t="s">
        <v>5623</v>
      </c>
      <c r="I3323" s="1700" t="s">
        <v>8088</v>
      </c>
    </row>
    <row r="3324" spans="2:9">
      <c r="B3324" s="1699" t="s">
        <v>2733</v>
      </c>
      <c r="C3324" s="1699" t="s">
        <v>2231</v>
      </c>
      <c r="D3324" s="1699" t="s">
        <v>2108</v>
      </c>
      <c r="E3324" s="1699">
        <v>1</v>
      </c>
      <c r="F3324" s="1699">
        <v>0</v>
      </c>
      <c r="G3324" s="1700" t="s">
        <v>5624</v>
      </c>
      <c r="H3324" s="1700"/>
      <c r="I3324" s="1700" t="s">
        <v>8088</v>
      </c>
    </row>
    <row r="3325" spans="2:9">
      <c r="B3325" s="1699" t="s">
        <v>2733</v>
      </c>
      <c r="C3325" s="1699" t="s">
        <v>2231</v>
      </c>
      <c r="D3325" s="1699" t="s">
        <v>2110</v>
      </c>
      <c r="E3325" s="1699">
        <v>0</v>
      </c>
      <c r="F3325" s="1699">
        <v>1</v>
      </c>
      <c r="G3325" s="1700" t="s">
        <v>5624</v>
      </c>
      <c r="H3325" s="1700" t="s">
        <v>5625</v>
      </c>
      <c r="I3325" s="1700" t="s">
        <v>8088</v>
      </c>
    </row>
    <row r="3326" spans="2:9">
      <c r="B3326" s="1699" t="s">
        <v>2733</v>
      </c>
      <c r="C3326" s="1699" t="s">
        <v>3393</v>
      </c>
      <c r="D3326" s="1699" t="s">
        <v>2108</v>
      </c>
      <c r="E3326" s="1699">
        <v>1</v>
      </c>
      <c r="F3326" s="1699">
        <v>0</v>
      </c>
      <c r="G3326" s="1700" t="s">
        <v>5626</v>
      </c>
      <c r="H3326" s="1700"/>
      <c r="I3326" s="1700" t="s">
        <v>8088</v>
      </c>
    </row>
    <row r="3327" spans="2:9">
      <c r="B3327" s="1699" t="s">
        <v>2733</v>
      </c>
      <c r="C3327" s="1699" t="s">
        <v>3393</v>
      </c>
      <c r="D3327" s="1699" t="s">
        <v>2107</v>
      </c>
      <c r="E3327" s="1699">
        <v>0</v>
      </c>
      <c r="F3327" s="1699">
        <v>1</v>
      </c>
      <c r="G3327" s="1700" t="s">
        <v>5626</v>
      </c>
      <c r="H3327" s="1700" t="s">
        <v>2777</v>
      </c>
      <c r="I3327" s="1700" t="s">
        <v>8088</v>
      </c>
    </row>
    <row r="3328" spans="2:9">
      <c r="B3328" s="1699" t="s">
        <v>2733</v>
      </c>
      <c r="C3328" s="1699" t="s">
        <v>3393</v>
      </c>
      <c r="D3328" s="1699" t="s">
        <v>2110</v>
      </c>
      <c r="E3328" s="1699">
        <v>0</v>
      </c>
      <c r="F3328" s="1699">
        <v>1</v>
      </c>
      <c r="G3328" s="1700" t="s">
        <v>5626</v>
      </c>
      <c r="H3328" s="1700" t="s">
        <v>5627</v>
      </c>
      <c r="I3328" s="1700" t="s">
        <v>8088</v>
      </c>
    </row>
    <row r="3329" spans="2:9">
      <c r="B3329" s="1699" t="s">
        <v>2733</v>
      </c>
      <c r="C3329" s="1699" t="s">
        <v>2249</v>
      </c>
      <c r="D3329" s="1699" t="s">
        <v>2108</v>
      </c>
      <c r="E3329" s="1699">
        <v>1</v>
      </c>
      <c r="F3329" s="1699">
        <v>1</v>
      </c>
      <c r="G3329" s="1700" t="s">
        <v>5628</v>
      </c>
      <c r="H3329" s="1700"/>
      <c r="I3329" s="1700" t="s">
        <v>8088</v>
      </c>
    </row>
    <row r="3330" spans="2:9">
      <c r="B3330" s="1699" t="s">
        <v>2733</v>
      </c>
      <c r="C3330" s="1699" t="s">
        <v>3213</v>
      </c>
      <c r="D3330" s="1699" t="s">
        <v>2108</v>
      </c>
      <c r="E3330" s="1699">
        <v>1</v>
      </c>
      <c r="F3330" s="1699">
        <v>0</v>
      </c>
      <c r="G3330" s="1700" t="s">
        <v>5629</v>
      </c>
      <c r="H3330" s="1700"/>
      <c r="I3330" s="1700" t="s">
        <v>8088</v>
      </c>
    </row>
    <row r="3331" spans="2:9">
      <c r="B3331" s="1699" t="s">
        <v>2733</v>
      </c>
      <c r="C3331" s="1699" t="s">
        <v>3213</v>
      </c>
      <c r="D3331" s="1699" t="s">
        <v>2107</v>
      </c>
      <c r="E3331" s="1699">
        <v>0</v>
      </c>
      <c r="F3331" s="1699">
        <v>1</v>
      </c>
      <c r="G3331" s="1700" t="s">
        <v>5629</v>
      </c>
      <c r="H3331" s="1700" t="s">
        <v>5630</v>
      </c>
      <c r="I3331" s="1700" t="s">
        <v>8088</v>
      </c>
    </row>
    <row r="3332" spans="2:9">
      <c r="B3332" s="1699" t="s">
        <v>2733</v>
      </c>
      <c r="C3332" s="1699" t="s">
        <v>3213</v>
      </c>
      <c r="D3332" s="1699" t="s">
        <v>2110</v>
      </c>
      <c r="E3332" s="1699">
        <v>0</v>
      </c>
      <c r="F3332" s="1699">
        <v>1</v>
      </c>
      <c r="G3332" s="1700" t="s">
        <v>5629</v>
      </c>
      <c r="H3332" s="1700" t="s">
        <v>5631</v>
      </c>
      <c r="I3332" s="1700" t="s">
        <v>8088</v>
      </c>
    </row>
    <row r="3333" spans="2:9">
      <c r="B3333" s="1699" t="s">
        <v>2733</v>
      </c>
      <c r="C3333" s="1699" t="s">
        <v>3213</v>
      </c>
      <c r="D3333" s="1699" t="s">
        <v>2112</v>
      </c>
      <c r="E3333" s="1699">
        <v>0</v>
      </c>
      <c r="F3333" s="1699">
        <v>1</v>
      </c>
      <c r="G3333" s="1700" t="s">
        <v>5629</v>
      </c>
      <c r="H3333" s="1700" t="s">
        <v>5632</v>
      </c>
      <c r="I3333" s="1700" t="s">
        <v>8088</v>
      </c>
    </row>
    <row r="3334" spans="2:9">
      <c r="B3334" s="1699" t="s">
        <v>2733</v>
      </c>
      <c r="C3334" s="1699" t="s">
        <v>3213</v>
      </c>
      <c r="D3334" s="1699" t="s">
        <v>2122</v>
      </c>
      <c r="E3334" s="1699">
        <v>0</v>
      </c>
      <c r="F3334" s="1699">
        <v>1</v>
      </c>
      <c r="G3334" s="1700" t="s">
        <v>5629</v>
      </c>
      <c r="H3334" s="1700" t="s">
        <v>5633</v>
      </c>
      <c r="I3334" s="1700" t="s">
        <v>8089</v>
      </c>
    </row>
    <row r="3335" spans="2:9">
      <c r="B3335" s="1699" t="s">
        <v>2733</v>
      </c>
      <c r="C3335" s="1699" t="s">
        <v>2251</v>
      </c>
      <c r="D3335" s="1699" t="s">
        <v>2108</v>
      </c>
      <c r="E3335" s="1699">
        <v>1</v>
      </c>
      <c r="F3335" s="1699">
        <v>0</v>
      </c>
      <c r="G3335" s="1700" t="s">
        <v>5634</v>
      </c>
      <c r="H3335" s="1700"/>
      <c r="I3335" s="1700" t="s">
        <v>8088</v>
      </c>
    </row>
    <row r="3336" spans="2:9">
      <c r="B3336" s="1699" t="s">
        <v>2733</v>
      </c>
      <c r="C3336" s="1699" t="s">
        <v>2251</v>
      </c>
      <c r="D3336" s="1699" t="s">
        <v>2107</v>
      </c>
      <c r="E3336" s="1699">
        <v>0</v>
      </c>
      <c r="F3336" s="1699">
        <v>1</v>
      </c>
      <c r="G3336" s="1700" t="s">
        <v>5634</v>
      </c>
      <c r="H3336" s="1700" t="s">
        <v>3847</v>
      </c>
      <c r="I3336" s="1700" t="s">
        <v>8088</v>
      </c>
    </row>
    <row r="3337" spans="2:9">
      <c r="B3337" s="1699" t="s">
        <v>2733</v>
      </c>
      <c r="C3337" s="1699" t="s">
        <v>2251</v>
      </c>
      <c r="D3337" s="1699" t="s">
        <v>2110</v>
      </c>
      <c r="E3337" s="1699">
        <v>0</v>
      </c>
      <c r="F3337" s="1699">
        <v>1</v>
      </c>
      <c r="G3337" s="1700" t="s">
        <v>5634</v>
      </c>
      <c r="H3337" s="1700" t="s">
        <v>3754</v>
      </c>
      <c r="I3337" s="1700" t="s">
        <v>8088</v>
      </c>
    </row>
    <row r="3338" spans="2:9">
      <c r="B3338" s="1699" t="s">
        <v>2733</v>
      </c>
      <c r="C3338" s="1699" t="s">
        <v>2307</v>
      </c>
      <c r="D3338" s="1699" t="s">
        <v>2108</v>
      </c>
      <c r="E3338" s="1699">
        <v>1</v>
      </c>
      <c r="F3338" s="1699">
        <v>0</v>
      </c>
      <c r="G3338" s="1700" t="s">
        <v>5635</v>
      </c>
      <c r="H3338" s="1700"/>
      <c r="I3338" s="1700" t="s">
        <v>8089</v>
      </c>
    </row>
    <row r="3339" spans="2:9">
      <c r="B3339" s="1699" t="s">
        <v>2733</v>
      </c>
      <c r="C3339" s="1699" t="s">
        <v>2307</v>
      </c>
      <c r="D3339" s="1699" t="s">
        <v>2107</v>
      </c>
      <c r="E3339" s="1699">
        <v>0</v>
      </c>
      <c r="F3339" s="1699">
        <v>1</v>
      </c>
      <c r="G3339" s="1700" t="s">
        <v>5635</v>
      </c>
      <c r="H3339" s="1700" t="s">
        <v>5598</v>
      </c>
      <c r="I3339" s="1700" t="s">
        <v>8089</v>
      </c>
    </row>
    <row r="3340" spans="2:9">
      <c r="B3340" s="1699" t="s">
        <v>2733</v>
      </c>
      <c r="C3340" s="1699" t="s">
        <v>2307</v>
      </c>
      <c r="D3340" s="1699" t="s">
        <v>2110</v>
      </c>
      <c r="E3340" s="1699">
        <v>0</v>
      </c>
      <c r="F3340" s="1699">
        <v>1</v>
      </c>
      <c r="G3340" s="1700" t="s">
        <v>5635</v>
      </c>
      <c r="H3340" s="1700" t="s">
        <v>5636</v>
      </c>
      <c r="I3340" s="1700" t="s">
        <v>8088</v>
      </c>
    </row>
    <row r="3341" spans="2:9">
      <c r="B3341" s="1699" t="s">
        <v>2733</v>
      </c>
      <c r="C3341" s="1699" t="s">
        <v>2307</v>
      </c>
      <c r="D3341" s="1699" t="s">
        <v>2112</v>
      </c>
      <c r="E3341" s="1699">
        <v>0</v>
      </c>
      <c r="F3341" s="1699">
        <v>1</v>
      </c>
      <c r="G3341" s="1700" t="s">
        <v>5635</v>
      </c>
      <c r="H3341" s="1700" t="s">
        <v>5637</v>
      </c>
      <c r="I3341" s="1700" t="s">
        <v>8088</v>
      </c>
    </row>
    <row r="3342" spans="2:9">
      <c r="B3342" s="1699" t="s">
        <v>2733</v>
      </c>
      <c r="C3342" s="1699" t="s">
        <v>2307</v>
      </c>
      <c r="D3342" s="1699" t="s">
        <v>2122</v>
      </c>
      <c r="E3342" s="1699">
        <v>0</v>
      </c>
      <c r="F3342" s="1699">
        <v>1</v>
      </c>
      <c r="G3342" s="1700" t="s">
        <v>5635</v>
      </c>
      <c r="H3342" s="1700" t="s">
        <v>5638</v>
      </c>
      <c r="I3342" s="1700" t="s">
        <v>8088</v>
      </c>
    </row>
    <row r="3343" spans="2:9">
      <c r="B3343" s="1699" t="s">
        <v>2733</v>
      </c>
      <c r="C3343" s="1699" t="s">
        <v>2307</v>
      </c>
      <c r="D3343" s="1699" t="s">
        <v>2124</v>
      </c>
      <c r="E3343" s="1699">
        <v>0</v>
      </c>
      <c r="F3343" s="1699">
        <v>1</v>
      </c>
      <c r="G3343" s="1700" t="s">
        <v>5635</v>
      </c>
      <c r="H3343" s="1700" t="s">
        <v>5639</v>
      </c>
      <c r="I3343" s="1700" t="s">
        <v>8089</v>
      </c>
    </row>
    <row r="3344" spans="2:9">
      <c r="B3344" s="1699" t="s">
        <v>2733</v>
      </c>
      <c r="C3344" s="1699" t="s">
        <v>2307</v>
      </c>
      <c r="D3344" s="1699" t="s">
        <v>2126</v>
      </c>
      <c r="E3344" s="1699">
        <v>0</v>
      </c>
      <c r="F3344" s="1699">
        <v>1</v>
      </c>
      <c r="G3344" s="1700" t="s">
        <v>5635</v>
      </c>
      <c r="H3344" s="1700" t="s">
        <v>3692</v>
      </c>
      <c r="I3344" s="1700" t="s">
        <v>8089</v>
      </c>
    </row>
    <row r="3345" spans="2:9">
      <c r="B3345" s="1699" t="s">
        <v>2733</v>
      </c>
      <c r="C3345" s="1699" t="s">
        <v>2307</v>
      </c>
      <c r="D3345" s="1699" t="s">
        <v>2128</v>
      </c>
      <c r="E3345" s="1699">
        <v>0</v>
      </c>
      <c r="F3345" s="1699">
        <v>1</v>
      </c>
      <c r="G3345" s="1700" t="s">
        <v>5635</v>
      </c>
      <c r="H3345" s="1700" t="s">
        <v>5640</v>
      </c>
      <c r="I3345" s="1700" t="s">
        <v>8089</v>
      </c>
    </row>
    <row r="3346" spans="2:9">
      <c r="B3346" s="1699" t="s">
        <v>2733</v>
      </c>
      <c r="C3346" s="1699" t="s">
        <v>2307</v>
      </c>
      <c r="D3346" s="1699" t="s">
        <v>2130</v>
      </c>
      <c r="E3346" s="1699">
        <v>0</v>
      </c>
      <c r="F3346" s="1699">
        <v>1</v>
      </c>
      <c r="G3346" s="1700" t="s">
        <v>5635</v>
      </c>
      <c r="H3346" s="1700" t="s">
        <v>5641</v>
      </c>
      <c r="I3346" s="1700" t="s">
        <v>8089</v>
      </c>
    </row>
    <row r="3347" spans="2:9">
      <c r="B3347" s="1699" t="s">
        <v>2733</v>
      </c>
      <c r="C3347" s="1699" t="s">
        <v>2307</v>
      </c>
      <c r="D3347" s="1699" t="s">
        <v>2512</v>
      </c>
      <c r="E3347" s="1699">
        <v>0</v>
      </c>
      <c r="F3347" s="1699">
        <v>1</v>
      </c>
      <c r="G3347" s="1700" t="s">
        <v>5635</v>
      </c>
      <c r="H3347" s="1700" t="s">
        <v>5642</v>
      </c>
      <c r="I3347" s="1700" t="s">
        <v>8089</v>
      </c>
    </row>
    <row r="3348" spans="2:9">
      <c r="B3348" s="1699" t="s">
        <v>2733</v>
      </c>
      <c r="C3348" s="1699" t="s">
        <v>2346</v>
      </c>
      <c r="D3348" s="1699" t="s">
        <v>2108</v>
      </c>
      <c r="E3348" s="1699">
        <v>1</v>
      </c>
      <c r="F3348" s="1699">
        <v>0</v>
      </c>
      <c r="G3348" s="1700" t="s">
        <v>5643</v>
      </c>
      <c r="H3348" s="1700"/>
      <c r="I3348" s="1700" t="s">
        <v>8089</v>
      </c>
    </row>
    <row r="3349" spans="2:9">
      <c r="B3349" s="1699" t="s">
        <v>2733</v>
      </c>
      <c r="C3349" s="1699" t="s">
        <v>2346</v>
      </c>
      <c r="D3349" s="1699" t="s">
        <v>2107</v>
      </c>
      <c r="E3349" s="1699">
        <v>0</v>
      </c>
      <c r="F3349" s="1699">
        <v>1</v>
      </c>
      <c r="G3349" s="1700" t="s">
        <v>5643</v>
      </c>
      <c r="H3349" s="1700" t="s">
        <v>5644</v>
      </c>
      <c r="I3349" s="1700" t="s">
        <v>8088</v>
      </c>
    </row>
    <row r="3350" spans="2:9">
      <c r="B3350" s="1699" t="s">
        <v>2733</v>
      </c>
      <c r="C3350" s="1699" t="s">
        <v>2346</v>
      </c>
      <c r="D3350" s="1699" t="s">
        <v>2110</v>
      </c>
      <c r="E3350" s="1699">
        <v>0</v>
      </c>
      <c r="F3350" s="1699">
        <v>1</v>
      </c>
      <c r="G3350" s="1700" t="s">
        <v>5643</v>
      </c>
      <c r="H3350" s="1700" t="s">
        <v>5645</v>
      </c>
      <c r="I3350" s="1700" t="s">
        <v>8088</v>
      </c>
    </row>
    <row r="3351" spans="2:9">
      <c r="B3351" s="1699" t="s">
        <v>2733</v>
      </c>
      <c r="C3351" s="1699" t="s">
        <v>2346</v>
      </c>
      <c r="D3351" s="1699" t="s">
        <v>2112</v>
      </c>
      <c r="E3351" s="1699">
        <v>0</v>
      </c>
      <c r="F3351" s="1699">
        <v>1</v>
      </c>
      <c r="G3351" s="1700" t="s">
        <v>5643</v>
      </c>
      <c r="H3351" s="1700" t="s">
        <v>3158</v>
      </c>
      <c r="I3351" s="1700" t="s">
        <v>8089</v>
      </c>
    </row>
    <row r="3352" spans="2:9">
      <c r="B3352" s="1699" t="s">
        <v>2733</v>
      </c>
      <c r="C3352" s="1699" t="s">
        <v>2346</v>
      </c>
      <c r="D3352" s="1699" t="s">
        <v>2122</v>
      </c>
      <c r="E3352" s="1699">
        <v>0</v>
      </c>
      <c r="F3352" s="1699">
        <v>1</v>
      </c>
      <c r="G3352" s="1700" t="s">
        <v>5643</v>
      </c>
      <c r="H3352" s="1700" t="s">
        <v>5646</v>
      </c>
      <c r="I3352" s="1700" t="s">
        <v>8089</v>
      </c>
    </row>
    <row r="3353" spans="2:9">
      <c r="B3353" s="1699" t="s">
        <v>2733</v>
      </c>
      <c r="C3353" s="1699" t="s">
        <v>2350</v>
      </c>
      <c r="D3353" s="1699" t="s">
        <v>2108</v>
      </c>
      <c r="E3353" s="1699">
        <v>1</v>
      </c>
      <c r="F3353" s="1699">
        <v>0</v>
      </c>
      <c r="G3353" s="1700" t="s">
        <v>5647</v>
      </c>
      <c r="H3353" s="1700"/>
      <c r="I3353" s="1700" t="s">
        <v>8088</v>
      </c>
    </row>
    <row r="3354" spans="2:9">
      <c r="B3354" s="1699" t="s">
        <v>2733</v>
      </c>
      <c r="C3354" s="1699" t="s">
        <v>2350</v>
      </c>
      <c r="D3354" s="1699" t="s">
        <v>2107</v>
      </c>
      <c r="E3354" s="1699">
        <v>0</v>
      </c>
      <c r="F3354" s="1699">
        <v>1</v>
      </c>
      <c r="G3354" s="1700" t="s">
        <v>5647</v>
      </c>
      <c r="H3354" s="1700" t="s">
        <v>5648</v>
      </c>
      <c r="I3354" s="1700" t="s">
        <v>8088</v>
      </c>
    </row>
    <row r="3355" spans="2:9">
      <c r="B3355" s="1699" t="s">
        <v>2733</v>
      </c>
      <c r="C3355" s="1699" t="s">
        <v>2350</v>
      </c>
      <c r="D3355" s="1699" t="s">
        <v>2110</v>
      </c>
      <c r="E3355" s="1699">
        <v>0</v>
      </c>
      <c r="F3355" s="1699">
        <v>1</v>
      </c>
      <c r="G3355" s="1700" t="s">
        <v>5647</v>
      </c>
      <c r="H3355" s="1700" t="s">
        <v>5649</v>
      </c>
      <c r="I3355" s="1700" t="s">
        <v>8088</v>
      </c>
    </row>
    <row r="3356" spans="2:9">
      <c r="B3356" s="1699" t="s">
        <v>2733</v>
      </c>
      <c r="C3356" s="1699" t="s">
        <v>2350</v>
      </c>
      <c r="D3356" s="1699" t="s">
        <v>2112</v>
      </c>
      <c r="E3356" s="1699">
        <v>0</v>
      </c>
      <c r="F3356" s="1699">
        <v>1</v>
      </c>
      <c r="G3356" s="1700" t="s">
        <v>5647</v>
      </c>
      <c r="H3356" s="1700" t="s">
        <v>5650</v>
      </c>
      <c r="I3356" s="1700" t="s">
        <v>8089</v>
      </c>
    </row>
    <row r="3357" spans="2:9">
      <c r="B3357" s="1699" t="s">
        <v>2733</v>
      </c>
      <c r="C3357" s="1699" t="s">
        <v>2350</v>
      </c>
      <c r="D3357" s="1699" t="s">
        <v>2122</v>
      </c>
      <c r="E3357" s="1699">
        <v>0</v>
      </c>
      <c r="F3357" s="1699">
        <v>1</v>
      </c>
      <c r="G3357" s="1700" t="s">
        <v>5647</v>
      </c>
      <c r="H3357" s="1700" t="s">
        <v>5651</v>
      </c>
      <c r="I3357" s="1700" t="s">
        <v>8088</v>
      </c>
    </row>
    <row r="3358" spans="2:9">
      <c r="B3358" s="1699" t="s">
        <v>2733</v>
      </c>
      <c r="C3358" s="1699" t="s">
        <v>2350</v>
      </c>
      <c r="D3358" s="1699" t="s">
        <v>2126</v>
      </c>
      <c r="E3358" s="1699">
        <v>0</v>
      </c>
      <c r="F3358" s="1699">
        <v>1</v>
      </c>
      <c r="G3358" s="1700" t="s">
        <v>5647</v>
      </c>
      <c r="H3358" s="1700" t="s">
        <v>5652</v>
      </c>
      <c r="I3358" s="1700" t="s">
        <v>8089</v>
      </c>
    </row>
    <row r="3359" spans="2:9">
      <c r="B3359" s="1699" t="s">
        <v>2733</v>
      </c>
      <c r="C3359" s="1699" t="s">
        <v>2350</v>
      </c>
      <c r="D3359" s="1699" t="s">
        <v>2130</v>
      </c>
      <c r="E3359" s="1699">
        <v>0</v>
      </c>
      <c r="F3359" s="1699">
        <v>1</v>
      </c>
      <c r="G3359" s="1700" t="s">
        <v>5647</v>
      </c>
      <c r="H3359" s="1700" t="s">
        <v>3017</v>
      </c>
      <c r="I3359" s="1700" t="s">
        <v>8088</v>
      </c>
    </row>
    <row r="3360" spans="2:9">
      <c r="B3360" s="1699" t="s">
        <v>2733</v>
      </c>
      <c r="C3360" s="1699" t="s">
        <v>2350</v>
      </c>
      <c r="D3360" s="1699" t="s">
        <v>2512</v>
      </c>
      <c r="E3360" s="1699">
        <v>0</v>
      </c>
      <c r="F3360" s="1699">
        <v>1</v>
      </c>
      <c r="G3360" s="1700" t="s">
        <v>5647</v>
      </c>
      <c r="H3360" s="1700" t="s">
        <v>4449</v>
      </c>
      <c r="I3360" s="1700" t="s">
        <v>8088</v>
      </c>
    </row>
    <row r="3361" spans="2:9">
      <c r="B3361" s="1699" t="s">
        <v>2735</v>
      </c>
      <c r="C3361" s="1699" t="s">
        <v>2120</v>
      </c>
      <c r="D3361" s="1699" t="s">
        <v>2122</v>
      </c>
      <c r="E3361" s="1699">
        <v>0</v>
      </c>
      <c r="F3361" s="1699">
        <v>1</v>
      </c>
      <c r="G3361" s="1700" t="s">
        <v>1372</v>
      </c>
      <c r="H3361" s="1700" t="s">
        <v>5654</v>
      </c>
      <c r="I3361" s="1700" t="s">
        <v>8088</v>
      </c>
    </row>
    <row r="3362" spans="2:9">
      <c r="B3362" s="1699" t="s">
        <v>2735</v>
      </c>
      <c r="C3362" s="1699" t="s">
        <v>2120</v>
      </c>
      <c r="D3362" s="1699" t="s">
        <v>2514</v>
      </c>
      <c r="E3362" s="1699">
        <v>0</v>
      </c>
      <c r="F3362" s="1699">
        <v>1</v>
      </c>
      <c r="G3362" s="1700" t="s">
        <v>1372</v>
      </c>
      <c r="H3362" s="1700" t="s">
        <v>5655</v>
      </c>
      <c r="I3362" s="1700" t="s">
        <v>8088</v>
      </c>
    </row>
    <row r="3363" spans="2:9">
      <c r="B3363" s="1699" t="s">
        <v>2735</v>
      </c>
      <c r="C3363" s="1699" t="s">
        <v>2142</v>
      </c>
      <c r="D3363" s="1699" t="s">
        <v>2124</v>
      </c>
      <c r="E3363" s="1699">
        <v>0</v>
      </c>
      <c r="F3363" s="1699">
        <v>1</v>
      </c>
      <c r="G3363" s="1700" t="s">
        <v>1325</v>
      </c>
      <c r="H3363" s="1700" t="s">
        <v>5656</v>
      </c>
      <c r="I3363" s="1700" t="s">
        <v>8089</v>
      </c>
    </row>
    <row r="3364" spans="2:9">
      <c r="B3364" s="1699" t="s">
        <v>2735</v>
      </c>
      <c r="C3364" s="1699" t="s">
        <v>2154</v>
      </c>
      <c r="D3364" s="1699" t="s">
        <v>2124</v>
      </c>
      <c r="E3364" s="1699">
        <v>0</v>
      </c>
      <c r="F3364" s="1699">
        <v>1</v>
      </c>
      <c r="G3364" s="1700" t="s">
        <v>1374</v>
      </c>
      <c r="H3364" s="1700" t="s">
        <v>5660</v>
      </c>
      <c r="I3364" s="1700" t="s">
        <v>8088</v>
      </c>
    </row>
    <row r="3365" spans="2:9">
      <c r="B3365" s="1699" t="s">
        <v>2735</v>
      </c>
      <c r="C3365" s="1699" t="s">
        <v>2154</v>
      </c>
      <c r="D3365" s="1699" t="s">
        <v>2126</v>
      </c>
      <c r="E3365" s="1699">
        <v>0</v>
      </c>
      <c r="F3365" s="1699">
        <v>1</v>
      </c>
      <c r="G3365" s="1700" t="s">
        <v>1374</v>
      </c>
      <c r="H3365" s="1700" t="s">
        <v>5661</v>
      </c>
      <c r="I3365" s="1700" t="s">
        <v>8088</v>
      </c>
    </row>
    <row r="3366" spans="2:9">
      <c r="B3366" s="1699" t="s">
        <v>2735</v>
      </c>
      <c r="C3366" s="1699" t="s">
        <v>2154</v>
      </c>
      <c r="D3366" s="1699" t="s">
        <v>2128</v>
      </c>
      <c r="E3366" s="1699">
        <v>0</v>
      </c>
      <c r="F3366" s="1699">
        <v>1</v>
      </c>
      <c r="G3366" s="1700" t="s">
        <v>1374</v>
      </c>
      <c r="H3366" s="1700" t="s">
        <v>5662</v>
      </c>
      <c r="I3366" s="1700" t="s">
        <v>8088</v>
      </c>
    </row>
    <row r="3367" spans="2:9">
      <c r="B3367" s="1699" t="s">
        <v>2735</v>
      </c>
      <c r="C3367" s="1699" t="s">
        <v>2157</v>
      </c>
      <c r="D3367" s="1699" t="s">
        <v>2122</v>
      </c>
      <c r="E3367" s="1699">
        <v>0</v>
      </c>
      <c r="F3367" s="1699">
        <v>1</v>
      </c>
      <c r="G3367" s="1700" t="s">
        <v>5663</v>
      </c>
      <c r="H3367" s="1700" t="s">
        <v>5136</v>
      </c>
      <c r="I3367" s="1700" t="s">
        <v>8088</v>
      </c>
    </row>
    <row r="3368" spans="2:9">
      <c r="B3368" s="1699" t="s">
        <v>2735</v>
      </c>
      <c r="C3368" s="1699" t="s">
        <v>2157</v>
      </c>
      <c r="D3368" s="1699" t="s">
        <v>2126</v>
      </c>
      <c r="E3368" s="1699">
        <v>0</v>
      </c>
      <c r="F3368" s="1699">
        <v>1</v>
      </c>
      <c r="G3368" s="1700" t="s">
        <v>5663</v>
      </c>
      <c r="H3368" s="1700" t="s">
        <v>5664</v>
      </c>
      <c r="I3368" s="1700" t="s">
        <v>8089</v>
      </c>
    </row>
    <row r="3369" spans="2:9">
      <c r="B3369" s="1699" t="s">
        <v>2735</v>
      </c>
      <c r="C3369" s="1699" t="s">
        <v>2162</v>
      </c>
      <c r="D3369" s="1699" t="s">
        <v>2110</v>
      </c>
      <c r="E3369" s="1699">
        <v>0</v>
      </c>
      <c r="F3369" s="1699">
        <v>1</v>
      </c>
      <c r="G3369" s="1700" t="s">
        <v>5665</v>
      </c>
      <c r="H3369" s="1700" t="s">
        <v>5666</v>
      </c>
      <c r="I3369" s="1700" t="s">
        <v>8089</v>
      </c>
    </row>
    <row r="3370" spans="2:9">
      <c r="B3370" s="1699" t="s">
        <v>2735</v>
      </c>
      <c r="C3370" s="1699" t="s">
        <v>2162</v>
      </c>
      <c r="D3370" s="1699" t="s">
        <v>2124</v>
      </c>
      <c r="E3370" s="1699">
        <v>0</v>
      </c>
      <c r="F3370" s="1699">
        <v>1</v>
      </c>
      <c r="G3370" s="1700" t="s">
        <v>5665</v>
      </c>
      <c r="H3370" s="1700" t="s">
        <v>5667</v>
      </c>
      <c r="I3370" s="1700" t="s">
        <v>8089</v>
      </c>
    </row>
    <row r="3371" spans="2:9">
      <c r="B3371" s="1699" t="s">
        <v>2735</v>
      </c>
      <c r="C3371" s="1699" t="s">
        <v>2162</v>
      </c>
      <c r="D3371" s="1699" t="s">
        <v>2126</v>
      </c>
      <c r="E3371" s="1699">
        <v>0</v>
      </c>
      <c r="F3371" s="1699">
        <v>1</v>
      </c>
      <c r="G3371" s="1700" t="s">
        <v>5665</v>
      </c>
      <c r="H3371" s="1700" t="s">
        <v>3918</v>
      </c>
      <c r="I3371" s="1700" t="s">
        <v>8088</v>
      </c>
    </row>
    <row r="3372" spans="2:9">
      <c r="B3372" s="1699" t="s">
        <v>2735</v>
      </c>
      <c r="C3372" s="1699" t="s">
        <v>2167</v>
      </c>
      <c r="D3372" s="1699" t="s">
        <v>2124</v>
      </c>
      <c r="E3372" s="1699">
        <v>0</v>
      </c>
      <c r="F3372" s="1699">
        <v>1</v>
      </c>
      <c r="G3372" s="1700" t="s">
        <v>5668</v>
      </c>
      <c r="H3372" s="1700" t="s">
        <v>5669</v>
      </c>
      <c r="I3372" s="1700" t="s">
        <v>8088</v>
      </c>
    </row>
    <row r="3373" spans="2:9">
      <c r="B3373" s="1699" t="s">
        <v>2735</v>
      </c>
      <c r="C3373" s="1699" t="s">
        <v>2167</v>
      </c>
      <c r="D3373" s="1699" t="s">
        <v>2126</v>
      </c>
      <c r="E3373" s="1699">
        <v>0</v>
      </c>
      <c r="F3373" s="1699">
        <v>1</v>
      </c>
      <c r="G3373" s="1700" t="s">
        <v>5668</v>
      </c>
      <c r="H3373" s="1700" t="s">
        <v>2894</v>
      </c>
      <c r="I3373" s="1700" t="s">
        <v>8088</v>
      </c>
    </row>
    <row r="3374" spans="2:9">
      <c r="B3374" s="1699" t="s">
        <v>2735</v>
      </c>
      <c r="C3374" s="1699" t="s">
        <v>2167</v>
      </c>
      <c r="D3374" s="1699" t="s">
        <v>2128</v>
      </c>
      <c r="E3374" s="1699">
        <v>0</v>
      </c>
      <c r="F3374" s="1699">
        <v>1</v>
      </c>
      <c r="G3374" s="1700" t="s">
        <v>5668</v>
      </c>
      <c r="H3374" s="1700" t="s">
        <v>5670</v>
      </c>
      <c r="I3374" s="1700" t="s">
        <v>8089</v>
      </c>
    </row>
    <row r="3375" spans="2:9">
      <c r="B3375" s="1699" t="s">
        <v>2735</v>
      </c>
      <c r="C3375" s="1699" t="s">
        <v>2586</v>
      </c>
      <c r="D3375" s="1699" t="s">
        <v>2110</v>
      </c>
      <c r="E3375" s="1699">
        <v>0</v>
      </c>
      <c r="F3375" s="1699">
        <v>1</v>
      </c>
      <c r="G3375" s="1700" t="s">
        <v>5674</v>
      </c>
      <c r="H3375" s="1700" t="s">
        <v>5675</v>
      </c>
      <c r="I3375" s="1700" t="s">
        <v>8088</v>
      </c>
    </row>
    <row r="3376" spans="2:9">
      <c r="B3376" s="1699" t="s">
        <v>2735</v>
      </c>
      <c r="C3376" s="1699" t="s">
        <v>2586</v>
      </c>
      <c r="D3376" s="1699" t="s">
        <v>2112</v>
      </c>
      <c r="E3376" s="1699">
        <v>0</v>
      </c>
      <c r="F3376" s="1699">
        <v>1</v>
      </c>
      <c r="G3376" s="1700" t="s">
        <v>5674</v>
      </c>
      <c r="H3376" s="1700" t="s">
        <v>5676</v>
      </c>
      <c r="I3376" s="1700" t="s">
        <v>8088</v>
      </c>
    </row>
    <row r="3377" spans="2:9">
      <c r="B3377" s="1699" t="s">
        <v>2735</v>
      </c>
      <c r="C3377" s="1699" t="s">
        <v>2586</v>
      </c>
      <c r="D3377" s="1699" t="s">
        <v>2122</v>
      </c>
      <c r="E3377" s="1699">
        <v>0</v>
      </c>
      <c r="F3377" s="1699">
        <v>1</v>
      </c>
      <c r="G3377" s="1700" t="s">
        <v>5674</v>
      </c>
      <c r="H3377" s="1700" t="s">
        <v>5677</v>
      </c>
      <c r="I3377" s="1700" t="s">
        <v>8088</v>
      </c>
    </row>
    <row r="3378" spans="2:9">
      <c r="B3378" s="1699" t="s">
        <v>2735</v>
      </c>
      <c r="C3378" s="1699" t="s">
        <v>2802</v>
      </c>
      <c r="D3378" s="1699" t="s">
        <v>2108</v>
      </c>
      <c r="E3378" s="1699">
        <v>1</v>
      </c>
      <c r="F3378" s="1699">
        <v>0</v>
      </c>
      <c r="G3378" s="1700" t="s">
        <v>5678</v>
      </c>
      <c r="H3378" s="1700"/>
      <c r="I3378" s="1700" t="s">
        <v>8088</v>
      </c>
    </row>
    <row r="3379" spans="2:9">
      <c r="B3379" s="1699" t="s">
        <v>2735</v>
      </c>
      <c r="C3379" s="1699" t="s">
        <v>2802</v>
      </c>
      <c r="D3379" s="1699" t="s">
        <v>2107</v>
      </c>
      <c r="E3379" s="1699">
        <v>0</v>
      </c>
      <c r="F3379" s="1699">
        <v>1</v>
      </c>
      <c r="G3379" s="1700" t="s">
        <v>5678</v>
      </c>
      <c r="H3379" s="1700" t="s">
        <v>5679</v>
      </c>
      <c r="I3379" s="1700" t="s">
        <v>8089</v>
      </c>
    </row>
    <row r="3380" spans="2:9">
      <c r="B3380" s="1699" t="s">
        <v>2735</v>
      </c>
      <c r="C3380" s="1699" t="s">
        <v>2802</v>
      </c>
      <c r="D3380" s="1699" t="s">
        <v>2110</v>
      </c>
      <c r="E3380" s="1699">
        <v>0</v>
      </c>
      <c r="F3380" s="1699">
        <v>1</v>
      </c>
      <c r="G3380" s="1700" t="s">
        <v>5678</v>
      </c>
      <c r="H3380" s="1700" t="s">
        <v>5680</v>
      </c>
      <c r="I3380" s="1700" t="s">
        <v>8088</v>
      </c>
    </row>
    <row r="3381" spans="2:9">
      <c r="B3381" s="1699" t="s">
        <v>2735</v>
      </c>
      <c r="C3381" s="1699" t="s">
        <v>2802</v>
      </c>
      <c r="D3381" s="1699" t="s">
        <v>2112</v>
      </c>
      <c r="E3381" s="1699">
        <v>0</v>
      </c>
      <c r="F3381" s="1699">
        <v>1</v>
      </c>
      <c r="G3381" s="1700" t="s">
        <v>5678</v>
      </c>
      <c r="H3381" s="1700" t="s">
        <v>4118</v>
      </c>
      <c r="I3381" s="1700" t="s">
        <v>8088</v>
      </c>
    </row>
    <row r="3382" spans="2:9">
      <c r="B3382" s="1699" t="s">
        <v>2735</v>
      </c>
      <c r="C3382" s="1699" t="s">
        <v>2802</v>
      </c>
      <c r="D3382" s="1699" t="s">
        <v>2122</v>
      </c>
      <c r="E3382" s="1699">
        <v>0</v>
      </c>
      <c r="F3382" s="1699">
        <v>1</v>
      </c>
      <c r="G3382" s="1700" t="s">
        <v>5678</v>
      </c>
      <c r="H3382" s="1700" t="s">
        <v>3176</v>
      </c>
      <c r="I3382" s="1700" t="s">
        <v>8088</v>
      </c>
    </row>
    <row r="3383" spans="2:9">
      <c r="B3383" s="1699" t="s">
        <v>2735</v>
      </c>
      <c r="C3383" s="1699" t="s">
        <v>2804</v>
      </c>
      <c r="D3383" s="1699" t="s">
        <v>2108</v>
      </c>
      <c r="E3383" s="1699">
        <v>1</v>
      </c>
      <c r="F3383" s="1699">
        <v>0</v>
      </c>
      <c r="G3383" s="1700" t="s">
        <v>5681</v>
      </c>
      <c r="H3383" s="1700"/>
      <c r="I3383" s="1700" t="s">
        <v>8088</v>
      </c>
    </row>
    <row r="3384" spans="2:9">
      <c r="B3384" s="1699" t="s">
        <v>2735</v>
      </c>
      <c r="C3384" s="1699" t="s">
        <v>2804</v>
      </c>
      <c r="D3384" s="1699" t="s">
        <v>2112</v>
      </c>
      <c r="E3384" s="1699">
        <v>0</v>
      </c>
      <c r="F3384" s="1699">
        <v>1</v>
      </c>
      <c r="G3384" s="1700" t="s">
        <v>5681</v>
      </c>
      <c r="H3384" s="1700" t="s">
        <v>5682</v>
      </c>
      <c r="I3384" s="1700" t="s">
        <v>8089</v>
      </c>
    </row>
    <row r="3385" spans="2:9">
      <c r="B3385" s="1699" t="s">
        <v>2735</v>
      </c>
      <c r="C3385" s="1699" t="s">
        <v>2804</v>
      </c>
      <c r="D3385" s="1699" t="s">
        <v>2122</v>
      </c>
      <c r="E3385" s="1699">
        <v>0</v>
      </c>
      <c r="F3385" s="1699">
        <v>1</v>
      </c>
      <c r="G3385" s="1700" t="s">
        <v>5681</v>
      </c>
      <c r="H3385" s="1700" t="s">
        <v>5683</v>
      </c>
      <c r="I3385" s="1700" t="s">
        <v>8088</v>
      </c>
    </row>
    <row r="3386" spans="2:9">
      <c r="B3386" s="1699" t="s">
        <v>2735</v>
      </c>
      <c r="C3386" s="1699" t="s">
        <v>3223</v>
      </c>
      <c r="D3386" s="1699" t="s">
        <v>2110</v>
      </c>
      <c r="E3386" s="1699">
        <v>0</v>
      </c>
      <c r="F3386" s="1699">
        <v>1</v>
      </c>
      <c r="G3386" s="1700" t="s">
        <v>5684</v>
      </c>
      <c r="H3386" s="1700" t="s">
        <v>5685</v>
      </c>
      <c r="I3386" s="1700" t="s">
        <v>8088</v>
      </c>
    </row>
    <row r="3387" spans="2:9">
      <c r="B3387" s="1699" t="s">
        <v>2735</v>
      </c>
      <c r="C3387" s="1699" t="s">
        <v>3223</v>
      </c>
      <c r="D3387" s="1699" t="s">
        <v>2112</v>
      </c>
      <c r="E3387" s="1699">
        <v>0</v>
      </c>
      <c r="F3387" s="1699">
        <v>1</v>
      </c>
      <c r="G3387" s="1700" t="s">
        <v>5684</v>
      </c>
      <c r="H3387" s="1700" t="s">
        <v>3273</v>
      </c>
      <c r="I3387" s="1700" t="s">
        <v>8088</v>
      </c>
    </row>
    <row r="3388" spans="2:9">
      <c r="B3388" s="1699" t="s">
        <v>2735</v>
      </c>
      <c r="C3388" s="1699" t="s">
        <v>3741</v>
      </c>
      <c r="D3388" s="1699" t="s">
        <v>2108</v>
      </c>
      <c r="E3388" s="1699">
        <v>1</v>
      </c>
      <c r="F3388" s="1699">
        <v>0</v>
      </c>
      <c r="G3388" s="1700" t="s">
        <v>5686</v>
      </c>
      <c r="H3388" s="1700"/>
      <c r="I3388" s="1700" t="s">
        <v>8089</v>
      </c>
    </row>
    <row r="3389" spans="2:9">
      <c r="B3389" s="1699" t="s">
        <v>2735</v>
      </c>
      <c r="C3389" s="1699" t="s">
        <v>3741</v>
      </c>
      <c r="D3389" s="1699" t="s">
        <v>2107</v>
      </c>
      <c r="E3389" s="1699">
        <v>0</v>
      </c>
      <c r="F3389" s="1699">
        <v>1</v>
      </c>
      <c r="G3389" s="1700" t="s">
        <v>5686</v>
      </c>
      <c r="H3389" s="1700" t="s">
        <v>5687</v>
      </c>
      <c r="I3389" s="1700" t="s">
        <v>8089</v>
      </c>
    </row>
    <row r="3390" spans="2:9">
      <c r="B3390" s="1699" t="s">
        <v>2735</v>
      </c>
      <c r="C3390" s="1699" t="s">
        <v>3741</v>
      </c>
      <c r="D3390" s="1699" t="s">
        <v>2110</v>
      </c>
      <c r="E3390" s="1699">
        <v>0</v>
      </c>
      <c r="F3390" s="1699">
        <v>1</v>
      </c>
      <c r="G3390" s="1700" t="s">
        <v>5686</v>
      </c>
      <c r="H3390" s="1700" t="s">
        <v>5688</v>
      </c>
      <c r="I3390" s="1700" t="s">
        <v>8088</v>
      </c>
    </row>
    <row r="3391" spans="2:9">
      <c r="B3391" s="1699" t="s">
        <v>2737</v>
      </c>
      <c r="C3391" s="1699" t="s">
        <v>2119</v>
      </c>
      <c r="D3391" s="1699" t="s">
        <v>2110</v>
      </c>
      <c r="E3391" s="1699">
        <v>0</v>
      </c>
      <c r="F3391" s="1699">
        <v>1</v>
      </c>
      <c r="G3391" s="1700" t="s">
        <v>8068</v>
      </c>
      <c r="H3391" s="1700" t="s">
        <v>5689</v>
      </c>
      <c r="I3391" s="1700" t="s">
        <v>8088</v>
      </c>
    </row>
    <row r="3392" spans="2:9">
      <c r="B3392" s="1699" t="s">
        <v>2737</v>
      </c>
      <c r="C3392" s="1699" t="s">
        <v>2119</v>
      </c>
      <c r="D3392" s="1699" t="s">
        <v>2112</v>
      </c>
      <c r="E3392" s="1699">
        <v>0</v>
      </c>
      <c r="F3392" s="1699">
        <v>1</v>
      </c>
      <c r="G3392" s="1700" t="s">
        <v>8068</v>
      </c>
      <c r="H3392" s="1700" t="s">
        <v>5690</v>
      </c>
      <c r="I3392" s="1700" t="s">
        <v>8088</v>
      </c>
    </row>
    <row r="3393" spans="2:9">
      <c r="B3393" s="1699" t="s">
        <v>2737</v>
      </c>
      <c r="C3393" s="1699" t="s">
        <v>2119</v>
      </c>
      <c r="D3393" s="1699" t="s">
        <v>2122</v>
      </c>
      <c r="E3393" s="1699">
        <v>0</v>
      </c>
      <c r="F3393" s="1699">
        <v>1</v>
      </c>
      <c r="G3393" s="1700" t="s">
        <v>8068</v>
      </c>
      <c r="H3393" s="1700" t="s">
        <v>2221</v>
      </c>
      <c r="I3393" s="1700" t="s">
        <v>8088</v>
      </c>
    </row>
    <row r="3394" spans="2:9">
      <c r="B3394" s="1699" t="s">
        <v>2737</v>
      </c>
      <c r="C3394" s="1699" t="s">
        <v>2119</v>
      </c>
      <c r="D3394" s="1699" t="s">
        <v>2126</v>
      </c>
      <c r="E3394" s="1699">
        <v>0</v>
      </c>
      <c r="F3394" s="1699">
        <v>1</v>
      </c>
      <c r="G3394" s="1700" t="s">
        <v>8068</v>
      </c>
      <c r="H3394" s="1700" t="s">
        <v>5691</v>
      </c>
      <c r="I3394" s="1700" t="s">
        <v>8088</v>
      </c>
    </row>
    <row r="3395" spans="2:9">
      <c r="B3395" s="1699" t="s">
        <v>2737</v>
      </c>
      <c r="C3395" s="1699" t="s">
        <v>2119</v>
      </c>
      <c r="D3395" s="1699" t="s">
        <v>2128</v>
      </c>
      <c r="E3395" s="1699">
        <v>0</v>
      </c>
      <c r="F3395" s="1699">
        <v>1</v>
      </c>
      <c r="G3395" s="1700" t="s">
        <v>8068</v>
      </c>
      <c r="H3395" s="1700" t="s">
        <v>5692</v>
      </c>
      <c r="I3395" s="1700" t="s">
        <v>8088</v>
      </c>
    </row>
    <row r="3396" spans="2:9">
      <c r="B3396" s="1699" t="s">
        <v>2737</v>
      </c>
      <c r="C3396" s="1699" t="s">
        <v>2507</v>
      </c>
      <c r="D3396" s="1699" t="s">
        <v>2515</v>
      </c>
      <c r="E3396" s="1699">
        <v>0</v>
      </c>
      <c r="F3396" s="1699">
        <v>1</v>
      </c>
      <c r="G3396" s="1700" t="s">
        <v>1327</v>
      </c>
      <c r="H3396" s="1700" t="s">
        <v>2684</v>
      </c>
      <c r="I3396" s="1700" t="s">
        <v>8088</v>
      </c>
    </row>
    <row r="3397" spans="2:9">
      <c r="B3397" s="1699" t="s">
        <v>2737</v>
      </c>
      <c r="C3397" s="1699" t="s">
        <v>2507</v>
      </c>
      <c r="D3397" s="1699" t="s">
        <v>2525</v>
      </c>
      <c r="E3397" s="1699">
        <v>0</v>
      </c>
      <c r="F3397" s="1699">
        <v>1</v>
      </c>
      <c r="G3397" s="1700" t="s">
        <v>1327</v>
      </c>
      <c r="H3397" s="1700" t="s">
        <v>5694</v>
      </c>
      <c r="I3397" s="1700" t="s">
        <v>8088</v>
      </c>
    </row>
    <row r="3398" spans="2:9">
      <c r="B3398" s="1699" t="s">
        <v>2737</v>
      </c>
      <c r="C3398" s="1699" t="s">
        <v>2507</v>
      </c>
      <c r="D3398" s="1699" t="s">
        <v>2527</v>
      </c>
      <c r="E3398" s="1699">
        <v>0</v>
      </c>
      <c r="F3398" s="1699">
        <v>1</v>
      </c>
      <c r="G3398" s="1700" t="s">
        <v>1327</v>
      </c>
      <c r="H3398" s="1700" t="s">
        <v>5695</v>
      </c>
      <c r="I3398" s="1700" t="s">
        <v>8088</v>
      </c>
    </row>
    <row r="3399" spans="2:9">
      <c r="B3399" s="1699" t="s">
        <v>2737</v>
      </c>
      <c r="C3399" s="1699" t="s">
        <v>2507</v>
      </c>
      <c r="D3399" s="1699" t="s">
        <v>2529</v>
      </c>
      <c r="E3399" s="1699">
        <v>0</v>
      </c>
      <c r="F3399" s="1699">
        <v>1</v>
      </c>
      <c r="G3399" s="1700" t="s">
        <v>1327</v>
      </c>
      <c r="H3399" s="1700" t="s">
        <v>5696</v>
      </c>
      <c r="I3399" s="1700" t="s">
        <v>8089</v>
      </c>
    </row>
    <row r="3400" spans="2:9">
      <c r="B3400" s="1699" t="s">
        <v>2737</v>
      </c>
      <c r="C3400" s="1699" t="s">
        <v>2507</v>
      </c>
      <c r="D3400" s="1699" t="s">
        <v>2531</v>
      </c>
      <c r="E3400" s="1699">
        <v>0</v>
      </c>
      <c r="F3400" s="1699">
        <v>1</v>
      </c>
      <c r="G3400" s="1700" t="s">
        <v>1327</v>
      </c>
      <c r="H3400" s="1700" t="s">
        <v>5697</v>
      </c>
      <c r="I3400" s="1700" t="s">
        <v>8088</v>
      </c>
    </row>
    <row r="3401" spans="2:9">
      <c r="B3401" s="1699" t="s">
        <v>2737</v>
      </c>
      <c r="C3401" s="1699" t="s">
        <v>2507</v>
      </c>
      <c r="D3401" s="1699" t="s">
        <v>2685</v>
      </c>
      <c r="E3401" s="1699">
        <v>0</v>
      </c>
      <c r="F3401" s="1699">
        <v>1</v>
      </c>
      <c r="G3401" s="1700" t="s">
        <v>1327</v>
      </c>
      <c r="H3401" s="1700" t="s">
        <v>5698</v>
      </c>
      <c r="I3401" s="1700" t="s">
        <v>8088</v>
      </c>
    </row>
    <row r="3402" spans="2:9">
      <c r="B3402" s="1699" t="s">
        <v>2737</v>
      </c>
      <c r="C3402" s="1699" t="s">
        <v>2507</v>
      </c>
      <c r="D3402" s="1699" t="s">
        <v>2725</v>
      </c>
      <c r="E3402" s="1699">
        <v>0</v>
      </c>
      <c r="F3402" s="1699">
        <v>1</v>
      </c>
      <c r="G3402" s="1700" t="s">
        <v>1327</v>
      </c>
      <c r="H3402" s="1700" t="s">
        <v>4538</v>
      </c>
      <c r="I3402" s="1700" t="s">
        <v>8089</v>
      </c>
    </row>
    <row r="3403" spans="2:9">
      <c r="B3403" s="1699" t="s">
        <v>2737</v>
      </c>
      <c r="C3403" s="1699" t="s">
        <v>2507</v>
      </c>
      <c r="D3403" s="1699" t="s">
        <v>2727</v>
      </c>
      <c r="E3403" s="1699">
        <v>0</v>
      </c>
      <c r="F3403" s="1699">
        <v>1</v>
      </c>
      <c r="G3403" s="1700" t="s">
        <v>1327</v>
      </c>
      <c r="H3403" s="1700" t="s">
        <v>5699</v>
      </c>
      <c r="I3403" s="1700" t="s">
        <v>8089</v>
      </c>
    </row>
    <row r="3404" spans="2:9">
      <c r="B3404" s="1699" t="s">
        <v>2737</v>
      </c>
      <c r="C3404" s="1699" t="s">
        <v>2507</v>
      </c>
      <c r="D3404" s="1699" t="s">
        <v>2733</v>
      </c>
      <c r="E3404" s="1699">
        <v>0</v>
      </c>
      <c r="F3404" s="1699">
        <v>1</v>
      </c>
      <c r="G3404" s="1700" t="s">
        <v>1327</v>
      </c>
      <c r="H3404" s="1700" t="s">
        <v>5700</v>
      </c>
      <c r="I3404" s="1700" t="s">
        <v>8088</v>
      </c>
    </row>
    <row r="3405" spans="2:9">
      <c r="B3405" s="1699" t="s">
        <v>2737</v>
      </c>
      <c r="C3405" s="1699" t="s">
        <v>2507</v>
      </c>
      <c r="D3405" s="1699" t="s">
        <v>2735</v>
      </c>
      <c r="E3405" s="1699">
        <v>0</v>
      </c>
      <c r="F3405" s="1699">
        <v>1</v>
      </c>
      <c r="G3405" s="1700" t="s">
        <v>1327</v>
      </c>
      <c r="H3405" s="1700" t="s">
        <v>5701</v>
      </c>
      <c r="I3405" s="1700" t="s">
        <v>8089</v>
      </c>
    </row>
    <row r="3406" spans="2:9">
      <c r="B3406" s="1699" t="s">
        <v>2737</v>
      </c>
      <c r="C3406" s="1699" t="s">
        <v>2137</v>
      </c>
      <c r="D3406" s="1699" t="s">
        <v>2108</v>
      </c>
      <c r="E3406" s="1699">
        <v>1</v>
      </c>
      <c r="F3406" s="1699">
        <v>0</v>
      </c>
      <c r="G3406" s="1700" t="s">
        <v>5702</v>
      </c>
      <c r="H3406" s="1700"/>
      <c r="I3406" s="1700" t="s">
        <v>8088</v>
      </c>
    </row>
    <row r="3407" spans="2:9">
      <c r="B3407" s="1699" t="s">
        <v>2737</v>
      </c>
      <c r="C3407" s="1699" t="s">
        <v>2137</v>
      </c>
      <c r="D3407" s="1699" t="s">
        <v>2107</v>
      </c>
      <c r="E3407" s="1699">
        <v>0</v>
      </c>
      <c r="F3407" s="1699">
        <v>1</v>
      </c>
      <c r="G3407" s="1700" t="s">
        <v>5702</v>
      </c>
      <c r="H3407" s="1700" t="s">
        <v>5702</v>
      </c>
      <c r="I3407" s="1700" t="s">
        <v>8088</v>
      </c>
    </row>
    <row r="3408" spans="2:9">
      <c r="B3408" s="1699" t="s">
        <v>2737</v>
      </c>
      <c r="C3408" s="1699" t="s">
        <v>2137</v>
      </c>
      <c r="D3408" s="1699" t="s">
        <v>2110</v>
      </c>
      <c r="E3408" s="1699">
        <v>0</v>
      </c>
      <c r="F3408" s="1699">
        <v>1</v>
      </c>
      <c r="G3408" s="1700" t="s">
        <v>5702</v>
      </c>
      <c r="H3408" s="1700" t="s">
        <v>5703</v>
      </c>
      <c r="I3408" s="1700" t="s">
        <v>8088</v>
      </c>
    </row>
    <row r="3409" spans="2:9">
      <c r="B3409" s="1699" t="s">
        <v>2737</v>
      </c>
      <c r="C3409" s="1699" t="s">
        <v>2137</v>
      </c>
      <c r="D3409" s="1699" t="s">
        <v>2112</v>
      </c>
      <c r="E3409" s="1699">
        <v>0</v>
      </c>
      <c r="F3409" s="1699">
        <v>1</v>
      </c>
      <c r="G3409" s="1700" t="s">
        <v>5702</v>
      </c>
      <c r="H3409" s="1700" t="s">
        <v>5704</v>
      </c>
      <c r="I3409" s="1700" t="s">
        <v>8088</v>
      </c>
    </row>
    <row r="3410" spans="2:9">
      <c r="B3410" s="1699" t="s">
        <v>2737</v>
      </c>
      <c r="C3410" s="1699" t="s">
        <v>2137</v>
      </c>
      <c r="D3410" s="1699" t="s">
        <v>2124</v>
      </c>
      <c r="E3410" s="1699">
        <v>0</v>
      </c>
      <c r="F3410" s="1699">
        <v>1</v>
      </c>
      <c r="G3410" s="1700" t="s">
        <v>5702</v>
      </c>
      <c r="H3410" s="1700" t="s">
        <v>5705</v>
      </c>
      <c r="I3410" s="1700" t="s">
        <v>8089</v>
      </c>
    </row>
    <row r="3411" spans="2:9">
      <c r="B3411" s="1699" t="s">
        <v>2737</v>
      </c>
      <c r="C3411" s="1699" t="s">
        <v>2137</v>
      </c>
      <c r="D3411" s="1699" t="s">
        <v>2126</v>
      </c>
      <c r="E3411" s="1699">
        <v>0</v>
      </c>
      <c r="F3411" s="1699">
        <v>1</v>
      </c>
      <c r="G3411" s="1700" t="s">
        <v>5702</v>
      </c>
      <c r="H3411" s="1700" t="s">
        <v>5706</v>
      </c>
      <c r="I3411" s="1700" t="s">
        <v>8088</v>
      </c>
    </row>
    <row r="3412" spans="2:9">
      <c r="B3412" s="1699" t="s">
        <v>2737</v>
      </c>
      <c r="C3412" s="1699" t="s">
        <v>2137</v>
      </c>
      <c r="D3412" s="1699" t="s">
        <v>2128</v>
      </c>
      <c r="E3412" s="1699">
        <v>0</v>
      </c>
      <c r="F3412" s="1699">
        <v>1</v>
      </c>
      <c r="G3412" s="1700" t="s">
        <v>5702</v>
      </c>
      <c r="H3412" s="1700" t="s">
        <v>5707</v>
      </c>
      <c r="I3412" s="1700" t="s">
        <v>8088</v>
      </c>
    </row>
    <row r="3413" spans="2:9">
      <c r="B3413" s="1699" t="s">
        <v>2737</v>
      </c>
      <c r="C3413" s="1699" t="s">
        <v>2137</v>
      </c>
      <c r="D3413" s="1699" t="s">
        <v>2512</v>
      </c>
      <c r="E3413" s="1699">
        <v>0</v>
      </c>
      <c r="F3413" s="1699">
        <v>1</v>
      </c>
      <c r="G3413" s="1700" t="s">
        <v>5702</v>
      </c>
      <c r="H3413" s="1700" t="s">
        <v>5673</v>
      </c>
      <c r="I3413" s="1700" t="s">
        <v>8088</v>
      </c>
    </row>
    <row r="3414" spans="2:9">
      <c r="B3414" s="1699" t="s">
        <v>2737</v>
      </c>
      <c r="C3414" s="1699" t="s">
        <v>2145</v>
      </c>
      <c r="D3414" s="1699" t="s">
        <v>2108</v>
      </c>
      <c r="E3414" s="1699">
        <v>1</v>
      </c>
      <c r="F3414" s="1699">
        <v>0</v>
      </c>
      <c r="G3414" s="1700" t="s">
        <v>5708</v>
      </c>
      <c r="H3414" s="1700"/>
      <c r="I3414" s="1700" t="s">
        <v>8088</v>
      </c>
    </row>
    <row r="3415" spans="2:9">
      <c r="B3415" s="1699" t="s">
        <v>2737</v>
      </c>
      <c r="C3415" s="1699" t="s">
        <v>2145</v>
      </c>
      <c r="D3415" s="1699" t="s">
        <v>2110</v>
      </c>
      <c r="E3415" s="1699">
        <v>0</v>
      </c>
      <c r="F3415" s="1699">
        <v>1</v>
      </c>
      <c r="G3415" s="1700" t="s">
        <v>5708</v>
      </c>
      <c r="H3415" s="1700" t="s">
        <v>5709</v>
      </c>
      <c r="I3415" s="1700" t="s">
        <v>8088</v>
      </c>
    </row>
    <row r="3416" spans="2:9">
      <c r="B3416" s="1699" t="s">
        <v>2737</v>
      </c>
      <c r="C3416" s="1699" t="s">
        <v>2145</v>
      </c>
      <c r="D3416" s="1699" t="s">
        <v>2112</v>
      </c>
      <c r="E3416" s="1699">
        <v>0</v>
      </c>
      <c r="F3416" s="1699">
        <v>1</v>
      </c>
      <c r="G3416" s="1700" t="s">
        <v>5708</v>
      </c>
      <c r="H3416" s="1700" t="s">
        <v>5710</v>
      </c>
      <c r="I3416" s="1700" t="s">
        <v>8089</v>
      </c>
    </row>
    <row r="3417" spans="2:9">
      <c r="B3417" s="1699" t="s">
        <v>2737</v>
      </c>
      <c r="C3417" s="1699" t="s">
        <v>2150</v>
      </c>
      <c r="D3417" s="1699" t="s">
        <v>2108</v>
      </c>
      <c r="E3417" s="1699">
        <v>1</v>
      </c>
      <c r="F3417" s="1699">
        <v>0</v>
      </c>
      <c r="G3417" s="1700" t="s">
        <v>5711</v>
      </c>
      <c r="H3417" s="1700"/>
      <c r="I3417" s="1700" t="s">
        <v>8088</v>
      </c>
    </row>
    <row r="3418" spans="2:9">
      <c r="B3418" s="1699" t="s">
        <v>2737</v>
      </c>
      <c r="C3418" s="1699" t="s">
        <v>2150</v>
      </c>
      <c r="D3418" s="1699" t="s">
        <v>2112</v>
      </c>
      <c r="E3418" s="1699">
        <v>0</v>
      </c>
      <c r="F3418" s="1699">
        <v>1</v>
      </c>
      <c r="G3418" s="1700" t="s">
        <v>5711</v>
      </c>
      <c r="H3418" s="1700" t="s">
        <v>5712</v>
      </c>
      <c r="I3418" s="1700" t="s">
        <v>8088</v>
      </c>
    </row>
    <row r="3419" spans="2:9">
      <c r="B3419" s="1699" t="s">
        <v>2737</v>
      </c>
      <c r="C3419" s="1699" t="s">
        <v>2150</v>
      </c>
      <c r="D3419" s="1699" t="s">
        <v>2122</v>
      </c>
      <c r="E3419" s="1699">
        <v>0</v>
      </c>
      <c r="F3419" s="1699">
        <v>1</v>
      </c>
      <c r="G3419" s="1700" t="s">
        <v>5711</v>
      </c>
      <c r="H3419" s="1700" t="s">
        <v>5713</v>
      </c>
      <c r="I3419" s="1700" t="s">
        <v>8089</v>
      </c>
    </row>
    <row r="3420" spans="2:9">
      <c r="B3420" s="1699" t="s">
        <v>2737</v>
      </c>
      <c r="C3420" s="1699" t="s">
        <v>2150</v>
      </c>
      <c r="D3420" s="1699" t="s">
        <v>2124</v>
      </c>
      <c r="E3420" s="1699">
        <v>0</v>
      </c>
      <c r="F3420" s="1699">
        <v>1</v>
      </c>
      <c r="G3420" s="1700" t="s">
        <v>5711</v>
      </c>
      <c r="H3420" s="1700" t="s">
        <v>5343</v>
      </c>
      <c r="I3420" s="1700" t="s">
        <v>8089</v>
      </c>
    </row>
    <row r="3421" spans="2:9">
      <c r="B3421" s="1699" t="s">
        <v>2737</v>
      </c>
      <c r="C3421" s="1699" t="s">
        <v>2150</v>
      </c>
      <c r="D3421" s="1699" t="s">
        <v>2128</v>
      </c>
      <c r="E3421" s="1699">
        <v>0</v>
      </c>
      <c r="F3421" s="1699">
        <v>1</v>
      </c>
      <c r="G3421" s="1700" t="s">
        <v>5711</v>
      </c>
      <c r="H3421" s="1700" t="s">
        <v>5714</v>
      </c>
      <c r="I3421" s="1700" t="s">
        <v>8088</v>
      </c>
    </row>
    <row r="3422" spans="2:9">
      <c r="B3422" s="1699" t="s">
        <v>2737</v>
      </c>
      <c r="C3422" s="1699" t="s">
        <v>2150</v>
      </c>
      <c r="D3422" s="1699" t="s">
        <v>2130</v>
      </c>
      <c r="E3422" s="1699">
        <v>0</v>
      </c>
      <c r="F3422" s="1699">
        <v>1</v>
      </c>
      <c r="G3422" s="1700" t="s">
        <v>5711</v>
      </c>
      <c r="H3422" s="1700" t="s">
        <v>5715</v>
      </c>
      <c r="I3422" s="1700" t="s">
        <v>8088</v>
      </c>
    </row>
    <row r="3423" spans="2:9">
      <c r="B3423" s="1699" t="s">
        <v>2737</v>
      </c>
      <c r="C3423" s="1699" t="s">
        <v>2150</v>
      </c>
      <c r="D3423" s="1699" t="s">
        <v>2512</v>
      </c>
      <c r="E3423" s="1699">
        <v>0</v>
      </c>
      <c r="F3423" s="1699">
        <v>1</v>
      </c>
      <c r="G3423" s="1700" t="s">
        <v>5711</v>
      </c>
      <c r="H3423" s="1700" t="s">
        <v>3105</v>
      </c>
      <c r="I3423" s="1700" t="s">
        <v>8089</v>
      </c>
    </row>
    <row r="3424" spans="2:9">
      <c r="B3424" s="1699" t="s">
        <v>2737</v>
      </c>
      <c r="C3424" s="1699" t="s">
        <v>2150</v>
      </c>
      <c r="D3424" s="1699" t="s">
        <v>2514</v>
      </c>
      <c r="E3424" s="1699">
        <v>0</v>
      </c>
      <c r="F3424" s="1699">
        <v>1</v>
      </c>
      <c r="G3424" s="1700" t="s">
        <v>5711</v>
      </c>
      <c r="H3424" s="1700" t="s">
        <v>5716</v>
      </c>
      <c r="I3424" s="1700" t="s">
        <v>8089</v>
      </c>
    </row>
    <row r="3425" spans="2:9">
      <c r="B3425" s="1699" t="s">
        <v>2737</v>
      </c>
      <c r="C3425" s="1699" t="s">
        <v>2150</v>
      </c>
      <c r="D3425" s="1699" t="s">
        <v>2515</v>
      </c>
      <c r="E3425" s="1699">
        <v>0</v>
      </c>
      <c r="F3425" s="1699">
        <v>1</v>
      </c>
      <c r="G3425" s="1700" t="s">
        <v>5711</v>
      </c>
      <c r="H3425" s="1700" t="s">
        <v>5717</v>
      </c>
      <c r="I3425" s="1700" t="s">
        <v>8089</v>
      </c>
    </row>
    <row r="3426" spans="2:9">
      <c r="B3426" s="1699" t="s">
        <v>2737</v>
      </c>
      <c r="C3426" s="1699" t="s">
        <v>2150</v>
      </c>
      <c r="D3426" s="1699" t="s">
        <v>2516</v>
      </c>
      <c r="E3426" s="1699">
        <v>0</v>
      </c>
      <c r="F3426" s="1699">
        <v>1</v>
      </c>
      <c r="G3426" s="1700" t="s">
        <v>5711</v>
      </c>
      <c r="H3426" s="1700" t="s">
        <v>5718</v>
      </c>
      <c r="I3426" s="1700" t="s">
        <v>8089</v>
      </c>
    </row>
    <row r="3427" spans="2:9">
      <c r="B3427" s="1699" t="s">
        <v>2737</v>
      </c>
      <c r="C3427" s="1699" t="s">
        <v>2150</v>
      </c>
      <c r="D3427" s="1699" t="s">
        <v>2518</v>
      </c>
      <c r="E3427" s="1699">
        <v>0</v>
      </c>
      <c r="F3427" s="1699">
        <v>1</v>
      </c>
      <c r="G3427" s="1700" t="s">
        <v>5711</v>
      </c>
      <c r="H3427" s="1700" t="s">
        <v>5598</v>
      </c>
      <c r="I3427" s="1700" t="s">
        <v>8089</v>
      </c>
    </row>
    <row r="3428" spans="2:9">
      <c r="B3428" s="1699" t="s">
        <v>2737</v>
      </c>
      <c r="C3428" s="1699" t="s">
        <v>2150</v>
      </c>
      <c r="D3428" s="1699" t="s">
        <v>2520</v>
      </c>
      <c r="E3428" s="1699">
        <v>0</v>
      </c>
      <c r="F3428" s="1699">
        <v>1</v>
      </c>
      <c r="G3428" s="1700" t="s">
        <v>5711</v>
      </c>
      <c r="H3428" s="1700" t="s">
        <v>5719</v>
      </c>
      <c r="I3428" s="1700" t="s">
        <v>8089</v>
      </c>
    </row>
    <row r="3429" spans="2:9">
      <c r="B3429" s="1699" t="s">
        <v>2737</v>
      </c>
      <c r="C3429" s="1699" t="s">
        <v>2150</v>
      </c>
      <c r="D3429" s="1699" t="s">
        <v>2524</v>
      </c>
      <c r="E3429" s="1699">
        <v>0</v>
      </c>
      <c r="F3429" s="1699">
        <v>1</v>
      </c>
      <c r="G3429" s="1700" t="s">
        <v>5711</v>
      </c>
      <c r="H3429" s="1700" t="s">
        <v>3554</v>
      </c>
      <c r="I3429" s="1700" t="s">
        <v>8088</v>
      </c>
    </row>
    <row r="3430" spans="2:9">
      <c r="B3430" s="1699" t="s">
        <v>2737</v>
      </c>
      <c r="C3430" s="1699" t="s">
        <v>2150</v>
      </c>
      <c r="D3430" s="1699" t="s">
        <v>2525</v>
      </c>
      <c r="E3430" s="1699">
        <v>0</v>
      </c>
      <c r="F3430" s="1699">
        <v>1</v>
      </c>
      <c r="G3430" s="1700" t="s">
        <v>5711</v>
      </c>
      <c r="H3430" s="1700" t="s">
        <v>5720</v>
      </c>
      <c r="I3430" s="1700" t="s">
        <v>8088</v>
      </c>
    </row>
    <row r="3431" spans="2:9">
      <c r="B3431" s="1699" t="s">
        <v>2737</v>
      </c>
      <c r="C3431" s="1699" t="s">
        <v>2150</v>
      </c>
      <c r="D3431" s="1699" t="s">
        <v>2527</v>
      </c>
      <c r="E3431" s="1699">
        <v>0</v>
      </c>
      <c r="F3431" s="1699">
        <v>1</v>
      </c>
      <c r="G3431" s="1700" t="s">
        <v>5711</v>
      </c>
      <c r="H3431" s="1700" t="s">
        <v>4518</v>
      </c>
      <c r="I3431" s="1700" t="s">
        <v>8089</v>
      </c>
    </row>
    <row r="3432" spans="2:9">
      <c r="B3432" s="1699" t="s">
        <v>2737</v>
      </c>
      <c r="C3432" s="1699" t="s">
        <v>2150</v>
      </c>
      <c r="D3432" s="1699" t="s">
        <v>2529</v>
      </c>
      <c r="E3432" s="1699">
        <v>0</v>
      </c>
      <c r="F3432" s="1699">
        <v>1</v>
      </c>
      <c r="G3432" s="1700" t="s">
        <v>5711</v>
      </c>
      <c r="H3432" s="1700" t="s">
        <v>5721</v>
      </c>
      <c r="I3432" s="1700" t="s">
        <v>8088</v>
      </c>
    </row>
    <row r="3433" spans="2:9">
      <c r="B3433" s="1699" t="s">
        <v>2737</v>
      </c>
      <c r="C3433" s="1699" t="s">
        <v>2150</v>
      </c>
      <c r="D3433" s="1699" t="s">
        <v>2531</v>
      </c>
      <c r="E3433" s="1699">
        <v>0</v>
      </c>
      <c r="F3433" s="1699">
        <v>1</v>
      </c>
      <c r="G3433" s="1700" t="s">
        <v>5711</v>
      </c>
      <c r="H3433" s="1700" t="s">
        <v>5722</v>
      </c>
      <c r="I3433" s="1700" t="s">
        <v>8088</v>
      </c>
    </row>
    <row r="3434" spans="2:9">
      <c r="B3434" s="1699" t="s">
        <v>2737</v>
      </c>
      <c r="C3434" s="1699" t="s">
        <v>2150</v>
      </c>
      <c r="D3434" s="1699" t="s">
        <v>2685</v>
      </c>
      <c r="E3434" s="1699">
        <v>0</v>
      </c>
      <c r="F3434" s="1699">
        <v>1</v>
      </c>
      <c r="G3434" s="1700" t="s">
        <v>5711</v>
      </c>
      <c r="H3434" s="1700" t="s">
        <v>5723</v>
      </c>
      <c r="I3434" s="1700" t="s">
        <v>8088</v>
      </c>
    </row>
    <row r="3435" spans="2:9">
      <c r="B3435" s="1699" t="s">
        <v>2737</v>
      </c>
      <c r="C3435" s="1699" t="s">
        <v>2150</v>
      </c>
      <c r="D3435" s="1699" t="s">
        <v>2725</v>
      </c>
      <c r="E3435" s="1699">
        <v>0</v>
      </c>
      <c r="F3435" s="1699">
        <v>1</v>
      </c>
      <c r="G3435" s="1700" t="s">
        <v>5711</v>
      </c>
      <c r="H3435" s="1700" t="s">
        <v>5724</v>
      </c>
      <c r="I3435" s="1700" t="s">
        <v>8088</v>
      </c>
    </row>
    <row r="3436" spans="2:9">
      <c r="B3436" s="1699" t="s">
        <v>2737</v>
      </c>
      <c r="C3436" s="1699" t="s">
        <v>2150</v>
      </c>
      <c r="D3436" s="1699" t="s">
        <v>2727</v>
      </c>
      <c r="E3436" s="1699">
        <v>0</v>
      </c>
      <c r="F3436" s="1699">
        <v>1</v>
      </c>
      <c r="G3436" s="1700" t="s">
        <v>5711</v>
      </c>
      <c r="H3436" s="1700" t="s">
        <v>5725</v>
      </c>
      <c r="I3436" s="1700" t="s">
        <v>8089</v>
      </c>
    </row>
    <row r="3437" spans="2:9">
      <c r="B3437" s="1699" t="s">
        <v>2737</v>
      </c>
      <c r="C3437" s="1699" t="s">
        <v>2150</v>
      </c>
      <c r="D3437" s="1699" t="s">
        <v>2731</v>
      </c>
      <c r="E3437" s="1699">
        <v>0</v>
      </c>
      <c r="F3437" s="1699">
        <v>1</v>
      </c>
      <c r="G3437" s="1700" t="s">
        <v>5711</v>
      </c>
      <c r="H3437" s="1700" t="s">
        <v>5726</v>
      </c>
      <c r="I3437" s="1700" t="s">
        <v>8088</v>
      </c>
    </row>
    <row r="3438" spans="2:9">
      <c r="B3438" s="1699" t="s">
        <v>2737</v>
      </c>
      <c r="C3438" s="1699" t="s">
        <v>2150</v>
      </c>
      <c r="D3438" s="1699" t="s">
        <v>2733</v>
      </c>
      <c r="E3438" s="1699">
        <v>0</v>
      </c>
      <c r="F3438" s="1699">
        <v>1</v>
      </c>
      <c r="G3438" s="1700" t="s">
        <v>5711</v>
      </c>
      <c r="H3438" s="1700" t="s">
        <v>5727</v>
      </c>
      <c r="I3438" s="1700" t="s">
        <v>8089</v>
      </c>
    </row>
    <row r="3439" spans="2:9">
      <c r="B3439" s="1699" t="s">
        <v>2737</v>
      </c>
      <c r="C3439" s="1699" t="s">
        <v>2150</v>
      </c>
      <c r="D3439" s="1699" t="s">
        <v>2735</v>
      </c>
      <c r="E3439" s="1699">
        <v>0</v>
      </c>
      <c r="F3439" s="1699">
        <v>1</v>
      </c>
      <c r="G3439" s="1700" t="s">
        <v>5711</v>
      </c>
      <c r="H3439" s="1700" t="s">
        <v>5272</v>
      </c>
      <c r="I3439" s="1700" t="s">
        <v>8089</v>
      </c>
    </row>
    <row r="3440" spans="2:9">
      <c r="B3440" s="1699" t="s">
        <v>2737</v>
      </c>
      <c r="C3440" s="1699" t="s">
        <v>2150</v>
      </c>
      <c r="D3440" s="1699" t="s">
        <v>2737</v>
      </c>
      <c r="E3440" s="1699">
        <v>0</v>
      </c>
      <c r="F3440" s="1699">
        <v>1</v>
      </c>
      <c r="G3440" s="1700" t="s">
        <v>5711</v>
      </c>
      <c r="H3440" s="1700" t="s">
        <v>5728</v>
      </c>
      <c r="I3440" s="1700" t="s">
        <v>8089</v>
      </c>
    </row>
    <row r="3441" spans="2:9">
      <c r="B3441" s="1699" t="s">
        <v>2737</v>
      </c>
      <c r="C3441" s="1699" t="s">
        <v>2152</v>
      </c>
      <c r="D3441" s="1699" t="s">
        <v>2514</v>
      </c>
      <c r="E3441" s="1699">
        <v>0</v>
      </c>
      <c r="F3441" s="1699">
        <v>1</v>
      </c>
      <c r="G3441" s="1700" t="s">
        <v>1376</v>
      </c>
      <c r="H3441" s="1700" t="s">
        <v>5729</v>
      </c>
      <c r="I3441" s="1700" t="s">
        <v>8088</v>
      </c>
    </row>
    <row r="3442" spans="2:9">
      <c r="B3442" s="1699" t="s">
        <v>2737</v>
      </c>
      <c r="C3442" s="1699" t="s">
        <v>2152</v>
      </c>
      <c r="D3442" s="1699" t="s">
        <v>2515</v>
      </c>
      <c r="E3442" s="1699">
        <v>0</v>
      </c>
      <c r="F3442" s="1699">
        <v>1</v>
      </c>
      <c r="G3442" s="1700" t="s">
        <v>1376</v>
      </c>
      <c r="H3442" s="1700" t="s">
        <v>5730</v>
      </c>
      <c r="I3442" s="1700" t="s">
        <v>8088</v>
      </c>
    </row>
    <row r="3443" spans="2:9">
      <c r="B3443" s="1699" t="s">
        <v>2737</v>
      </c>
      <c r="C3443" s="1699" t="s">
        <v>2152</v>
      </c>
      <c r="D3443" s="1699" t="s">
        <v>2518</v>
      </c>
      <c r="E3443" s="1699">
        <v>0</v>
      </c>
      <c r="F3443" s="1699">
        <v>1</v>
      </c>
      <c r="G3443" s="1700" t="s">
        <v>1376</v>
      </c>
      <c r="H3443" s="1700" t="s">
        <v>5731</v>
      </c>
      <c r="I3443" s="1700" t="s">
        <v>8088</v>
      </c>
    </row>
    <row r="3444" spans="2:9">
      <c r="B3444" s="1699" t="s">
        <v>2737</v>
      </c>
      <c r="C3444" s="1699" t="s">
        <v>2152</v>
      </c>
      <c r="D3444" s="1699" t="s">
        <v>2520</v>
      </c>
      <c r="E3444" s="1699">
        <v>0</v>
      </c>
      <c r="F3444" s="1699">
        <v>1</v>
      </c>
      <c r="G3444" s="1700" t="s">
        <v>1376</v>
      </c>
      <c r="H3444" s="1700" t="s">
        <v>5732</v>
      </c>
      <c r="I3444" s="1700" t="s">
        <v>8088</v>
      </c>
    </row>
    <row r="3445" spans="2:9">
      <c r="B3445" s="1699" t="s">
        <v>2737</v>
      </c>
      <c r="C3445" s="1699" t="s">
        <v>2155</v>
      </c>
      <c r="D3445" s="1699" t="s">
        <v>2110</v>
      </c>
      <c r="E3445" s="1699">
        <v>0</v>
      </c>
      <c r="F3445" s="1699">
        <v>1</v>
      </c>
      <c r="G3445" s="1700" t="s">
        <v>5733</v>
      </c>
      <c r="H3445" s="1700" t="s">
        <v>5734</v>
      </c>
      <c r="I3445" s="1700" t="s">
        <v>8088</v>
      </c>
    </row>
    <row r="3446" spans="2:9">
      <c r="B3446" s="1699" t="s">
        <v>2737</v>
      </c>
      <c r="C3446" s="1699" t="s">
        <v>2155</v>
      </c>
      <c r="D3446" s="1699" t="s">
        <v>2112</v>
      </c>
      <c r="E3446" s="1699">
        <v>0</v>
      </c>
      <c r="F3446" s="1699">
        <v>1</v>
      </c>
      <c r="G3446" s="1700" t="s">
        <v>5733</v>
      </c>
      <c r="H3446" s="1700" t="s">
        <v>5735</v>
      </c>
      <c r="I3446" s="1700" t="s">
        <v>8088</v>
      </c>
    </row>
    <row r="3447" spans="2:9">
      <c r="B3447" s="1699" t="s">
        <v>2737</v>
      </c>
      <c r="C3447" s="1699" t="s">
        <v>2155</v>
      </c>
      <c r="D3447" s="1699" t="s">
        <v>2122</v>
      </c>
      <c r="E3447" s="1699">
        <v>0</v>
      </c>
      <c r="F3447" s="1699">
        <v>1</v>
      </c>
      <c r="G3447" s="1700" t="s">
        <v>5733</v>
      </c>
      <c r="H3447" s="1700" t="s">
        <v>5736</v>
      </c>
      <c r="I3447" s="1700" t="s">
        <v>8089</v>
      </c>
    </row>
    <row r="3448" spans="2:9">
      <c r="B3448" s="1699" t="s">
        <v>2737</v>
      </c>
      <c r="C3448" s="1699" t="s">
        <v>2155</v>
      </c>
      <c r="D3448" s="1699" t="s">
        <v>2124</v>
      </c>
      <c r="E3448" s="1699">
        <v>0</v>
      </c>
      <c r="F3448" s="1699">
        <v>1</v>
      </c>
      <c r="G3448" s="1700" t="s">
        <v>5733</v>
      </c>
      <c r="H3448" s="1700" t="s">
        <v>5737</v>
      </c>
      <c r="I3448" s="1700" t="s">
        <v>8088</v>
      </c>
    </row>
    <row r="3449" spans="2:9">
      <c r="B3449" s="1699" t="s">
        <v>2737</v>
      </c>
      <c r="C3449" s="1699" t="s">
        <v>2157</v>
      </c>
      <c r="D3449" s="1699" t="s">
        <v>2108</v>
      </c>
      <c r="E3449" s="1699">
        <v>1</v>
      </c>
      <c r="F3449" s="1699">
        <v>0</v>
      </c>
      <c r="G3449" s="1700" t="s">
        <v>5738</v>
      </c>
      <c r="H3449" s="1700"/>
      <c r="I3449" s="1700" t="s">
        <v>8088</v>
      </c>
    </row>
    <row r="3450" spans="2:9">
      <c r="B3450" s="1699" t="s">
        <v>2737</v>
      </c>
      <c r="C3450" s="1699" t="s">
        <v>2157</v>
      </c>
      <c r="D3450" s="1699" t="s">
        <v>2110</v>
      </c>
      <c r="E3450" s="1699">
        <v>0</v>
      </c>
      <c r="F3450" s="1699">
        <v>1</v>
      </c>
      <c r="G3450" s="1700" t="s">
        <v>5738</v>
      </c>
      <c r="H3450" s="1700" t="s">
        <v>3716</v>
      </c>
      <c r="I3450" s="1700" t="s">
        <v>8088</v>
      </c>
    </row>
    <row r="3451" spans="2:9">
      <c r="B3451" s="1699" t="s">
        <v>2737</v>
      </c>
      <c r="C3451" s="1699" t="s">
        <v>2157</v>
      </c>
      <c r="D3451" s="1699" t="s">
        <v>2122</v>
      </c>
      <c r="E3451" s="1699">
        <v>0</v>
      </c>
      <c r="F3451" s="1699">
        <v>1</v>
      </c>
      <c r="G3451" s="1700" t="s">
        <v>5738</v>
      </c>
      <c r="H3451" s="1700" t="s">
        <v>5739</v>
      </c>
      <c r="I3451" s="1700" t="s">
        <v>8089</v>
      </c>
    </row>
    <row r="3452" spans="2:9">
      <c r="B3452" s="1699" t="s">
        <v>2737</v>
      </c>
      <c r="C3452" s="1699" t="s">
        <v>2157</v>
      </c>
      <c r="D3452" s="1699" t="s">
        <v>2124</v>
      </c>
      <c r="E3452" s="1699">
        <v>0</v>
      </c>
      <c r="F3452" s="1699">
        <v>1</v>
      </c>
      <c r="G3452" s="1700" t="s">
        <v>5738</v>
      </c>
      <c r="H3452" s="1700" t="s">
        <v>5740</v>
      </c>
      <c r="I3452" s="1700" t="s">
        <v>8088</v>
      </c>
    </row>
    <row r="3453" spans="2:9">
      <c r="B3453" s="1699" t="s">
        <v>2737</v>
      </c>
      <c r="C3453" s="1699" t="s">
        <v>2157</v>
      </c>
      <c r="D3453" s="1699" t="s">
        <v>2126</v>
      </c>
      <c r="E3453" s="1699">
        <v>0</v>
      </c>
      <c r="F3453" s="1699">
        <v>1</v>
      </c>
      <c r="G3453" s="1700" t="s">
        <v>5738</v>
      </c>
      <c r="H3453" s="1700" t="s">
        <v>5741</v>
      </c>
      <c r="I3453" s="1700" t="s">
        <v>8088</v>
      </c>
    </row>
    <row r="3454" spans="2:9">
      <c r="B3454" s="1699" t="s">
        <v>2737</v>
      </c>
      <c r="C3454" s="1699" t="s">
        <v>2158</v>
      </c>
      <c r="D3454" s="1699" t="s">
        <v>2112</v>
      </c>
      <c r="E3454" s="1699">
        <v>0</v>
      </c>
      <c r="F3454" s="1699">
        <v>1</v>
      </c>
      <c r="G3454" s="1700" t="s">
        <v>1377</v>
      </c>
      <c r="H3454" s="1700" t="s">
        <v>4097</v>
      </c>
      <c r="I3454" s="1700" t="s">
        <v>8088</v>
      </c>
    </row>
    <row r="3455" spans="2:9">
      <c r="B3455" s="1699" t="s">
        <v>2737</v>
      </c>
      <c r="C3455" s="1699" t="s">
        <v>2161</v>
      </c>
      <c r="D3455" s="1699" t="s">
        <v>2126</v>
      </c>
      <c r="E3455" s="1699">
        <v>0</v>
      </c>
      <c r="F3455" s="1699">
        <v>1</v>
      </c>
      <c r="G3455" s="1700" t="s">
        <v>5742</v>
      </c>
      <c r="H3455" s="1700" t="s">
        <v>5744</v>
      </c>
      <c r="I3455" s="1700" t="s">
        <v>8088</v>
      </c>
    </row>
    <row r="3456" spans="2:9">
      <c r="B3456" s="1699" t="s">
        <v>2737</v>
      </c>
      <c r="C3456" s="1699" t="s">
        <v>2161</v>
      </c>
      <c r="D3456" s="1699" t="s">
        <v>2130</v>
      </c>
      <c r="E3456" s="1699">
        <v>0</v>
      </c>
      <c r="F3456" s="1699">
        <v>1</v>
      </c>
      <c r="G3456" s="1700" t="s">
        <v>5742</v>
      </c>
      <c r="H3456" s="1700" t="s">
        <v>5745</v>
      </c>
      <c r="I3456" s="1700" t="s">
        <v>8088</v>
      </c>
    </row>
    <row r="3457" spans="2:9">
      <c r="B3457" s="1699" t="s">
        <v>2737</v>
      </c>
      <c r="C3457" s="1699" t="s">
        <v>2161</v>
      </c>
      <c r="D3457" s="1699" t="s">
        <v>2512</v>
      </c>
      <c r="E3457" s="1699">
        <v>0</v>
      </c>
      <c r="F3457" s="1699">
        <v>1</v>
      </c>
      <c r="G3457" s="1700" t="s">
        <v>5742</v>
      </c>
      <c r="H3457" s="1700" t="s">
        <v>4165</v>
      </c>
      <c r="I3457" s="1700" t="s">
        <v>8088</v>
      </c>
    </row>
    <row r="3458" spans="2:9">
      <c r="B3458" s="1699" t="s">
        <v>2737</v>
      </c>
      <c r="C3458" s="1699" t="s">
        <v>2165</v>
      </c>
      <c r="D3458" s="1699" t="s">
        <v>2110</v>
      </c>
      <c r="E3458" s="1699">
        <v>0</v>
      </c>
      <c r="F3458" s="1699">
        <v>1</v>
      </c>
      <c r="G3458" s="1700" t="s">
        <v>5747</v>
      </c>
      <c r="H3458" s="1700" t="s">
        <v>5748</v>
      </c>
      <c r="I3458" s="1700" t="s">
        <v>8088</v>
      </c>
    </row>
    <row r="3459" spans="2:9">
      <c r="B3459" s="1699" t="s">
        <v>2737</v>
      </c>
      <c r="C3459" s="1699" t="s">
        <v>2167</v>
      </c>
      <c r="D3459" s="1699" t="s">
        <v>2112</v>
      </c>
      <c r="E3459" s="1699">
        <v>0</v>
      </c>
      <c r="F3459" s="1699">
        <v>1</v>
      </c>
      <c r="G3459" s="1700" t="s">
        <v>5750</v>
      </c>
      <c r="H3459" s="1700" t="s">
        <v>5751</v>
      </c>
      <c r="I3459" s="1700" t="s">
        <v>8088</v>
      </c>
    </row>
    <row r="3460" spans="2:9">
      <c r="B3460" s="1699" t="s">
        <v>2737</v>
      </c>
      <c r="C3460" s="1699" t="s">
        <v>2167</v>
      </c>
      <c r="D3460" s="1699" t="s">
        <v>2122</v>
      </c>
      <c r="E3460" s="1699">
        <v>0</v>
      </c>
      <c r="F3460" s="1699">
        <v>1</v>
      </c>
      <c r="G3460" s="1700" t="s">
        <v>5750</v>
      </c>
      <c r="H3460" s="1700" t="s">
        <v>3158</v>
      </c>
      <c r="I3460" s="1700" t="s">
        <v>8088</v>
      </c>
    </row>
    <row r="3461" spans="2:9">
      <c r="B3461" s="1699" t="s">
        <v>2737</v>
      </c>
      <c r="C3461" s="1699" t="s">
        <v>2167</v>
      </c>
      <c r="D3461" s="1699" t="s">
        <v>2126</v>
      </c>
      <c r="E3461" s="1699">
        <v>0</v>
      </c>
      <c r="F3461" s="1699">
        <v>1</v>
      </c>
      <c r="G3461" s="1700" t="s">
        <v>5750</v>
      </c>
      <c r="H3461" s="1700" t="s">
        <v>2913</v>
      </c>
      <c r="I3461" s="1700" t="s">
        <v>8089</v>
      </c>
    </row>
    <row r="3462" spans="2:9">
      <c r="B3462" s="1699" t="s">
        <v>2737</v>
      </c>
      <c r="C3462" s="1699" t="s">
        <v>2167</v>
      </c>
      <c r="D3462" s="1699" t="s">
        <v>2128</v>
      </c>
      <c r="E3462" s="1699">
        <v>0</v>
      </c>
      <c r="F3462" s="1699">
        <v>1</v>
      </c>
      <c r="G3462" s="1700" t="s">
        <v>5750</v>
      </c>
      <c r="H3462" s="1700" t="s">
        <v>3357</v>
      </c>
      <c r="I3462" s="1700" t="s">
        <v>8089</v>
      </c>
    </row>
    <row r="3463" spans="2:9">
      <c r="B3463" s="1699" t="s">
        <v>2737</v>
      </c>
      <c r="C3463" s="1699" t="s">
        <v>2172</v>
      </c>
      <c r="D3463" s="1699" t="s">
        <v>2110</v>
      </c>
      <c r="E3463" s="1699">
        <v>0</v>
      </c>
      <c r="F3463" s="1699">
        <v>1</v>
      </c>
      <c r="G3463" s="1700" t="s">
        <v>5752</v>
      </c>
      <c r="H3463" s="1700" t="s">
        <v>3270</v>
      </c>
      <c r="I3463" s="1700" t="s">
        <v>8088</v>
      </c>
    </row>
    <row r="3464" spans="2:9">
      <c r="B3464" s="1699" t="s">
        <v>2737</v>
      </c>
      <c r="C3464" s="1699" t="s">
        <v>2172</v>
      </c>
      <c r="D3464" s="1699" t="s">
        <v>2130</v>
      </c>
      <c r="E3464" s="1699">
        <v>0</v>
      </c>
      <c r="F3464" s="1699">
        <v>1</v>
      </c>
      <c r="G3464" s="1700" t="s">
        <v>5752</v>
      </c>
      <c r="H3464" s="1700" t="s">
        <v>5753</v>
      </c>
      <c r="I3464" s="1700" t="s">
        <v>8088</v>
      </c>
    </row>
    <row r="3465" spans="2:9">
      <c r="B3465" s="1699" t="s">
        <v>2737</v>
      </c>
      <c r="C3465" s="1699" t="s">
        <v>2177</v>
      </c>
      <c r="D3465" s="1699" t="s">
        <v>2108</v>
      </c>
      <c r="E3465" s="1699">
        <v>1</v>
      </c>
      <c r="F3465" s="1699">
        <v>0</v>
      </c>
      <c r="G3465" s="1700" t="s">
        <v>5754</v>
      </c>
      <c r="H3465" s="1700"/>
      <c r="I3465" s="1700" t="s">
        <v>8088</v>
      </c>
    </row>
    <row r="3466" spans="2:9">
      <c r="B3466" s="1699" t="s">
        <v>2737</v>
      </c>
      <c r="C3466" s="1699" t="s">
        <v>2177</v>
      </c>
      <c r="D3466" s="1699" t="s">
        <v>2112</v>
      </c>
      <c r="E3466" s="1699">
        <v>0</v>
      </c>
      <c r="F3466" s="1699">
        <v>1</v>
      </c>
      <c r="G3466" s="1700" t="s">
        <v>5754</v>
      </c>
      <c r="H3466" s="1700" t="s">
        <v>5756</v>
      </c>
      <c r="I3466" s="1700" t="s">
        <v>8088</v>
      </c>
    </row>
    <row r="3467" spans="2:9">
      <c r="B3467" s="1699" t="s">
        <v>2737</v>
      </c>
      <c r="C3467" s="1699" t="s">
        <v>2177</v>
      </c>
      <c r="D3467" s="1699" t="s">
        <v>2126</v>
      </c>
      <c r="E3467" s="1699">
        <v>0</v>
      </c>
      <c r="F3467" s="1699">
        <v>1</v>
      </c>
      <c r="G3467" s="1700" t="s">
        <v>5754</v>
      </c>
      <c r="H3467" s="1700" t="s">
        <v>5569</v>
      </c>
      <c r="I3467" s="1700" t="s">
        <v>8088</v>
      </c>
    </row>
    <row r="3468" spans="2:9">
      <c r="B3468" s="1699" t="s">
        <v>2737</v>
      </c>
      <c r="C3468" s="1699" t="s">
        <v>2177</v>
      </c>
      <c r="D3468" s="1699" t="s">
        <v>2128</v>
      </c>
      <c r="E3468" s="1699">
        <v>0</v>
      </c>
      <c r="F3468" s="1699">
        <v>1</v>
      </c>
      <c r="G3468" s="1700" t="s">
        <v>5754</v>
      </c>
      <c r="H3468" s="1700" t="s">
        <v>5757</v>
      </c>
      <c r="I3468" s="1700" t="s">
        <v>8089</v>
      </c>
    </row>
    <row r="3469" spans="2:9">
      <c r="B3469" s="1699" t="s">
        <v>2737</v>
      </c>
      <c r="C3469" s="1699" t="s">
        <v>2177</v>
      </c>
      <c r="D3469" s="1699" t="s">
        <v>2130</v>
      </c>
      <c r="E3469" s="1699">
        <v>0</v>
      </c>
      <c r="F3469" s="1699">
        <v>1</v>
      </c>
      <c r="G3469" s="1700" t="s">
        <v>5754</v>
      </c>
      <c r="H3469" s="1700" t="s">
        <v>5758</v>
      </c>
      <c r="I3469" s="1700" t="s">
        <v>8088</v>
      </c>
    </row>
    <row r="3470" spans="2:9">
      <c r="B3470" s="1699" t="s">
        <v>2737</v>
      </c>
      <c r="C3470" s="1699" t="s">
        <v>2177</v>
      </c>
      <c r="D3470" s="1699" t="s">
        <v>2512</v>
      </c>
      <c r="E3470" s="1699">
        <v>0</v>
      </c>
      <c r="F3470" s="1699">
        <v>1</v>
      </c>
      <c r="G3470" s="1700" t="s">
        <v>5754</v>
      </c>
      <c r="H3470" s="1700" t="s">
        <v>5759</v>
      </c>
      <c r="I3470" s="1700" t="s">
        <v>8088</v>
      </c>
    </row>
    <row r="3471" spans="2:9">
      <c r="B3471" s="1699" t="s">
        <v>2737</v>
      </c>
      <c r="C3471" s="1699" t="s">
        <v>2177</v>
      </c>
      <c r="D3471" s="1699" t="s">
        <v>2514</v>
      </c>
      <c r="E3471" s="1699">
        <v>0</v>
      </c>
      <c r="F3471" s="1699">
        <v>1</v>
      </c>
      <c r="G3471" s="1700" t="s">
        <v>5754</v>
      </c>
      <c r="H3471" s="1700" t="s">
        <v>5760</v>
      </c>
      <c r="I3471" s="1700" t="s">
        <v>8089</v>
      </c>
    </row>
    <row r="3472" spans="2:9">
      <c r="B3472" s="1699" t="s">
        <v>2737</v>
      </c>
      <c r="C3472" s="1699" t="s">
        <v>2177</v>
      </c>
      <c r="D3472" s="1699" t="s">
        <v>2515</v>
      </c>
      <c r="E3472" s="1699">
        <v>0</v>
      </c>
      <c r="F3472" s="1699">
        <v>1</v>
      </c>
      <c r="G3472" s="1700" t="s">
        <v>5754</v>
      </c>
      <c r="H3472" s="1700" t="s">
        <v>5761</v>
      </c>
      <c r="I3472" s="1700" t="s">
        <v>8088</v>
      </c>
    </row>
    <row r="3473" spans="2:9">
      <c r="B3473" s="1699" t="s">
        <v>2737</v>
      </c>
      <c r="C3473" s="1699" t="s">
        <v>2177</v>
      </c>
      <c r="D3473" s="1699" t="s">
        <v>2518</v>
      </c>
      <c r="E3473" s="1699">
        <v>0</v>
      </c>
      <c r="F3473" s="1699">
        <v>1</v>
      </c>
      <c r="G3473" s="1700" t="s">
        <v>5754</v>
      </c>
      <c r="H3473" s="1700" t="s">
        <v>5763</v>
      </c>
      <c r="I3473" s="1700" t="s">
        <v>8088</v>
      </c>
    </row>
    <row r="3474" spans="2:9">
      <c r="B3474" s="1699" t="s">
        <v>2737</v>
      </c>
      <c r="C3474" s="1699" t="s">
        <v>2177</v>
      </c>
      <c r="D3474" s="1699" t="s">
        <v>2520</v>
      </c>
      <c r="E3474" s="1699">
        <v>0</v>
      </c>
      <c r="F3474" s="1699">
        <v>1</v>
      </c>
      <c r="G3474" s="1700" t="s">
        <v>5754</v>
      </c>
      <c r="H3474" s="1700" t="s">
        <v>5764</v>
      </c>
      <c r="I3474" s="1700" t="s">
        <v>8089</v>
      </c>
    </row>
    <row r="3475" spans="2:9">
      <c r="B3475" s="1699" t="s">
        <v>2737</v>
      </c>
      <c r="C3475" s="1699" t="s">
        <v>2177</v>
      </c>
      <c r="D3475" s="1699" t="s">
        <v>2522</v>
      </c>
      <c r="E3475" s="1699">
        <v>0</v>
      </c>
      <c r="F3475" s="1699">
        <v>1</v>
      </c>
      <c r="G3475" s="1700" t="s">
        <v>5754</v>
      </c>
      <c r="H3475" s="1700" t="s">
        <v>3391</v>
      </c>
      <c r="I3475" s="1700" t="s">
        <v>8088</v>
      </c>
    </row>
    <row r="3476" spans="2:9">
      <c r="B3476" s="1699" t="s">
        <v>2737</v>
      </c>
      <c r="C3476" s="1699" t="s">
        <v>2177</v>
      </c>
      <c r="D3476" s="1699" t="s">
        <v>2525</v>
      </c>
      <c r="E3476" s="1699">
        <v>0</v>
      </c>
      <c r="F3476" s="1699">
        <v>1</v>
      </c>
      <c r="G3476" s="1700" t="s">
        <v>5754</v>
      </c>
      <c r="H3476" s="1700" t="s">
        <v>5351</v>
      </c>
      <c r="I3476" s="1700" t="s">
        <v>8088</v>
      </c>
    </row>
    <row r="3477" spans="2:9">
      <c r="B3477" s="1699" t="s">
        <v>2737</v>
      </c>
      <c r="C3477" s="1699" t="s">
        <v>2177</v>
      </c>
      <c r="D3477" s="1699" t="s">
        <v>2527</v>
      </c>
      <c r="E3477" s="1699">
        <v>0</v>
      </c>
      <c r="F3477" s="1699">
        <v>1</v>
      </c>
      <c r="G3477" s="1700" t="s">
        <v>5754</v>
      </c>
      <c r="H3477" s="1700" t="s">
        <v>5765</v>
      </c>
      <c r="I3477" s="1700" t="s">
        <v>8088</v>
      </c>
    </row>
    <row r="3478" spans="2:9">
      <c r="B3478" s="1699" t="s">
        <v>2737</v>
      </c>
      <c r="C3478" s="1699" t="s">
        <v>2177</v>
      </c>
      <c r="D3478" s="1699" t="s">
        <v>2529</v>
      </c>
      <c r="E3478" s="1699">
        <v>0</v>
      </c>
      <c r="F3478" s="1699">
        <v>1</v>
      </c>
      <c r="G3478" s="1700" t="s">
        <v>5754</v>
      </c>
      <c r="H3478" s="1700" t="s">
        <v>5766</v>
      </c>
      <c r="I3478" s="1700" t="s">
        <v>8089</v>
      </c>
    </row>
    <row r="3479" spans="2:9">
      <c r="B3479" s="1699" t="s">
        <v>2737</v>
      </c>
      <c r="C3479" s="1699" t="s">
        <v>2181</v>
      </c>
      <c r="D3479" s="1699" t="s">
        <v>2108</v>
      </c>
      <c r="E3479" s="1699">
        <v>1</v>
      </c>
      <c r="F3479" s="1699">
        <v>0</v>
      </c>
      <c r="G3479" s="1700" t="s">
        <v>5767</v>
      </c>
      <c r="H3479" s="1700"/>
      <c r="I3479" s="1700" t="s">
        <v>8089</v>
      </c>
    </row>
    <row r="3480" spans="2:9">
      <c r="B3480" s="1699" t="s">
        <v>2737</v>
      </c>
      <c r="C3480" s="1699" t="s">
        <v>2181</v>
      </c>
      <c r="D3480" s="1699" t="s">
        <v>2107</v>
      </c>
      <c r="E3480" s="1699">
        <v>0</v>
      </c>
      <c r="F3480" s="1699">
        <v>1</v>
      </c>
      <c r="G3480" s="1700" t="s">
        <v>5767</v>
      </c>
      <c r="H3480" s="1700" t="s">
        <v>5768</v>
      </c>
      <c r="I3480" s="1700" t="s">
        <v>8089</v>
      </c>
    </row>
    <row r="3481" spans="2:9">
      <c r="B3481" s="1699" t="s">
        <v>2737</v>
      </c>
      <c r="C3481" s="1699" t="s">
        <v>2181</v>
      </c>
      <c r="D3481" s="1699" t="s">
        <v>2110</v>
      </c>
      <c r="E3481" s="1699">
        <v>0</v>
      </c>
      <c r="F3481" s="1699">
        <v>1</v>
      </c>
      <c r="G3481" s="1700" t="s">
        <v>5767</v>
      </c>
      <c r="H3481" s="1700" t="s">
        <v>3792</v>
      </c>
      <c r="I3481" s="1700" t="s">
        <v>8088</v>
      </c>
    </row>
    <row r="3482" spans="2:9">
      <c r="B3482" s="1699" t="s">
        <v>2737</v>
      </c>
      <c r="C3482" s="1699" t="s">
        <v>2181</v>
      </c>
      <c r="D3482" s="1699" t="s">
        <v>2112</v>
      </c>
      <c r="E3482" s="1699">
        <v>0</v>
      </c>
      <c r="F3482" s="1699">
        <v>1</v>
      </c>
      <c r="G3482" s="1700" t="s">
        <v>5767</v>
      </c>
      <c r="H3482" s="1700" t="s">
        <v>5769</v>
      </c>
      <c r="I3482" s="1700" t="s">
        <v>8088</v>
      </c>
    </row>
    <row r="3483" spans="2:9">
      <c r="B3483" s="1699" t="s">
        <v>2737</v>
      </c>
      <c r="C3483" s="1699" t="s">
        <v>2181</v>
      </c>
      <c r="D3483" s="1699" t="s">
        <v>2122</v>
      </c>
      <c r="E3483" s="1699">
        <v>0</v>
      </c>
      <c r="F3483" s="1699">
        <v>1</v>
      </c>
      <c r="G3483" s="1700" t="s">
        <v>5767</v>
      </c>
      <c r="H3483" s="1700" t="s">
        <v>5770</v>
      </c>
      <c r="I3483" s="1700" t="s">
        <v>8088</v>
      </c>
    </row>
    <row r="3484" spans="2:9">
      <c r="B3484" s="1699" t="s">
        <v>2737</v>
      </c>
      <c r="C3484" s="1699" t="s">
        <v>2181</v>
      </c>
      <c r="D3484" s="1699" t="s">
        <v>2124</v>
      </c>
      <c r="E3484" s="1699">
        <v>0</v>
      </c>
      <c r="F3484" s="1699">
        <v>1</v>
      </c>
      <c r="G3484" s="1700" t="s">
        <v>5767</v>
      </c>
      <c r="H3484" s="1700" t="s">
        <v>5771</v>
      </c>
      <c r="I3484" s="1700" t="s">
        <v>8088</v>
      </c>
    </row>
    <row r="3485" spans="2:9">
      <c r="B3485" s="1699" t="s">
        <v>2737</v>
      </c>
      <c r="C3485" s="1699" t="s">
        <v>2181</v>
      </c>
      <c r="D3485" s="1699" t="s">
        <v>2126</v>
      </c>
      <c r="E3485" s="1699">
        <v>0</v>
      </c>
      <c r="F3485" s="1699">
        <v>1</v>
      </c>
      <c r="G3485" s="1700" t="s">
        <v>5767</v>
      </c>
      <c r="H3485" s="1700" t="s">
        <v>5772</v>
      </c>
      <c r="I3485" s="1700" t="s">
        <v>8088</v>
      </c>
    </row>
    <row r="3486" spans="2:9">
      <c r="B3486" s="1699" t="s">
        <v>2737</v>
      </c>
      <c r="C3486" s="1699" t="s">
        <v>2181</v>
      </c>
      <c r="D3486" s="1699" t="s">
        <v>2128</v>
      </c>
      <c r="E3486" s="1699">
        <v>0</v>
      </c>
      <c r="F3486" s="1699">
        <v>1</v>
      </c>
      <c r="G3486" s="1700" t="s">
        <v>5767</v>
      </c>
      <c r="H3486" s="1700" t="s">
        <v>5773</v>
      </c>
      <c r="I3486" s="1700" t="s">
        <v>8088</v>
      </c>
    </row>
    <row r="3487" spans="2:9">
      <c r="B3487" s="1699" t="s">
        <v>2737</v>
      </c>
      <c r="C3487" s="1699" t="s">
        <v>2181</v>
      </c>
      <c r="D3487" s="1699" t="s">
        <v>2130</v>
      </c>
      <c r="E3487" s="1699">
        <v>0</v>
      </c>
      <c r="F3487" s="1699">
        <v>1</v>
      </c>
      <c r="G3487" s="1700" t="s">
        <v>5767</v>
      </c>
      <c r="H3487" s="1700" t="s">
        <v>5774</v>
      </c>
      <c r="I3487" s="1700" t="s">
        <v>8089</v>
      </c>
    </row>
    <row r="3488" spans="2:9">
      <c r="B3488" s="1699" t="s">
        <v>2737</v>
      </c>
      <c r="C3488" s="1699" t="s">
        <v>2181</v>
      </c>
      <c r="D3488" s="1699" t="s">
        <v>2512</v>
      </c>
      <c r="E3488" s="1699">
        <v>0</v>
      </c>
      <c r="F3488" s="1699">
        <v>1</v>
      </c>
      <c r="G3488" s="1700" t="s">
        <v>5767</v>
      </c>
      <c r="H3488" s="1700" t="s">
        <v>5775</v>
      </c>
      <c r="I3488" s="1700" t="s">
        <v>8089</v>
      </c>
    </row>
    <row r="3489" spans="2:9">
      <c r="B3489" s="1699" t="s">
        <v>2737</v>
      </c>
      <c r="C3489" s="1699" t="s">
        <v>2181</v>
      </c>
      <c r="D3489" s="1699" t="s">
        <v>2514</v>
      </c>
      <c r="E3489" s="1699">
        <v>0</v>
      </c>
      <c r="F3489" s="1699">
        <v>1</v>
      </c>
      <c r="G3489" s="1700" t="s">
        <v>5767</v>
      </c>
      <c r="H3489" s="1700" t="s">
        <v>3314</v>
      </c>
      <c r="I3489" s="1700" t="s">
        <v>8088</v>
      </c>
    </row>
    <row r="3490" spans="2:9">
      <c r="B3490" s="1699" t="s">
        <v>2737</v>
      </c>
      <c r="C3490" s="1699" t="s">
        <v>2181</v>
      </c>
      <c r="D3490" s="1699" t="s">
        <v>2515</v>
      </c>
      <c r="E3490" s="1699">
        <v>0</v>
      </c>
      <c r="F3490" s="1699">
        <v>1</v>
      </c>
      <c r="G3490" s="1700" t="s">
        <v>5767</v>
      </c>
      <c r="H3490" s="1700" t="s">
        <v>4360</v>
      </c>
      <c r="I3490" s="1700" t="s">
        <v>8089</v>
      </c>
    </row>
    <row r="3491" spans="2:9">
      <c r="B3491" s="1699" t="s">
        <v>2737</v>
      </c>
      <c r="C3491" s="1699" t="s">
        <v>2181</v>
      </c>
      <c r="D3491" s="1699" t="s">
        <v>2516</v>
      </c>
      <c r="E3491" s="1699">
        <v>0</v>
      </c>
      <c r="F3491" s="1699">
        <v>1</v>
      </c>
      <c r="G3491" s="1700" t="s">
        <v>5767</v>
      </c>
      <c r="H3491" s="1700" t="s">
        <v>4097</v>
      </c>
      <c r="I3491" s="1700" t="s">
        <v>8089</v>
      </c>
    </row>
    <row r="3492" spans="2:9">
      <c r="B3492" s="1699" t="s">
        <v>2737</v>
      </c>
      <c r="C3492" s="1699" t="s">
        <v>2181</v>
      </c>
      <c r="D3492" s="1699" t="s">
        <v>2518</v>
      </c>
      <c r="E3492" s="1699">
        <v>0</v>
      </c>
      <c r="F3492" s="1699">
        <v>1</v>
      </c>
      <c r="G3492" s="1700" t="s">
        <v>5767</v>
      </c>
      <c r="H3492" s="1700" t="s">
        <v>5776</v>
      </c>
      <c r="I3492" s="1700" t="s">
        <v>8089</v>
      </c>
    </row>
    <row r="3493" spans="2:9">
      <c r="B3493" s="1699" t="s">
        <v>2737</v>
      </c>
      <c r="C3493" s="1699" t="s">
        <v>2181</v>
      </c>
      <c r="D3493" s="1699" t="s">
        <v>2520</v>
      </c>
      <c r="E3493" s="1699">
        <v>0</v>
      </c>
      <c r="F3493" s="1699">
        <v>1</v>
      </c>
      <c r="G3493" s="1700" t="s">
        <v>5767</v>
      </c>
      <c r="H3493" s="1700" t="s">
        <v>5777</v>
      </c>
      <c r="I3493" s="1700" t="s">
        <v>8088</v>
      </c>
    </row>
    <row r="3494" spans="2:9">
      <c r="B3494" s="1699" t="s">
        <v>2737</v>
      </c>
      <c r="C3494" s="1699" t="s">
        <v>2183</v>
      </c>
      <c r="D3494" s="1699" t="s">
        <v>2108</v>
      </c>
      <c r="E3494" s="1699">
        <v>1</v>
      </c>
      <c r="F3494" s="1699">
        <v>0</v>
      </c>
      <c r="G3494" s="1700" t="s">
        <v>5778</v>
      </c>
      <c r="H3494" s="1700"/>
      <c r="I3494" s="1700" t="s">
        <v>8088</v>
      </c>
    </row>
    <row r="3495" spans="2:9">
      <c r="B3495" s="1699" t="s">
        <v>2737</v>
      </c>
      <c r="C3495" s="1699" t="s">
        <v>2183</v>
      </c>
      <c r="D3495" s="1699" t="s">
        <v>2107</v>
      </c>
      <c r="E3495" s="1699">
        <v>0</v>
      </c>
      <c r="F3495" s="1699">
        <v>1</v>
      </c>
      <c r="G3495" s="1700" t="s">
        <v>5778</v>
      </c>
      <c r="H3495" s="1700" t="s">
        <v>5672</v>
      </c>
      <c r="I3495" s="1700" t="s">
        <v>8088</v>
      </c>
    </row>
    <row r="3496" spans="2:9">
      <c r="B3496" s="1699" t="s">
        <v>2737</v>
      </c>
      <c r="C3496" s="1699" t="s">
        <v>2183</v>
      </c>
      <c r="D3496" s="1699" t="s">
        <v>2110</v>
      </c>
      <c r="E3496" s="1699">
        <v>0</v>
      </c>
      <c r="F3496" s="1699">
        <v>1</v>
      </c>
      <c r="G3496" s="1700" t="s">
        <v>5778</v>
      </c>
      <c r="H3496" s="1700" t="s">
        <v>5779</v>
      </c>
      <c r="I3496" s="1700" t="s">
        <v>8088</v>
      </c>
    </row>
    <row r="3497" spans="2:9">
      <c r="B3497" s="1699" t="s">
        <v>2737</v>
      </c>
      <c r="C3497" s="1699" t="s">
        <v>2183</v>
      </c>
      <c r="D3497" s="1699" t="s">
        <v>2122</v>
      </c>
      <c r="E3497" s="1699">
        <v>0</v>
      </c>
      <c r="F3497" s="1699">
        <v>1</v>
      </c>
      <c r="G3497" s="1700" t="s">
        <v>5778</v>
      </c>
      <c r="H3497" s="1700" t="s">
        <v>5780</v>
      </c>
      <c r="I3497" s="1700" t="s">
        <v>8088</v>
      </c>
    </row>
    <row r="3498" spans="2:9">
      <c r="B3498" s="1699" t="s">
        <v>2737</v>
      </c>
      <c r="C3498" s="1699" t="s">
        <v>2183</v>
      </c>
      <c r="D3498" s="1699" t="s">
        <v>2124</v>
      </c>
      <c r="E3498" s="1699">
        <v>0</v>
      </c>
      <c r="F3498" s="1699">
        <v>1</v>
      </c>
      <c r="G3498" s="1700" t="s">
        <v>5778</v>
      </c>
      <c r="H3498" s="1700" t="s">
        <v>5781</v>
      </c>
      <c r="I3498" s="1700" t="s">
        <v>8088</v>
      </c>
    </row>
    <row r="3499" spans="2:9">
      <c r="B3499" s="1699" t="s">
        <v>2737</v>
      </c>
      <c r="C3499" s="1699" t="s">
        <v>2183</v>
      </c>
      <c r="D3499" s="1699" t="s">
        <v>2126</v>
      </c>
      <c r="E3499" s="1699">
        <v>0</v>
      </c>
      <c r="F3499" s="1699">
        <v>1</v>
      </c>
      <c r="G3499" s="1700" t="s">
        <v>5778</v>
      </c>
      <c r="H3499" s="1700" t="s">
        <v>5782</v>
      </c>
      <c r="I3499" s="1700" t="s">
        <v>8088</v>
      </c>
    </row>
    <row r="3500" spans="2:9">
      <c r="B3500" s="1699" t="s">
        <v>2737</v>
      </c>
      <c r="C3500" s="1699" t="s">
        <v>2183</v>
      </c>
      <c r="D3500" s="1699" t="s">
        <v>2130</v>
      </c>
      <c r="E3500" s="1699">
        <v>0</v>
      </c>
      <c r="F3500" s="1699">
        <v>1</v>
      </c>
      <c r="G3500" s="1700" t="s">
        <v>5778</v>
      </c>
      <c r="H3500" s="1700" t="s">
        <v>5783</v>
      </c>
      <c r="I3500" s="1700" t="s">
        <v>8088</v>
      </c>
    </row>
    <row r="3501" spans="2:9">
      <c r="B3501" s="1699" t="s">
        <v>2737</v>
      </c>
      <c r="C3501" s="1699" t="s">
        <v>2183</v>
      </c>
      <c r="D3501" s="1699" t="s">
        <v>2512</v>
      </c>
      <c r="E3501" s="1699">
        <v>0</v>
      </c>
      <c r="F3501" s="1699">
        <v>1</v>
      </c>
      <c r="G3501" s="1700" t="s">
        <v>5778</v>
      </c>
      <c r="H3501" s="1700" t="s">
        <v>4865</v>
      </c>
      <c r="I3501" s="1700" t="s">
        <v>8088</v>
      </c>
    </row>
    <row r="3502" spans="2:9">
      <c r="B3502" s="1699" t="s">
        <v>2737</v>
      </c>
      <c r="C3502" s="1699" t="s">
        <v>2183</v>
      </c>
      <c r="D3502" s="1699" t="s">
        <v>2514</v>
      </c>
      <c r="E3502" s="1699">
        <v>0</v>
      </c>
      <c r="F3502" s="1699">
        <v>1</v>
      </c>
      <c r="G3502" s="1700" t="s">
        <v>5778</v>
      </c>
      <c r="H3502" s="1700" t="s">
        <v>5784</v>
      </c>
      <c r="I3502" s="1700" t="s">
        <v>8089</v>
      </c>
    </row>
    <row r="3503" spans="2:9">
      <c r="B3503" s="1699" t="s">
        <v>2737</v>
      </c>
      <c r="C3503" s="1699" t="s">
        <v>2183</v>
      </c>
      <c r="D3503" s="1699" t="s">
        <v>2515</v>
      </c>
      <c r="E3503" s="1699">
        <v>0</v>
      </c>
      <c r="F3503" s="1699">
        <v>1</v>
      </c>
      <c r="G3503" s="1700" t="s">
        <v>5778</v>
      </c>
      <c r="H3503" s="1700" t="s">
        <v>5785</v>
      </c>
      <c r="I3503" s="1700" t="s">
        <v>8088</v>
      </c>
    </row>
    <row r="3504" spans="2:9">
      <c r="B3504" s="1699" t="s">
        <v>2737</v>
      </c>
      <c r="C3504" s="1699" t="s">
        <v>2183</v>
      </c>
      <c r="D3504" s="1699" t="s">
        <v>2516</v>
      </c>
      <c r="E3504" s="1699">
        <v>0</v>
      </c>
      <c r="F3504" s="1699">
        <v>1</v>
      </c>
      <c r="G3504" s="1700" t="s">
        <v>5778</v>
      </c>
      <c r="H3504" s="1700" t="s">
        <v>5786</v>
      </c>
      <c r="I3504" s="1700" t="s">
        <v>8088</v>
      </c>
    </row>
    <row r="3505" spans="2:9">
      <c r="B3505" s="1699" t="s">
        <v>2737</v>
      </c>
      <c r="C3505" s="1699" t="s">
        <v>2183</v>
      </c>
      <c r="D3505" s="1699" t="s">
        <v>2520</v>
      </c>
      <c r="E3505" s="1699">
        <v>0</v>
      </c>
      <c r="F3505" s="1699">
        <v>1</v>
      </c>
      <c r="G3505" s="1700" t="s">
        <v>5778</v>
      </c>
      <c r="H3505" s="1700" t="s">
        <v>5787</v>
      </c>
      <c r="I3505" s="1700" t="s">
        <v>8089</v>
      </c>
    </row>
    <row r="3506" spans="2:9">
      <c r="B3506" s="1699" t="s">
        <v>2737</v>
      </c>
      <c r="C3506" s="1699" t="s">
        <v>2183</v>
      </c>
      <c r="D3506" s="1699" t="s">
        <v>2522</v>
      </c>
      <c r="E3506" s="1699">
        <v>0</v>
      </c>
      <c r="F3506" s="1699">
        <v>1</v>
      </c>
      <c r="G3506" s="1700" t="s">
        <v>5778</v>
      </c>
      <c r="H3506" s="1700" t="s">
        <v>5788</v>
      </c>
      <c r="I3506" s="1700" t="s">
        <v>8088</v>
      </c>
    </row>
    <row r="3507" spans="2:9">
      <c r="B3507" s="1699" t="s">
        <v>2737</v>
      </c>
      <c r="C3507" s="1699" t="s">
        <v>2183</v>
      </c>
      <c r="D3507" s="1699" t="s">
        <v>2525</v>
      </c>
      <c r="E3507" s="1699">
        <v>0</v>
      </c>
      <c r="F3507" s="1699">
        <v>1</v>
      </c>
      <c r="G3507" s="1700" t="s">
        <v>5778</v>
      </c>
      <c r="H3507" s="1700" t="s">
        <v>5789</v>
      </c>
      <c r="I3507" s="1700" t="s">
        <v>8088</v>
      </c>
    </row>
    <row r="3508" spans="2:9">
      <c r="B3508" s="1699" t="s">
        <v>2737</v>
      </c>
      <c r="C3508" s="1699" t="s">
        <v>2183</v>
      </c>
      <c r="D3508" s="1699" t="s">
        <v>2527</v>
      </c>
      <c r="E3508" s="1699">
        <v>0</v>
      </c>
      <c r="F3508" s="1699">
        <v>1</v>
      </c>
      <c r="G3508" s="1700" t="s">
        <v>5778</v>
      </c>
      <c r="H3508" s="1700" t="s">
        <v>5790</v>
      </c>
      <c r="I3508" s="1700" t="s">
        <v>8089</v>
      </c>
    </row>
    <row r="3509" spans="2:9">
      <c r="B3509" s="1699" t="s">
        <v>2737</v>
      </c>
      <c r="C3509" s="1699" t="s">
        <v>2183</v>
      </c>
      <c r="D3509" s="1699" t="s">
        <v>2529</v>
      </c>
      <c r="E3509" s="1699">
        <v>0</v>
      </c>
      <c r="F3509" s="1699">
        <v>1</v>
      </c>
      <c r="G3509" s="1700" t="s">
        <v>5778</v>
      </c>
      <c r="H3509" s="1700" t="s">
        <v>2820</v>
      </c>
      <c r="I3509" s="1700" t="s">
        <v>8088</v>
      </c>
    </row>
    <row r="3510" spans="2:9">
      <c r="B3510" s="1699" t="s">
        <v>2737</v>
      </c>
      <c r="C3510" s="1699" t="s">
        <v>2183</v>
      </c>
      <c r="D3510" s="1699" t="s">
        <v>2531</v>
      </c>
      <c r="E3510" s="1699">
        <v>0</v>
      </c>
      <c r="F3510" s="1699">
        <v>1</v>
      </c>
      <c r="G3510" s="1700" t="s">
        <v>5778</v>
      </c>
      <c r="H3510" s="1700" t="s">
        <v>2184</v>
      </c>
      <c r="I3510" s="1700" t="s">
        <v>8089</v>
      </c>
    </row>
    <row r="3511" spans="2:9">
      <c r="B3511" s="1699" t="s">
        <v>2737</v>
      </c>
      <c r="C3511" s="1699" t="s">
        <v>2183</v>
      </c>
      <c r="D3511" s="1699" t="s">
        <v>2685</v>
      </c>
      <c r="E3511" s="1699">
        <v>0</v>
      </c>
      <c r="F3511" s="1699">
        <v>1</v>
      </c>
      <c r="G3511" s="1700" t="s">
        <v>5778</v>
      </c>
      <c r="H3511" s="1700" t="s">
        <v>4554</v>
      </c>
      <c r="I3511" s="1700" t="s">
        <v>8088</v>
      </c>
    </row>
    <row r="3512" spans="2:9">
      <c r="B3512" s="1699" t="s">
        <v>2737</v>
      </c>
      <c r="C3512" s="1699" t="s">
        <v>2183</v>
      </c>
      <c r="D3512" s="1699" t="s">
        <v>2725</v>
      </c>
      <c r="E3512" s="1699">
        <v>0</v>
      </c>
      <c r="F3512" s="1699">
        <v>1</v>
      </c>
      <c r="G3512" s="1700" t="s">
        <v>5778</v>
      </c>
      <c r="H3512" s="1700" t="s">
        <v>4816</v>
      </c>
      <c r="I3512" s="1700" t="s">
        <v>8088</v>
      </c>
    </row>
    <row r="3513" spans="2:9">
      <c r="B3513" s="1699" t="s">
        <v>2737</v>
      </c>
      <c r="C3513" s="1699" t="s">
        <v>2183</v>
      </c>
      <c r="D3513" s="1699" t="s">
        <v>2727</v>
      </c>
      <c r="E3513" s="1699">
        <v>0</v>
      </c>
      <c r="F3513" s="1699">
        <v>1</v>
      </c>
      <c r="G3513" s="1700" t="s">
        <v>5778</v>
      </c>
      <c r="H3513" s="1700" t="s">
        <v>3775</v>
      </c>
      <c r="I3513" s="1700" t="s">
        <v>8088</v>
      </c>
    </row>
    <row r="3514" spans="2:9">
      <c r="B3514" s="1699" t="s">
        <v>2737</v>
      </c>
      <c r="C3514" s="1699" t="s">
        <v>2183</v>
      </c>
      <c r="D3514" s="1699" t="s">
        <v>2729</v>
      </c>
      <c r="E3514" s="1699">
        <v>0</v>
      </c>
      <c r="F3514" s="1699">
        <v>1</v>
      </c>
      <c r="G3514" s="1700" t="s">
        <v>5778</v>
      </c>
      <c r="H3514" s="1700" t="s">
        <v>5791</v>
      </c>
      <c r="I3514" s="1700" t="s">
        <v>8088</v>
      </c>
    </row>
    <row r="3515" spans="2:9">
      <c r="B3515" s="1699" t="s">
        <v>2737</v>
      </c>
      <c r="C3515" s="1699" t="s">
        <v>2183</v>
      </c>
      <c r="D3515" s="1699" t="s">
        <v>2731</v>
      </c>
      <c r="E3515" s="1699">
        <v>0</v>
      </c>
      <c r="F3515" s="1699">
        <v>1</v>
      </c>
      <c r="G3515" s="1700" t="s">
        <v>5778</v>
      </c>
      <c r="H3515" s="1700" t="s">
        <v>4790</v>
      </c>
      <c r="I3515" s="1700" t="s">
        <v>8088</v>
      </c>
    </row>
    <row r="3516" spans="2:9">
      <c r="B3516" s="1699" t="s">
        <v>2737</v>
      </c>
      <c r="C3516" s="1699" t="s">
        <v>2185</v>
      </c>
      <c r="D3516" s="1699" t="s">
        <v>2108</v>
      </c>
      <c r="E3516" s="1699">
        <v>1</v>
      </c>
      <c r="F3516" s="1699">
        <v>0</v>
      </c>
      <c r="G3516" s="1700" t="s">
        <v>5792</v>
      </c>
      <c r="H3516" s="1700"/>
      <c r="I3516" s="1700" t="s">
        <v>8088</v>
      </c>
    </row>
    <row r="3517" spans="2:9">
      <c r="B3517" s="1699" t="s">
        <v>2737</v>
      </c>
      <c r="C3517" s="1699" t="s">
        <v>2185</v>
      </c>
      <c r="D3517" s="1699" t="s">
        <v>2107</v>
      </c>
      <c r="E3517" s="1699">
        <v>0</v>
      </c>
      <c r="F3517" s="1699">
        <v>1</v>
      </c>
      <c r="G3517" s="1700" t="s">
        <v>5792</v>
      </c>
      <c r="H3517" s="1700" t="s">
        <v>5793</v>
      </c>
      <c r="I3517" s="1700" t="s">
        <v>8088</v>
      </c>
    </row>
    <row r="3518" spans="2:9">
      <c r="B3518" s="1699" t="s">
        <v>2737</v>
      </c>
      <c r="C3518" s="1699" t="s">
        <v>2185</v>
      </c>
      <c r="D3518" s="1699" t="s">
        <v>2110</v>
      </c>
      <c r="E3518" s="1699">
        <v>0</v>
      </c>
      <c r="F3518" s="1699">
        <v>1</v>
      </c>
      <c r="G3518" s="1700" t="s">
        <v>5792</v>
      </c>
      <c r="H3518" s="1700" t="s">
        <v>5794</v>
      </c>
      <c r="I3518" s="1700" t="s">
        <v>8088</v>
      </c>
    </row>
    <row r="3519" spans="2:9">
      <c r="B3519" s="1699" t="s">
        <v>2737</v>
      </c>
      <c r="C3519" s="1699" t="s">
        <v>2185</v>
      </c>
      <c r="D3519" s="1699" t="s">
        <v>2122</v>
      </c>
      <c r="E3519" s="1699">
        <v>0</v>
      </c>
      <c r="F3519" s="1699">
        <v>1</v>
      </c>
      <c r="G3519" s="1700" t="s">
        <v>5792</v>
      </c>
      <c r="H3519" s="1700" t="s">
        <v>3909</v>
      </c>
      <c r="I3519" s="1700" t="s">
        <v>8088</v>
      </c>
    </row>
    <row r="3520" spans="2:9">
      <c r="B3520" s="1699" t="s">
        <v>2737</v>
      </c>
      <c r="C3520" s="1699" t="s">
        <v>2185</v>
      </c>
      <c r="D3520" s="1699" t="s">
        <v>2124</v>
      </c>
      <c r="E3520" s="1699">
        <v>0</v>
      </c>
      <c r="F3520" s="1699">
        <v>1</v>
      </c>
      <c r="G3520" s="1700" t="s">
        <v>5792</v>
      </c>
      <c r="H3520" s="1700" t="s">
        <v>5795</v>
      </c>
      <c r="I3520" s="1700" t="s">
        <v>8088</v>
      </c>
    </row>
    <row r="3521" spans="2:9">
      <c r="B3521" s="1699" t="s">
        <v>2737</v>
      </c>
      <c r="C3521" s="1699" t="s">
        <v>2185</v>
      </c>
      <c r="D3521" s="1699" t="s">
        <v>2126</v>
      </c>
      <c r="E3521" s="1699">
        <v>0</v>
      </c>
      <c r="F3521" s="1699">
        <v>1</v>
      </c>
      <c r="G3521" s="1700" t="s">
        <v>5792</v>
      </c>
      <c r="H3521" s="1700" t="s">
        <v>5796</v>
      </c>
      <c r="I3521" s="1700" t="s">
        <v>8088</v>
      </c>
    </row>
    <row r="3522" spans="2:9">
      <c r="B3522" s="1699" t="s">
        <v>2737</v>
      </c>
      <c r="C3522" s="1699" t="s">
        <v>2185</v>
      </c>
      <c r="D3522" s="1699" t="s">
        <v>2128</v>
      </c>
      <c r="E3522" s="1699">
        <v>0</v>
      </c>
      <c r="F3522" s="1699">
        <v>1</v>
      </c>
      <c r="G3522" s="1700" t="s">
        <v>5792</v>
      </c>
      <c r="H3522" s="1700" t="s">
        <v>5797</v>
      </c>
      <c r="I3522" s="1700" t="s">
        <v>8088</v>
      </c>
    </row>
    <row r="3523" spans="2:9">
      <c r="B3523" s="1699" t="s">
        <v>2737</v>
      </c>
      <c r="C3523" s="1699" t="s">
        <v>2185</v>
      </c>
      <c r="D3523" s="1699" t="s">
        <v>2130</v>
      </c>
      <c r="E3523" s="1699">
        <v>0</v>
      </c>
      <c r="F3523" s="1699">
        <v>1</v>
      </c>
      <c r="G3523" s="1700" t="s">
        <v>5792</v>
      </c>
      <c r="H3523" s="1700" t="s">
        <v>5798</v>
      </c>
      <c r="I3523" s="1700" t="s">
        <v>8088</v>
      </c>
    </row>
    <row r="3524" spans="2:9">
      <c r="B3524" s="1699" t="s">
        <v>2737</v>
      </c>
      <c r="C3524" s="1699" t="s">
        <v>2185</v>
      </c>
      <c r="D3524" s="1699" t="s">
        <v>2516</v>
      </c>
      <c r="E3524" s="1699">
        <v>0</v>
      </c>
      <c r="F3524" s="1699">
        <v>1</v>
      </c>
      <c r="G3524" s="1700" t="s">
        <v>5792</v>
      </c>
      <c r="H3524" s="1700" t="s">
        <v>3889</v>
      </c>
      <c r="I3524" s="1700" t="s">
        <v>8088</v>
      </c>
    </row>
    <row r="3525" spans="2:9">
      <c r="B3525" s="1699" t="s">
        <v>2737</v>
      </c>
      <c r="C3525" s="1699" t="s">
        <v>2185</v>
      </c>
      <c r="D3525" s="1699" t="s">
        <v>2520</v>
      </c>
      <c r="E3525" s="1699">
        <v>0</v>
      </c>
      <c r="F3525" s="1699">
        <v>1</v>
      </c>
      <c r="G3525" s="1700" t="s">
        <v>5792</v>
      </c>
      <c r="H3525" s="1700" t="s">
        <v>3080</v>
      </c>
      <c r="I3525" s="1700" t="s">
        <v>8088</v>
      </c>
    </row>
    <row r="3526" spans="2:9">
      <c r="B3526" s="1699" t="s">
        <v>2737</v>
      </c>
      <c r="C3526" s="1699" t="s">
        <v>2185</v>
      </c>
      <c r="D3526" s="1699" t="s">
        <v>2524</v>
      </c>
      <c r="E3526" s="1699">
        <v>0</v>
      </c>
      <c r="F3526" s="1699">
        <v>1</v>
      </c>
      <c r="G3526" s="1700" t="s">
        <v>5792</v>
      </c>
      <c r="H3526" s="1700" t="s">
        <v>5800</v>
      </c>
      <c r="I3526" s="1700" t="s">
        <v>8088</v>
      </c>
    </row>
    <row r="3527" spans="2:9">
      <c r="B3527" s="1699" t="s">
        <v>2737</v>
      </c>
      <c r="C3527" s="1699" t="s">
        <v>2185</v>
      </c>
      <c r="D3527" s="1699" t="s">
        <v>2525</v>
      </c>
      <c r="E3527" s="1699">
        <v>0</v>
      </c>
      <c r="F3527" s="1699">
        <v>1</v>
      </c>
      <c r="G3527" s="1700" t="s">
        <v>5792</v>
      </c>
      <c r="H3527" s="1700" t="s">
        <v>5801</v>
      </c>
      <c r="I3527" s="1700" t="s">
        <v>8088</v>
      </c>
    </row>
    <row r="3528" spans="2:9">
      <c r="B3528" s="1699" t="s">
        <v>2737</v>
      </c>
      <c r="C3528" s="1699" t="s">
        <v>2185</v>
      </c>
      <c r="D3528" s="1699" t="s">
        <v>2527</v>
      </c>
      <c r="E3528" s="1699">
        <v>0</v>
      </c>
      <c r="F3528" s="1699">
        <v>1</v>
      </c>
      <c r="G3528" s="1700" t="s">
        <v>5792</v>
      </c>
      <c r="H3528" s="1700" t="s">
        <v>5802</v>
      </c>
      <c r="I3528" s="1700" t="s">
        <v>8088</v>
      </c>
    </row>
    <row r="3529" spans="2:9">
      <c r="B3529" s="1699" t="s">
        <v>2737</v>
      </c>
      <c r="C3529" s="1699" t="s">
        <v>2185</v>
      </c>
      <c r="D3529" s="1699" t="s">
        <v>2529</v>
      </c>
      <c r="E3529" s="1699">
        <v>0</v>
      </c>
      <c r="F3529" s="1699">
        <v>1</v>
      </c>
      <c r="G3529" s="1700" t="s">
        <v>5792</v>
      </c>
      <c r="H3529" s="1700" t="s">
        <v>5803</v>
      </c>
      <c r="I3529" s="1700" t="s">
        <v>8089</v>
      </c>
    </row>
    <row r="3530" spans="2:9">
      <c r="B3530" s="1699" t="s">
        <v>2737</v>
      </c>
      <c r="C3530" s="1699" t="s">
        <v>2185</v>
      </c>
      <c r="D3530" s="1699" t="s">
        <v>2531</v>
      </c>
      <c r="E3530" s="1699">
        <v>0</v>
      </c>
      <c r="F3530" s="1699">
        <v>1</v>
      </c>
      <c r="G3530" s="1700" t="s">
        <v>5792</v>
      </c>
      <c r="H3530" s="1700" t="s">
        <v>5804</v>
      </c>
      <c r="I3530" s="1700" t="s">
        <v>8088</v>
      </c>
    </row>
    <row r="3531" spans="2:9">
      <c r="B3531" s="1699" t="s">
        <v>2737</v>
      </c>
      <c r="C3531" s="1699" t="s">
        <v>2186</v>
      </c>
      <c r="D3531" s="1699" t="s">
        <v>2108</v>
      </c>
      <c r="E3531" s="1699">
        <v>1</v>
      </c>
      <c r="F3531" s="1699">
        <v>0</v>
      </c>
      <c r="G3531" s="1700" t="s">
        <v>5805</v>
      </c>
      <c r="H3531" s="1700"/>
      <c r="I3531" s="1700" t="s">
        <v>8089</v>
      </c>
    </row>
    <row r="3532" spans="2:9">
      <c r="B3532" s="1699" t="s">
        <v>2737</v>
      </c>
      <c r="C3532" s="1699" t="s">
        <v>2186</v>
      </c>
      <c r="D3532" s="1699" t="s">
        <v>2107</v>
      </c>
      <c r="E3532" s="1699">
        <v>0</v>
      </c>
      <c r="F3532" s="1699">
        <v>1</v>
      </c>
      <c r="G3532" s="1700" t="s">
        <v>5805</v>
      </c>
      <c r="H3532" s="1700" t="s">
        <v>5806</v>
      </c>
      <c r="I3532" s="1700" t="s">
        <v>8089</v>
      </c>
    </row>
    <row r="3533" spans="2:9">
      <c r="B3533" s="1699" t="s">
        <v>2737</v>
      </c>
      <c r="C3533" s="1699" t="s">
        <v>2186</v>
      </c>
      <c r="D3533" s="1699" t="s">
        <v>2110</v>
      </c>
      <c r="E3533" s="1699">
        <v>0</v>
      </c>
      <c r="F3533" s="1699">
        <v>1</v>
      </c>
      <c r="G3533" s="1700" t="s">
        <v>5805</v>
      </c>
      <c r="H3533" s="1700" t="s">
        <v>5807</v>
      </c>
      <c r="I3533" s="1700" t="s">
        <v>8088</v>
      </c>
    </row>
    <row r="3534" spans="2:9">
      <c r="B3534" s="1699" t="s">
        <v>2737</v>
      </c>
      <c r="C3534" s="1699" t="s">
        <v>2186</v>
      </c>
      <c r="D3534" s="1699" t="s">
        <v>2112</v>
      </c>
      <c r="E3534" s="1699">
        <v>0</v>
      </c>
      <c r="F3534" s="1699">
        <v>1</v>
      </c>
      <c r="G3534" s="1700" t="s">
        <v>5805</v>
      </c>
      <c r="H3534" s="1700" t="s">
        <v>5808</v>
      </c>
      <c r="I3534" s="1700" t="s">
        <v>8088</v>
      </c>
    </row>
    <row r="3535" spans="2:9">
      <c r="B3535" s="1699" t="s">
        <v>2737</v>
      </c>
      <c r="C3535" s="1699" t="s">
        <v>2186</v>
      </c>
      <c r="D3535" s="1699" t="s">
        <v>2122</v>
      </c>
      <c r="E3535" s="1699">
        <v>0</v>
      </c>
      <c r="F3535" s="1699">
        <v>1</v>
      </c>
      <c r="G3535" s="1700" t="s">
        <v>5805</v>
      </c>
      <c r="H3535" s="1700" t="s">
        <v>5809</v>
      </c>
      <c r="I3535" s="1700" t="s">
        <v>8088</v>
      </c>
    </row>
    <row r="3536" spans="2:9">
      <c r="B3536" s="1699" t="s">
        <v>2737</v>
      </c>
      <c r="C3536" s="1699" t="s">
        <v>2186</v>
      </c>
      <c r="D3536" s="1699" t="s">
        <v>2124</v>
      </c>
      <c r="E3536" s="1699">
        <v>0</v>
      </c>
      <c r="F3536" s="1699">
        <v>1</v>
      </c>
      <c r="G3536" s="1700" t="s">
        <v>5805</v>
      </c>
      <c r="H3536" s="1700" t="s">
        <v>5810</v>
      </c>
      <c r="I3536" s="1700" t="s">
        <v>8088</v>
      </c>
    </row>
    <row r="3537" spans="2:9">
      <c r="B3537" s="1699" t="s">
        <v>2737</v>
      </c>
      <c r="C3537" s="1699" t="s">
        <v>2186</v>
      </c>
      <c r="D3537" s="1699" t="s">
        <v>2126</v>
      </c>
      <c r="E3537" s="1699">
        <v>0</v>
      </c>
      <c r="F3537" s="1699">
        <v>1</v>
      </c>
      <c r="G3537" s="1700" t="s">
        <v>5805</v>
      </c>
      <c r="H3537" s="1700" t="s">
        <v>5811</v>
      </c>
      <c r="I3537" s="1700" t="s">
        <v>8089</v>
      </c>
    </row>
    <row r="3538" spans="2:9">
      <c r="B3538" s="1699" t="s">
        <v>2737</v>
      </c>
      <c r="C3538" s="1699" t="s">
        <v>2186</v>
      </c>
      <c r="D3538" s="1699" t="s">
        <v>2128</v>
      </c>
      <c r="E3538" s="1699">
        <v>0</v>
      </c>
      <c r="F3538" s="1699">
        <v>1</v>
      </c>
      <c r="G3538" s="1700" t="s">
        <v>5805</v>
      </c>
      <c r="H3538" s="1700" t="s">
        <v>5812</v>
      </c>
      <c r="I3538" s="1700" t="s">
        <v>8088</v>
      </c>
    </row>
    <row r="3539" spans="2:9">
      <c r="B3539" s="1699" t="s">
        <v>2737</v>
      </c>
      <c r="C3539" s="1699" t="s">
        <v>2186</v>
      </c>
      <c r="D3539" s="1699" t="s">
        <v>2130</v>
      </c>
      <c r="E3539" s="1699">
        <v>0</v>
      </c>
      <c r="F3539" s="1699">
        <v>1</v>
      </c>
      <c r="G3539" s="1700" t="s">
        <v>5805</v>
      </c>
      <c r="H3539" s="1700" t="s">
        <v>5813</v>
      </c>
      <c r="I3539" s="1700" t="s">
        <v>8088</v>
      </c>
    </row>
    <row r="3540" spans="2:9">
      <c r="B3540" s="1699" t="s">
        <v>2737</v>
      </c>
      <c r="C3540" s="1699" t="s">
        <v>2186</v>
      </c>
      <c r="D3540" s="1699" t="s">
        <v>2512</v>
      </c>
      <c r="E3540" s="1699">
        <v>0</v>
      </c>
      <c r="F3540" s="1699">
        <v>1</v>
      </c>
      <c r="G3540" s="1700" t="s">
        <v>5805</v>
      </c>
      <c r="H3540" s="1700" t="s">
        <v>5814</v>
      </c>
      <c r="I3540" s="1700" t="s">
        <v>8088</v>
      </c>
    </row>
    <row r="3541" spans="2:9">
      <c r="B3541" s="1699" t="s">
        <v>2737</v>
      </c>
      <c r="C3541" s="1699" t="s">
        <v>2186</v>
      </c>
      <c r="D3541" s="1699" t="s">
        <v>2514</v>
      </c>
      <c r="E3541" s="1699">
        <v>0</v>
      </c>
      <c r="F3541" s="1699">
        <v>1</v>
      </c>
      <c r="G3541" s="1700" t="s">
        <v>5805</v>
      </c>
      <c r="H3541" s="1700" t="s">
        <v>5815</v>
      </c>
      <c r="I3541" s="1700" t="s">
        <v>8089</v>
      </c>
    </row>
    <row r="3542" spans="2:9">
      <c r="B3542" s="1699" t="s">
        <v>2737</v>
      </c>
      <c r="C3542" s="1699" t="s">
        <v>2186</v>
      </c>
      <c r="D3542" s="1699" t="s">
        <v>2515</v>
      </c>
      <c r="E3542" s="1699">
        <v>0</v>
      </c>
      <c r="F3542" s="1699">
        <v>1</v>
      </c>
      <c r="G3542" s="1700" t="s">
        <v>5805</v>
      </c>
      <c r="H3542" s="1700" t="s">
        <v>2549</v>
      </c>
      <c r="I3542" s="1700" t="s">
        <v>8089</v>
      </c>
    </row>
    <row r="3543" spans="2:9">
      <c r="B3543" s="1699" t="s">
        <v>2737</v>
      </c>
      <c r="C3543" s="1699" t="s">
        <v>2186</v>
      </c>
      <c r="D3543" s="1699" t="s">
        <v>2516</v>
      </c>
      <c r="E3543" s="1699">
        <v>0</v>
      </c>
      <c r="F3543" s="1699">
        <v>1</v>
      </c>
      <c r="G3543" s="1700" t="s">
        <v>5805</v>
      </c>
      <c r="H3543" s="1700" t="s">
        <v>3174</v>
      </c>
      <c r="I3543" s="1700" t="s">
        <v>8089</v>
      </c>
    </row>
    <row r="3544" spans="2:9">
      <c r="B3544" s="1699" t="s">
        <v>2737</v>
      </c>
      <c r="C3544" s="1699" t="s">
        <v>2187</v>
      </c>
      <c r="D3544" s="1699" t="s">
        <v>2108</v>
      </c>
      <c r="E3544" s="1699">
        <v>1</v>
      </c>
      <c r="F3544" s="1699">
        <v>0</v>
      </c>
      <c r="G3544" s="1700" t="s">
        <v>5816</v>
      </c>
      <c r="H3544" s="1700"/>
      <c r="I3544" s="1700" t="s">
        <v>8088</v>
      </c>
    </row>
    <row r="3545" spans="2:9">
      <c r="B3545" s="1699" t="s">
        <v>2737</v>
      </c>
      <c r="C3545" s="1699" t="s">
        <v>2187</v>
      </c>
      <c r="D3545" s="1699" t="s">
        <v>2122</v>
      </c>
      <c r="E3545" s="1699">
        <v>0</v>
      </c>
      <c r="F3545" s="1699">
        <v>1</v>
      </c>
      <c r="G3545" s="1700" t="s">
        <v>5816</v>
      </c>
      <c r="H3545" s="1700" t="s">
        <v>5818</v>
      </c>
      <c r="I3545" s="1700" t="s">
        <v>8088</v>
      </c>
    </row>
    <row r="3546" spans="2:9">
      <c r="B3546" s="1699" t="s">
        <v>2737</v>
      </c>
      <c r="C3546" s="1699" t="s">
        <v>2187</v>
      </c>
      <c r="D3546" s="1699" t="s">
        <v>2124</v>
      </c>
      <c r="E3546" s="1699">
        <v>0</v>
      </c>
      <c r="F3546" s="1699">
        <v>1</v>
      </c>
      <c r="G3546" s="1700" t="s">
        <v>5816</v>
      </c>
      <c r="H3546" s="1700" t="s">
        <v>5819</v>
      </c>
      <c r="I3546" s="1700" t="s">
        <v>8088</v>
      </c>
    </row>
    <row r="3547" spans="2:9">
      <c r="B3547" s="1699" t="s">
        <v>2737</v>
      </c>
      <c r="C3547" s="1699" t="s">
        <v>2187</v>
      </c>
      <c r="D3547" s="1699" t="s">
        <v>2128</v>
      </c>
      <c r="E3547" s="1699">
        <v>0</v>
      </c>
      <c r="F3547" s="1699">
        <v>1</v>
      </c>
      <c r="G3547" s="1700" t="s">
        <v>5816</v>
      </c>
      <c r="H3547" s="1700" t="s">
        <v>5820</v>
      </c>
      <c r="I3547" s="1700" t="s">
        <v>8088</v>
      </c>
    </row>
    <row r="3548" spans="2:9">
      <c r="B3548" s="1699" t="s">
        <v>2737</v>
      </c>
      <c r="C3548" s="1699" t="s">
        <v>2187</v>
      </c>
      <c r="D3548" s="1699" t="s">
        <v>2514</v>
      </c>
      <c r="E3548" s="1699">
        <v>0</v>
      </c>
      <c r="F3548" s="1699">
        <v>1</v>
      </c>
      <c r="G3548" s="1700" t="s">
        <v>5816</v>
      </c>
      <c r="H3548" s="1700" t="s">
        <v>5821</v>
      </c>
      <c r="I3548" s="1700" t="s">
        <v>8088</v>
      </c>
    </row>
    <row r="3549" spans="2:9">
      <c r="B3549" s="1699" t="s">
        <v>2737</v>
      </c>
      <c r="C3549" s="1699" t="s">
        <v>2187</v>
      </c>
      <c r="D3549" s="1699" t="s">
        <v>2515</v>
      </c>
      <c r="E3549" s="1699">
        <v>0</v>
      </c>
      <c r="F3549" s="1699">
        <v>1</v>
      </c>
      <c r="G3549" s="1700" t="s">
        <v>5816</v>
      </c>
      <c r="H3549" s="1700" t="s">
        <v>5822</v>
      </c>
      <c r="I3549" s="1700" t="s">
        <v>8088</v>
      </c>
    </row>
    <row r="3550" spans="2:9">
      <c r="B3550" s="1699" t="s">
        <v>2737</v>
      </c>
      <c r="C3550" s="1699" t="s">
        <v>2187</v>
      </c>
      <c r="D3550" s="1699" t="s">
        <v>2518</v>
      </c>
      <c r="E3550" s="1699">
        <v>0</v>
      </c>
      <c r="F3550" s="1699">
        <v>1</v>
      </c>
      <c r="G3550" s="1700" t="s">
        <v>5816</v>
      </c>
      <c r="H3550" s="1700" t="s">
        <v>5823</v>
      </c>
      <c r="I3550" s="1700" t="s">
        <v>8088</v>
      </c>
    </row>
    <row r="3551" spans="2:9">
      <c r="B3551" s="1699" t="s">
        <v>2737</v>
      </c>
      <c r="C3551" s="1699" t="s">
        <v>2187</v>
      </c>
      <c r="D3551" s="1699" t="s">
        <v>2522</v>
      </c>
      <c r="E3551" s="1699">
        <v>0</v>
      </c>
      <c r="F3551" s="1699">
        <v>1</v>
      </c>
      <c r="G3551" s="1700" t="s">
        <v>5816</v>
      </c>
      <c r="H3551" s="1700" t="s">
        <v>5824</v>
      </c>
      <c r="I3551" s="1700" t="s">
        <v>8088</v>
      </c>
    </row>
    <row r="3552" spans="2:9">
      <c r="B3552" s="1699" t="s">
        <v>2737</v>
      </c>
      <c r="C3552" s="1699" t="s">
        <v>2187</v>
      </c>
      <c r="D3552" s="1699" t="s">
        <v>2685</v>
      </c>
      <c r="E3552" s="1699">
        <v>0</v>
      </c>
      <c r="F3552" s="1699">
        <v>1</v>
      </c>
      <c r="G3552" s="1700" t="s">
        <v>5816</v>
      </c>
      <c r="H3552" s="1700" t="s">
        <v>5825</v>
      </c>
      <c r="I3552" s="1700" t="s">
        <v>8088</v>
      </c>
    </row>
    <row r="3553" spans="2:9">
      <c r="B3553" s="1699" t="s">
        <v>2737</v>
      </c>
      <c r="C3553" s="1699" t="s">
        <v>2187</v>
      </c>
      <c r="D3553" s="1699" t="s">
        <v>2727</v>
      </c>
      <c r="E3553" s="1699">
        <v>0</v>
      </c>
      <c r="F3553" s="1699">
        <v>1</v>
      </c>
      <c r="G3553" s="1700" t="s">
        <v>5816</v>
      </c>
      <c r="H3553" s="1700" t="s">
        <v>5826</v>
      </c>
      <c r="I3553" s="1700" t="s">
        <v>8088</v>
      </c>
    </row>
    <row r="3554" spans="2:9">
      <c r="B3554" s="1699" t="s">
        <v>2737</v>
      </c>
      <c r="C3554" s="1699" t="s">
        <v>2189</v>
      </c>
      <c r="D3554" s="1699" t="s">
        <v>2108</v>
      </c>
      <c r="E3554" s="1699">
        <v>1</v>
      </c>
      <c r="F3554" s="1699">
        <v>0</v>
      </c>
      <c r="G3554" s="1700" t="s">
        <v>5827</v>
      </c>
      <c r="H3554" s="1700"/>
      <c r="I3554" s="1700" t="s">
        <v>8089</v>
      </c>
    </row>
    <row r="3555" spans="2:9">
      <c r="B3555" s="1699" t="s">
        <v>2737</v>
      </c>
      <c r="C3555" s="1699" t="s">
        <v>2189</v>
      </c>
      <c r="D3555" s="1699" t="s">
        <v>2110</v>
      </c>
      <c r="E3555" s="1699">
        <v>0</v>
      </c>
      <c r="F3555" s="1699">
        <v>1</v>
      </c>
      <c r="G3555" s="1700" t="s">
        <v>5827</v>
      </c>
      <c r="H3555" s="1700" t="s">
        <v>5828</v>
      </c>
      <c r="I3555" s="1700" t="s">
        <v>8088</v>
      </c>
    </row>
    <row r="3556" spans="2:9">
      <c r="B3556" s="1699" t="s">
        <v>2737</v>
      </c>
      <c r="C3556" s="1699" t="s">
        <v>2189</v>
      </c>
      <c r="D3556" s="1699" t="s">
        <v>2112</v>
      </c>
      <c r="E3556" s="1699">
        <v>0</v>
      </c>
      <c r="F3556" s="1699">
        <v>1</v>
      </c>
      <c r="G3556" s="1700" t="s">
        <v>5827</v>
      </c>
      <c r="H3556" s="1700" t="s">
        <v>5829</v>
      </c>
      <c r="I3556" s="1700" t="s">
        <v>8088</v>
      </c>
    </row>
    <row r="3557" spans="2:9">
      <c r="B3557" s="1699" t="s">
        <v>2737</v>
      </c>
      <c r="C3557" s="1699" t="s">
        <v>2189</v>
      </c>
      <c r="D3557" s="1699" t="s">
        <v>2122</v>
      </c>
      <c r="E3557" s="1699">
        <v>0</v>
      </c>
      <c r="F3557" s="1699">
        <v>1</v>
      </c>
      <c r="G3557" s="1700" t="s">
        <v>5827</v>
      </c>
      <c r="H3557" s="1700" t="s">
        <v>5549</v>
      </c>
      <c r="I3557" s="1700" t="s">
        <v>8088</v>
      </c>
    </row>
    <row r="3558" spans="2:9">
      <c r="B3558" s="1699" t="s">
        <v>2737</v>
      </c>
      <c r="C3558" s="1699" t="s">
        <v>2189</v>
      </c>
      <c r="D3558" s="1699" t="s">
        <v>2124</v>
      </c>
      <c r="E3558" s="1699">
        <v>0</v>
      </c>
      <c r="F3558" s="1699">
        <v>1</v>
      </c>
      <c r="G3558" s="1700" t="s">
        <v>5827</v>
      </c>
      <c r="H3558" s="1700" t="s">
        <v>5830</v>
      </c>
      <c r="I3558" s="1700" t="s">
        <v>8089</v>
      </c>
    </row>
    <row r="3559" spans="2:9">
      <c r="B3559" s="1699" t="s">
        <v>2737</v>
      </c>
      <c r="C3559" s="1699" t="s">
        <v>2189</v>
      </c>
      <c r="D3559" s="1699" t="s">
        <v>2126</v>
      </c>
      <c r="E3559" s="1699">
        <v>0</v>
      </c>
      <c r="F3559" s="1699">
        <v>1</v>
      </c>
      <c r="G3559" s="1700" t="s">
        <v>5827</v>
      </c>
      <c r="H3559" s="1700" t="s">
        <v>5607</v>
      </c>
      <c r="I3559" s="1700" t="s">
        <v>8089</v>
      </c>
    </row>
    <row r="3560" spans="2:9">
      <c r="B3560" s="1699" t="s">
        <v>2737</v>
      </c>
      <c r="C3560" s="1699" t="s">
        <v>2189</v>
      </c>
      <c r="D3560" s="1699" t="s">
        <v>2128</v>
      </c>
      <c r="E3560" s="1699">
        <v>0</v>
      </c>
      <c r="F3560" s="1699">
        <v>1</v>
      </c>
      <c r="G3560" s="1700" t="s">
        <v>5827</v>
      </c>
      <c r="H3560" s="1700" t="s">
        <v>5831</v>
      </c>
      <c r="I3560" s="1700" t="s">
        <v>8089</v>
      </c>
    </row>
    <row r="3561" spans="2:9">
      <c r="B3561" s="1699" t="s">
        <v>2737</v>
      </c>
      <c r="C3561" s="1699" t="s">
        <v>2189</v>
      </c>
      <c r="D3561" s="1699" t="s">
        <v>2130</v>
      </c>
      <c r="E3561" s="1699">
        <v>0</v>
      </c>
      <c r="F3561" s="1699">
        <v>1</v>
      </c>
      <c r="G3561" s="1700" t="s">
        <v>5827</v>
      </c>
      <c r="H3561" s="1700" t="s">
        <v>5699</v>
      </c>
      <c r="I3561" s="1700" t="s">
        <v>8089</v>
      </c>
    </row>
    <row r="3562" spans="2:9">
      <c r="B3562" s="1699" t="s">
        <v>2737</v>
      </c>
      <c r="C3562" s="1699" t="s">
        <v>2189</v>
      </c>
      <c r="D3562" s="1699" t="s">
        <v>2512</v>
      </c>
      <c r="E3562" s="1699">
        <v>0</v>
      </c>
      <c r="F3562" s="1699">
        <v>1</v>
      </c>
      <c r="G3562" s="1700" t="s">
        <v>5827</v>
      </c>
      <c r="H3562" s="1700" t="s">
        <v>3860</v>
      </c>
      <c r="I3562" s="1700" t="s">
        <v>8089</v>
      </c>
    </row>
    <row r="3563" spans="2:9">
      <c r="B3563" s="1699" t="s">
        <v>2737</v>
      </c>
      <c r="C3563" s="1699" t="s">
        <v>2189</v>
      </c>
      <c r="D3563" s="1699" t="s">
        <v>2514</v>
      </c>
      <c r="E3563" s="1699">
        <v>0</v>
      </c>
      <c r="F3563" s="1699">
        <v>1</v>
      </c>
      <c r="G3563" s="1700" t="s">
        <v>5827</v>
      </c>
      <c r="H3563" s="1700" t="s">
        <v>5832</v>
      </c>
      <c r="I3563" s="1700" t="s">
        <v>8089</v>
      </c>
    </row>
    <row r="3564" spans="2:9">
      <c r="B3564" s="1699" t="s">
        <v>2737</v>
      </c>
      <c r="C3564" s="1699" t="s">
        <v>2189</v>
      </c>
      <c r="D3564" s="1699" t="s">
        <v>2515</v>
      </c>
      <c r="E3564" s="1699">
        <v>0</v>
      </c>
      <c r="F3564" s="1699">
        <v>1</v>
      </c>
      <c r="G3564" s="1700" t="s">
        <v>5827</v>
      </c>
      <c r="H3564" s="1700" t="s">
        <v>5833</v>
      </c>
      <c r="I3564" s="1700" t="s">
        <v>8089</v>
      </c>
    </row>
    <row r="3565" spans="2:9">
      <c r="B3565" s="1699" t="s">
        <v>2737</v>
      </c>
      <c r="C3565" s="1699" t="s">
        <v>2189</v>
      </c>
      <c r="D3565" s="1699" t="s">
        <v>2516</v>
      </c>
      <c r="E3565" s="1699">
        <v>0</v>
      </c>
      <c r="F3565" s="1699">
        <v>1</v>
      </c>
      <c r="G3565" s="1700" t="s">
        <v>5827</v>
      </c>
      <c r="H3565" s="1700" t="s">
        <v>4518</v>
      </c>
      <c r="I3565" s="1700" t="s">
        <v>8089</v>
      </c>
    </row>
    <row r="3566" spans="2:9">
      <c r="B3566" s="1699" t="s">
        <v>2737</v>
      </c>
      <c r="C3566" s="1699" t="s">
        <v>2189</v>
      </c>
      <c r="D3566" s="1699" t="s">
        <v>2518</v>
      </c>
      <c r="E3566" s="1699">
        <v>0</v>
      </c>
      <c r="F3566" s="1699">
        <v>1</v>
      </c>
      <c r="G3566" s="1700" t="s">
        <v>5827</v>
      </c>
      <c r="H3566" s="1700" t="s">
        <v>5834</v>
      </c>
      <c r="I3566" s="1700" t="s">
        <v>8089</v>
      </c>
    </row>
    <row r="3567" spans="2:9">
      <c r="B3567" s="1699" t="s">
        <v>2737</v>
      </c>
      <c r="C3567" s="1699" t="s">
        <v>2189</v>
      </c>
      <c r="D3567" s="1699" t="s">
        <v>2520</v>
      </c>
      <c r="E3567" s="1699">
        <v>0</v>
      </c>
      <c r="F3567" s="1699">
        <v>1</v>
      </c>
      <c r="G3567" s="1700" t="s">
        <v>5827</v>
      </c>
      <c r="H3567" s="1700" t="s">
        <v>4097</v>
      </c>
      <c r="I3567" s="1700" t="s">
        <v>8089</v>
      </c>
    </row>
    <row r="3568" spans="2:9">
      <c r="B3568" s="1699" t="s">
        <v>2737</v>
      </c>
      <c r="C3568" s="1699" t="s">
        <v>2189</v>
      </c>
      <c r="D3568" s="1699" t="s">
        <v>2522</v>
      </c>
      <c r="E3568" s="1699">
        <v>0</v>
      </c>
      <c r="F3568" s="1699">
        <v>1</v>
      </c>
      <c r="G3568" s="1700" t="s">
        <v>5827</v>
      </c>
      <c r="H3568" s="1700" t="s">
        <v>5835</v>
      </c>
      <c r="I3568" s="1700" t="s">
        <v>8089</v>
      </c>
    </row>
    <row r="3569" spans="2:9">
      <c r="B3569" s="1699" t="s">
        <v>2737</v>
      </c>
      <c r="C3569" s="1699" t="s">
        <v>2189</v>
      </c>
      <c r="D3569" s="1699" t="s">
        <v>2524</v>
      </c>
      <c r="E3569" s="1699">
        <v>0</v>
      </c>
      <c r="F3569" s="1699">
        <v>1</v>
      </c>
      <c r="G3569" s="1700" t="s">
        <v>5827</v>
      </c>
      <c r="H3569" s="1700" t="s">
        <v>5836</v>
      </c>
      <c r="I3569" s="1700" t="s">
        <v>8089</v>
      </c>
    </row>
    <row r="3570" spans="2:9">
      <c r="B3570" s="1699" t="s">
        <v>2737</v>
      </c>
      <c r="C3570" s="1699" t="s">
        <v>2191</v>
      </c>
      <c r="D3570" s="1699" t="s">
        <v>2108</v>
      </c>
      <c r="E3570" s="1699">
        <v>1</v>
      </c>
      <c r="F3570" s="1699">
        <v>0</v>
      </c>
      <c r="G3570" s="1700" t="s">
        <v>5837</v>
      </c>
      <c r="H3570" s="1700"/>
      <c r="I3570" s="1700" t="s">
        <v>8088</v>
      </c>
    </row>
    <row r="3571" spans="2:9">
      <c r="B3571" s="1699" t="s">
        <v>2737</v>
      </c>
      <c r="C3571" s="1699" t="s">
        <v>2191</v>
      </c>
      <c r="D3571" s="1699" t="s">
        <v>2112</v>
      </c>
      <c r="E3571" s="1699">
        <v>0</v>
      </c>
      <c r="F3571" s="1699">
        <v>1</v>
      </c>
      <c r="G3571" s="1700" t="s">
        <v>5837</v>
      </c>
      <c r="H3571" s="1700" t="s">
        <v>5838</v>
      </c>
      <c r="I3571" s="1700" t="s">
        <v>8088</v>
      </c>
    </row>
    <row r="3572" spans="2:9">
      <c r="B3572" s="1699" t="s">
        <v>2737</v>
      </c>
      <c r="C3572" s="1699" t="s">
        <v>2191</v>
      </c>
      <c r="D3572" s="1699" t="s">
        <v>2122</v>
      </c>
      <c r="E3572" s="1699">
        <v>0</v>
      </c>
      <c r="F3572" s="1699">
        <v>1</v>
      </c>
      <c r="G3572" s="1700" t="s">
        <v>5837</v>
      </c>
      <c r="H3572" s="1700" t="s">
        <v>5839</v>
      </c>
      <c r="I3572" s="1700" t="s">
        <v>8088</v>
      </c>
    </row>
    <row r="3573" spans="2:9">
      <c r="B3573" s="1699" t="s">
        <v>2737</v>
      </c>
      <c r="C3573" s="1699" t="s">
        <v>2191</v>
      </c>
      <c r="D3573" s="1699" t="s">
        <v>2124</v>
      </c>
      <c r="E3573" s="1699">
        <v>0</v>
      </c>
      <c r="F3573" s="1699">
        <v>1</v>
      </c>
      <c r="G3573" s="1700" t="s">
        <v>5837</v>
      </c>
      <c r="H3573" s="1700" t="s">
        <v>5840</v>
      </c>
      <c r="I3573" s="1700" t="s">
        <v>8089</v>
      </c>
    </row>
    <row r="3574" spans="2:9">
      <c r="B3574" s="1699" t="s">
        <v>2737</v>
      </c>
      <c r="C3574" s="1699" t="s">
        <v>2191</v>
      </c>
      <c r="D3574" s="1699" t="s">
        <v>2130</v>
      </c>
      <c r="E3574" s="1699">
        <v>0</v>
      </c>
      <c r="F3574" s="1699">
        <v>1</v>
      </c>
      <c r="G3574" s="1700" t="s">
        <v>5837</v>
      </c>
      <c r="H3574" s="1700" t="s">
        <v>5841</v>
      </c>
      <c r="I3574" s="1700" t="s">
        <v>8088</v>
      </c>
    </row>
    <row r="3575" spans="2:9">
      <c r="B3575" s="1699" t="s">
        <v>2737</v>
      </c>
      <c r="C3575" s="1699" t="s">
        <v>2191</v>
      </c>
      <c r="D3575" s="1699" t="s">
        <v>2512</v>
      </c>
      <c r="E3575" s="1699">
        <v>0</v>
      </c>
      <c r="F3575" s="1699">
        <v>1</v>
      </c>
      <c r="G3575" s="1700" t="s">
        <v>5837</v>
      </c>
      <c r="H3575" s="1700" t="s">
        <v>5842</v>
      </c>
      <c r="I3575" s="1700" t="s">
        <v>8088</v>
      </c>
    </row>
    <row r="3576" spans="2:9">
      <c r="B3576" s="1699" t="s">
        <v>2737</v>
      </c>
      <c r="C3576" s="1699" t="s">
        <v>2196</v>
      </c>
      <c r="D3576" s="1699" t="s">
        <v>2108</v>
      </c>
      <c r="E3576" s="1699">
        <v>1</v>
      </c>
      <c r="F3576" s="1699">
        <v>0</v>
      </c>
      <c r="G3576" s="1700" t="s">
        <v>5843</v>
      </c>
      <c r="H3576" s="1700"/>
      <c r="I3576" s="1700" t="s">
        <v>8088</v>
      </c>
    </row>
    <row r="3577" spans="2:9">
      <c r="B3577" s="1699" t="s">
        <v>2737</v>
      </c>
      <c r="C3577" s="1699" t="s">
        <v>2196</v>
      </c>
      <c r="D3577" s="1699" t="s">
        <v>2110</v>
      </c>
      <c r="E3577" s="1699">
        <v>0</v>
      </c>
      <c r="F3577" s="1699">
        <v>1</v>
      </c>
      <c r="G3577" s="1700" t="s">
        <v>5843</v>
      </c>
      <c r="H3577" s="1700" t="s">
        <v>5844</v>
      </c>
      <c r="I3577" s="1700" t="s">
        <v>8088</v>
      </c>
    </row>
    <row r="3578" spans="2:9">
      <c r="B3578" s="1699" t="s">
        <v>2737</v>
      </c>
      <c r="C3578" s="1699" t="s">
        <v>2196</v>
      </c>
      <c r="D3578" s="1699" t="s">
        <v>2126</v>
      </c>
      <c r="E3578" s="1699">
        <v>0</v>
      </c>
      <c r="F3578" s="1699">
        <v>1</v>
      </c>
      <c r="G3578" s="1700" t="s">
        <v>5843</v>
      </c>
      <c r="H3578" s="1700" t="s">
        <v>5845</v>
      </c>
      <c r="I3578" s="1700" t="s">
        <v>8088</v>
      </c>
    </row>
    <row r="3579" spans="2:9">
      <c r="B3579" s="1699" t="s">
        <v>2737</v>
      </c>
      <c r="C3579" s="1699" t="s">
        <v>2196</v>
      </c>
      <c r="D3579" s="1699" t="s">
        <v>2128</v>
      </c>
      <c r="E3579" s="1699">
        <v>0</v>
      </c>
      <c r="F3579" s="1699">
        <v>1</v>
      </c>
      <c r="G3579" s="1700" t="s">
        <v>5843</v>
      </c>
      <c r="H3579" s="1700" t="s">
        <v>5846</v>
      </c>
      <c r="I3579" s="1700" t="s">
        <v>8088</v>
      </c>
    </row>
    <row r="3580" spans="2:9">
      <c r="B3580" s="1699" t="s">
        <v>2737</v>
      </c>
      <c r="C3580" s="1699" t="s">
        <v>2196</v>
      </c>
      <c r="D3580" s="1699" t="s">
        <v>2130</v>
      </c>
      <c r="E3580" s="1699">
        <v>0</v>
      </c>
      <c r="F3580" s="1699">
        <v>1</v>
      </c>
      <c r="G3580" s="1700" t="s">
        <v>5843</v>
      </c>
      <c r="H3580" s="1700" t="s">
        <v>5847</v>
      </c>
      <c r="I3580" s="1700" t="s">
        <v>8088</v>
      </c>
    </row>
    <row r="3581" spans="2:9">
      <c r="B3581" s="1699" t="s">
        <v>2737</v>
      </c>
      <c r="C3581" s="1699" t="s">
        <v>2196</v>
      </c>
      <c r="D3581" s="1699" t="s">
        <v>2514</v>
      </c>
      <c r="E3581" s="1699">
        <v>0</v>
      </c>
      <c r="F3581" s="1699">
        <v>1</v>
      </c>
      <c r="G3581" s="1700" t="s">
        <v>5843</v>
      </c>
      <c r="H3581" s="1700" t="s">
        <v>5849</v>
      </c>
      <c r="I3581" s="1700" t="s">
        <v>8088</v>
      </c>
    </row>
    <row r="3582" spans="2:9">
      <c r="B3582" s="1699" t="s">
        <v>2737</v>
      </c>
      <c r="C3582" s="1699" t="s">
        <v>2196</v>
      </c>
      <c r="D3582" s="1699" t="s">
        <v>2518</v>
      </c>
      <c r="E3582" s="1699">
        <v>0</v>
      </c>
      <c r="F3582" s="1699">
        <v>1</v>
      </c>
      <c r="G3582" s="1700" t="s">
        <v>5843</v>
      </c>
      <c r="H3582" s="1700" t="s">
        <v>3273</v>
      </c>
      <c r="I3582" s="1700" t="s">
        <v>8088</v>
      </c>
    </row>
    <row r="3583" spans="2:9">
      <c r="B3583" s="1699" t="s">
        <v>2737</v>
      </c>
      <c r="C3583" s="1699" t="s">
        <v>2196</v>
      </c>
      <c r="D3583" s="1699" t="s">
        <v>2520</v>
      </c>
      <c r="E3583" s="1699">
        <v>0</v>
      </c>
      <c r="F3583" s="1699">
        <v>1</v>
      </c>
      <c r="G3583" s="1700" t="s">
        <v>5843</v>
      </c>
      <c r="H3583" s="1700" t="s">
        <v>5824</v>
      </c>
      <c r="I3583" s="1700" t="s">
        <v>8088</v>
      </c>
    </row>
    <row r="3584" spans="2:9">
      <c r="B3584" s="1699" t="s">
        <v>2737</v>
      </c>
      <c r="C3584" s="1699" t="s">
        <v>2572</v>
      </c>
      <c r="D3584" s="1699" t="s">
        <v>2108</v>
      </c>
      <c r="E3584" s="1699">
        <v>1</v>
      </c>
      <c r="F3584" s="1699">
        <v>0</v>
      </c>
      <c r="G3584" s="1700" t="s">
        <v>5850</v>
      </c>
      <c r="H3584" s="1700"/>
      <c r="I3584" s="1700" t="s">
        <v>8088</v>
      </c>
    </row>
    <row r="3585" spans="2:9">
      <c r="B3585" s="1699" t="s">
        <v>2737</v>
      </c>
      <c r="C3585" s="1699" t="s">
        <v>2572</v>
      </c>
      <c r="D3585" s="1699" t="s">
        <v>2110</v>
      </c>
      <c r="E3585" s="1699">
        <v>0</v>
      </c>
      <c r="F3585" s="1699">
        <v>1</v>
      </c>
      <c r="G3585" s="1700" t="s">
        <v>5850</v>
      </c>
      <c r="H3585" s="1700" t="s">
        <v>5851</v>
      </c>
      <c r="I3585" s="1700" t="s">
        <v>8089</v>
      </c>
    </row>
    <row r="3586" spans="2:9">
      <c r="B3586" s="1699" t="s">
        <v>2737</v>
      </c>
      <c r="C3586" s="1699" t="s">
        <v>3213</v>
      </c>
      <c r="D3586" s="1699" t="s">
        <v>2108</v>
      </c>
      <c r="E3586" s="1699">
        <v>1</v>
      </c>
      <c r="F3586" s="1699">
        <v>0</v>
      </c>
      <c r="G3586" s="1700" t="s">
        <v>5852</v>
      </c>
      <c r="H3586" s="1700"/>
      <c r="I3586" s="1700" t="s">
        <v>8089</v>
      </c>
    </row>
    <row r="3587" spans="2:9">
      <c r="B3587" s="1699" t="s">
        <v>2737</v>
      </c>
      <c r="C3587" s="1699" t="s">
        <v>3213</v>
      </c>
      <c r="D3587" s="1699" t="s">
        <v>2107</v>
      </c>
      <c r="E3587" s="1699">
        <v>0</v>
      </c>
      <c r="F3587" s="1699">
        <v>1</v>
      </c>
      <c r="G3587" s="1700" t="s">
        <v>5852</v>
      </c>
      <c r="H3587" s="1700" t="s">
        <v>5853</v>
      </c>
      <c r="I3587" s="1700" t="s">
        <v>8088</v>
      </c>
    </row>
    <row r="3588" spans="2:9">
      <c r="B3588" s="1699" t="s">
        <v>2737</v>
      </c>
      <c r="C3588" s="1699" t="s">
        <v>3213</v>
      </c>
      <c r="D3588" s="1699" t="s">
        <v>2110</v>
      </c>
      <c r="E3588" s="1699">
        <v>0</v>
      </c>
      <c r="F3588" s="1699">
        <v>1</v>
      </c>
      <c r="G3588" s="1700" t="s">
        <v>5852</v>
      </c>
      <c r="H3588" s="1700" t="s">
        <v>5854</v>
      </c>
      <c r="I3588" s="1700" t="s">
        <v>8088</v>
      </c>
    </row>
    <row r="3589" spans="2:9">
      <c r="B3589" s="1699" t="s">
        <v>2737</v>
      </c>
      <c r="C3589" s="1699" t="s">
        <v>3213</v>
      </c>
      <c r="D3589" s="1699" t="s">
        <v>2112</v>
      </c>
      <c r="E3589" s="1699">
        <v>0</v>
      </c>
      <c r="F3589" s="1699">
        <v>1</v>
      </c>
      <c r="G3589" s="1700" t="s">
        <v>5852</v>
      </c>
      <c r="H3589" s="1700" t="s">
        <v>5855</v>
      </c>
      <c r="I3589" s="1700" t="s">
        <v>8089</v>
      </c>
    </row>
    <row r="3590" spans="2:9">
      <c r="B3590" s="1699" t="s">
        <v>2737</v>
      </c>
      <c r="C3590" s="1699" t="s">
        <v>3213</v>
      </c>
      <c r="D3590" s="1699" t="s">
        <v>2122</v>
      </c>
      <c r="E3590" s="1699">
        <v>0</v>
      </c>
      <c r="F3590" s="1699">
        <v>1</v>
      </c>
      <c r="G3590" s="1700" t="s">
        <v>5852</v>
      </c>
      <c r="H3590" s="1700" t="s">
        <v>5856</v>
      </c>
      <c r="I3590" s="1700" t="s">
        <v>8089</v>
      </c>
    </row>
    <row r="3591" spans="2:9">
      <c r="B3591" s="1699" t="s">
        <v>2737</v>
      </c>
      <c r="C3591" s="1699" t="s">
        <v>3213</v>
      </c>
      <c r="D3591" s="1699" t="s">
        <v>2124</v>
      </c>
      <c r="E3591" s="1699">
        <v>0</v>
      </c>
      <c r="F3591" s="1699">
        <v>1</v>
      </c>
      <c r="G3591" s="1700" t="s">
        <v>5852</v>
      </c>
      <c r="H3591" s="1700" t="s">
        <v>3244</v>
      </c>
      <c r="I3591" s="1700" t="s">
        <v>8089</v>
      </c>
    </row>
    <row r="3592" spans="2:9">
      <c r="B3592" s="1699" t="s">
        <v>2737</v>
      </c>
      <c r="C3592" s="1699" t="s">
        <v>2625</v>
      </c>
      <c r="D3592" s="1699" t="s">
        <v>2108</v>
      </c>
      <c r="E3592" s="1699">
        <v>1</v>
      </c>
      <c r="F3592" s="1699">
        <v>0</v>
      </c>
      <c r="G3592" s="1700" t="s">
        <v>5859</v>
      </c>
      <c r="H3592" s="1700"/>
      <c r="I3592" s="1700" t="s">
        <v>8088</v>
      </c>
    </row>
    <row r="3593" spans="2:9">
      <c r="B3593" s="1699" t="s">
        <v>2737</v>
      </c>
      <c r="C3593" s="1699" t="s">
        <v>2625</v>
      </c>
      <c r="D3593" s="1699" t="s">
        <v>2107</v>
      </c>
      <c r="E3593" s="1699">
        <v>0</v>
      </c>
      <c r="F3593" s="1699">
        <v>1</v>
      </c>
      <c r="G3593" s="1700" t="s">
        <v>5859</v>
      </c>
      <c r="H3593" s="1700" t="s">
        <v>3793</v>
      </c>
      <c r="I3593" s="1700" t="s">
        <v>8088</v>
      </c>
    </row>
    <row r="3594" spans="2:9">
      <c r="B3594" s="1699" t="s">
        <v>2737</v>
      </c>
      <c r="C3594" s="1699" t="s">
        <v>2625</v>
      </c>
      <c r="D3594" s="1699" t="s">
        <v>2110</v>
      </c>
      <c r="E3594" s="1699">
        <v>0</v>
      </c>
      <c r="F3594" s="1699">
        <v>1</v>
      </c>
      <c r="G3594" s="1700" t="s">
        <v>5859</v>
      </c>
      <c r="H3594" s="1700" t="s">
        <v>5860</v>
      </c>
      <c r="I3594" s="1700" t="s">
        <v>8089</v>
      </c>
    </row>
    <row r="3595" spans="2:9">
      <c r="B3595" s="1699" t="s">
        <v>2737</v>
      </c>
      <c r="C3595" s="1699" t="s">
        <v>2625</v>
      </c>
      <c r="D3595" s="1699" t="s">
        <v>2112</v>
      </c>
      <c r="E3595" s="1699">
        <v>0</v>
      </c>
      <c r="F3595" s="1699">
        <v>1</v>
      </c>
      <c r="G3595" s="1700" t="s">
        <v>5859</v>
      </c>
      <c r="H3595" s="1700" t="s">
        <v>5861</v>
      </c>
      <c r="I3595" s="1700" t="s">
        <v>8088</v>
      </c>
    </row>
    <row r="3596" spans="2:9">
      <c r="B3596" s="1699" t="s">
        <v>2737</v>
      </c>
      <c r="C3596" s="1699" t="s">
        <v>2629</v>
      </c>
      <c r="D3596" s="1699" t="s">
        <v>2108</v>
      </c>
      <c r="E3596" s="1699">
        <v>1</v>
      </c>
      <c r="F3596" s="1699">
        <v>0</v>
      </c>
      <c r="G3596" s="1700" t="s">
        <v>5862</v>
      </c>
      <c r="H3596" s="1700"/>
      <c r="I3596" s="1700" t="s">
        <v>8088</v>
      </c>
    </row>
    <row r="3597" spans="2:9">
      <c r="B3597" s="1699" t="s">
        <v>2737</v>
      </c>
      <c r="C3597" s="1699" t="s">
        <v>2629</v>
      </c>
      <c r="D3597" s="1699" t="s">
        <v>2107</v>
      </c>
      <c r="E3597" s="1699">
        <v>0</v>
      </c>
      <c r="F3597" s="1699">
        <v>1</v>
      </c>
      <c r="G3597" s="1700" t="s">
        <v>5862</v>
      </c>
      <c r="H3597" s="1700" t="s">
        <v>5862</v>
      </c>
      <c r="I3597" s="1700" t="s">
        <v>8088</v>
      </c>
    </row>
    <row r="3598" spans="2:9">
      <c r="B3598" s="1699" t="s">
        <v>2737</v>
      </c>
      <c r="C3598" s="1699" t="s">
        <v>2638</v>
      </c>
      <c r="D3598" s="1699" t="s">
        <v>2108</v>
      </c>
      <c r="E3598" s="1699">
        <v>1</v>
      </c>
      <c r="F3598" s="1699">
        <v>0</v>
      </c>
      <c r="G3598" s="1700" t="s">
        <v>5863</v>
      </c>
      <c r="H3598" s="1700"/>
      <c r="I3598" s="1700" t="s">
        <v>8089</v>
      </c>
    </row>
    <row r="3599" spans="2:9">
      <c r="B3599" s="1699" t="s">
        <v>2737</v>
      </c>
      <c r="C3599" s="1699" t="s">
        <v>2638</v>
      </c>
      <c r="D3599" s="1699" t="s">
        <v>2107</v>
      </c>
      <c r="E3599" s="1699">
        <v>0</v>
      </c>
      <c r="F3599" s="1699">
        <v>1</v>
      </c>
      <c r="G3599" s="1700" t="s">
        <v>5863</v>
      </c>
      <c r="H3599" s="1700" t="s">
        <v>3391</v>
      </c>
      <c r="I3599" s="1700" t="s">
        <v>8089</v>
      </c>
    </row>
    <row r="3600" spans="2:9">
      <c r="B3600" s="1699" t="s">
        <v>2737</v>
      </c>
      <c r="C3600" s="1699" t="s">
        <v>2638</v>
      </c>
      <c r="D3600" s="1699" t="s">
        <v>2110</v>
      </c>
      <c r="E3600" s="1699">
        <v>0</v>
      </c>
      <c r="F3600" s="1699">
        <v>1</v>
      </c>
      <c r="G3600" s="1700" t="s">
        <v>5863</v>
      </c>
      <c r="H3600" s="1700" t="s">
        <v>5864</v>
      </c>
      <c r="I3600" s="1700" t="s">
        <v>8089</v>
      </c>
    </row>
    <row r="3601" spans="2:9">
      <c r="B3601" s="1699" t="s">
        <v>2737</v>
      </c>
      <c r="C3601" s="1699" t="s">
        <v>2638</v>
      </c>
      <c r="D3601" s="1699" t="s">
        <v>2112</v>
      </c>
      <c r="E3601" s="1699">
        <v>0</v>
      </c>
      <c r="F3601" s="1699">
        <v>1</v>
      </c>
      <c r="G3601" s="1700" t="s">
        <v>5863</v>
      </c>
      <c r="H3601" s="1700" t="s">
        <v>5865</v>
      </c>
      <c r="I3601" s="1700" t="s">
        <v>8088</v>
      </c>
    </row>
    <row r="3602" spans="2:9">
      <c r="B3602" s="1699" t="s">
        <v>2737</v>
      </c>
      <c r="C3602" s="1699" t="s">
        <v>2638</v>
      </c>
      <c r="D3602" s="1699" t="s">
        <v>2122</v>
      </c>
      <c r="E3602" s="1699">
        <v>0</v>
      </c>
      <c r="F3602" s="1699">
        <v>1</v>
      </c>
      <c r="G3602" s="1700" t="s">
        <v>5863</v>
      </c>
      <c r="H3602" s="1700" t="s">
        <v>5866</v>
      </c>
      <c r="I3602" s="1700" t="s">
        <v>8089</v>
      </c>
    </row>
    <row r="3603" spans="2:9">
      <c r="B3603" s="1699" t="s">
        <v>2737</v>
      </c>
      <c r="C3603" s="1699" t="s">
        <v>2638</v>
      </c>
      <c r="D3603" s="1699" t="s">
        <v>2124</v>
      </c>
      <c r="E3603" s="1699">
        <v>0</v>
      </c>
      <c r="F3603" s="1699">
        <v>1</v>
      </c>
      <c r="G3603" s="1700" t="s">
        <v>5863</v>
      </c>
      <c r="H3603" s="1700" t="s">
        <v>5867</v>
      </c>
      <c r="I3603" s="1700" t="s">
        <v>8089</v>
      </c>
    </row>
    <row r="3604" spans="2:9">
      <c r="B3604" s="1699" t="s">
        <v>2737</v>
      </c>
      <c r="C3604" s="1699" t="s">
        <v>2361</v>
      </c>
      <c r="D3604" s="1699" t="s">
        <v>2108</v>
      </c>
      <c r="E3604" s="1699">
        <v>1</v>
      </c>
      <c r="F3604" s="1699">
        <v>0</v>
      </c>
      <c r="G3604" s="1700" t="s">
        <v>5868</v>
      </c>
      <c r="H3604" s="1700"/>
      <c r="I3604" s="1700" t="s">
        <v>8088</v>
      </c>
    </row>
    <row r="3605" spans="2:9">
      <c r="B3605" s="1699" t="s">
        <v>2737</v>
      </c>
      <c r="C3605" s="1699" t="s">
        <v>2361</v>
      </c>
      <c r="D3605" s="1699" t="s">
        <v>2110</v>
      </c>
      <c r="E3605" s="1699">
        <v>0</v>
      </c>
      <c r="F3605" s="1699">
        <v>1</v>
      </c>
      <c r="G3605" s="1700" t="s">
        <v>5868</v>
      </c>
      <c r="H3605" s="1700" t="s">
        <v>2510</v>
      </c>
      <c r="I3605" s="1700" t="s">
        <v>8088</v>
      </c>
    </row>
    <row r="3606" spans="2:9">
      <c r="B3606" s="1699" t="s">
        <v>2737</v>
      </c>
      <c r="C3606" s="1699" t="s">
        <v>2361</v>
      </c>
      <c r="D3606" s="1699" t="s">
        <v>2112</v>
      </c>
      <c r="E3606" s="1699">
        <v>0</v>
      </c>
      <c r="F3606" s="1699">
        <v>1</v>
      </c>
      <c r="G3606" s="1700" t="s">
        <v>5868</v>
      </c>
      <c r="H3606" s="1700" t="s">
        <v>5869</v>
      </c>
      <c r="I3606" s="1700" t="s">
        <v>8089</v>
      </c>
    </row>
    <row r="3607" spans="2:9">
      <c r="B3607" s="1699" t="s">
        <v>2737</v>
      </c>
      <c r="C3607" s="1699" t="s">
        <v>2361</v>
      </c>
      <c r="D3607" s="1699" t="s">
        <v>2122</v>
      </c>
      <c r="E3607" s="1699">
        <v>0</v>
      </c>
      <c r="F3607" s="1699">
        <v>1</v>
      </c>
      <c r="G3607" s="1700" t="s">
        <v>5868</v>
      </c>
      <c r="H3607" s="1700" t="s">
        <v>5870</v>
      </c>
      <c r="I3607" s="1700" t="s">
        <v>8089</v>
      </c>
    </row>
    <row r="3608" spans="2:9">
      <c r="B3608" s="1699" t="s">
        <v>2737</v>
      </c>
      <c r="C3608" s="1699" t="s">
        <v>2361</v>
      </c>
      <c r="D3608" s="1699" t="s">
        <v>2124</v>
      </c>
      <c r="E3608" s="1699">
        <v>0</v>
      </c>
      <c r="F3608" s="1699">
        <v>1</v>
      </c>
      <c r="G3608" s="1700" t="s">
        <v>5868</v>
      </c>
      <c r="H3608" s="1700" t="s">
        <v>5871</v>
      </c>
      <c r="I3608" s="1700" t="s">
        <v>8088</v>
      </c>
    </row>
    <row r="3609" spans="2:9">
      <c r="B3609" s="1699" t="s">
        <v>2737</v>
      </c>
      <c r="C3609" s="1699" t="s">
        <v>2827</v>
      </c>
      <c r="D3609" s="1699" t="s">
        <v>2108</v>
      </c>
      <c r="E3609" s="1699">
        <v>1</v>
      </c>
      <c r="F3609" s="1699">
        <v>0</v>
      </c>
      <c r="G3609" s="1700" t="s">
        <v>5872</v>
      </c>
      <c r="H3609" s="1700"/>
      <c r="I3609" s="1700" t="s">
        <v>8089</v>
      </c>
    </row>
    <row r="3610" spans="2:9">
      <c r="B3610" s="1699" t="s">
        <v>2737</v>
      </c>
      <c r="C3610" s="1699" t="s">
        <v>2827</v>
      </c>
      <c r="D3610" s="1699" t="s">
        <v>2107</v>
      </c>
      <c r="E3610" s="1699">
        <v>0</v>
      </c>
      <c r="F3610" s="1699">
        <v>1</v>
      </c>
      <c r="G3610" s="1700" t="s">
        <v>5872</v>
      </c>
      <c r="H3610" s="1700" t="s">
        <v>5872</v>
      </c>
      <c r="I3610" s="1700" t="s">
        <v>8088</v>
      </c>
    </row>
    <row r="3611" spans="2:9">
      <c r="B3611" s="1699" t="s">
        <v>2737</v>
      </c>
      <c r="C3611" s="1699" t="s">
        <v>2827</v>
      </c>
      <c r="D3611" s="1699" t="s">
        <v>2110</v>
      </c>
      <c r="E3611" s="1699">
        <v>0</v>
      </c>
      <c r="F3611" s="1699">
        <v>1</v>
      </c>
      <c r="G3611" s="1700" t="s">
        <v>5872</v>
      </c>
      <c r="H3611" s="1700" t="s">
        <v>5873</v>
      </c>
      <c r="I3611" s="1700" t="s">
        <v>8088</v>
      </c>
    </row>
    <row r="3612" spans="2:9">
      <c r="B3612" s="1699" t="s">
        <v>2737</v>
      </c>
      <c r="C3612" s="1699" t="s">
        <v>2827</v>
      </c>
      <c r="D3612" s="1699" t="s">
        <v>2112</v>
      </c>
      <c r="E3612" s="1699">
        <v>0</v>
      </c>
      <c r="F3612" s="1699">
        <v>1</v>
      </c>
      <c r="G3612" s="1700" t="s">
        <v>5872</v>
      </c>
      <c r="H3612" s="1700" t="s">
        <v>5874</v>
      </c>
      <c r="I3612" s="1700" t="s">
        <v>8088</v>
      </c>
    </row>
    <row r="3613" spans="2:9">
      <c r="B3613" s="1699" t="s">
        <v>2737</v>
      </c>
      <c r="C3613" s="1699" t="s">
        <v>2827</v>
      </c>
      <c r="D3613" s="1699" t="s">
        <v>2122</v>
      </c>
      <c r="E3613" s="1699">
        <v>0</v>
      </c>
      <c r="F3613" s="1699">
        <v>1</v>
      </c>
      <c r="G3613" s="1700" t="s">
        <v>5872</v>
      </c>
      <c r="H3613" s="1700" t="s">
        <v>3339</v>
      </c>
      <c r="I3613" s="1700" t="s">
        <v>8089</v>
      </c>
    </row>
    <row r="3614" spans="2:9">
      <c r="B3614" s="1699" t="s">
        <v>2737</v>
      </c>
      <c r="C3614" s="1699" t="s">
        <v>2827</v>
      </c>
      <c r="D3614" s="1699" t="s">
        <v>2124</v>
      </c>
      <c r="E3614" s="1699">
        <v>0</v>
      </c>
      <c r="F3614" s="1699">
        <v>1</v>
      </c>
      <c r="G3614" s="1700" t="s">
        <v>5872</v>
      </c>
      <c r="H3614" s="1700" t="s">
        <v>3400</v>
      </c>
      <c r="I3614" s="1700" t="s">
        <v>8088</v>
      </c>
    </row>
    <row r="3615" spans="2:9">
      <c r="B3615" s="1699" t="s">
        <v>2737</v>
      </c>
      <c r="C3615" s="1699" t="s">
        <v>2827</v>
      </c>
      <c r="D3615" s="1699" t="s">
        <v>2126</v>
      </c>
      <c r="E3615" s="1699">
        <v>0</v>
      </c>
      <c r="F3615" s="1699">
        <v>1</v>
      </c>
      <c r="G3615" s="1700" t="s">
        <v>5872</v>
      </c>
      <c r="H3615" s="1700" t="s">
        <v>5875</v>
      </c>
      <c r="I3615" s="1700" t="s">
        <v>8088</v>
      </c>
    </row>
    <row r="3616" spans="2:9">
      <c r="B3616" s="1699" t="s">
        <v>2737</v>
      </c>
      <c r="C3616" s="1699" t="s">
        <v>2827</v>
      </c>
      <c r="D3616" s="1699" t="s">
        <v>2128</v>
      </c>
      <c r="E3616" s="1699">
        <v>0</v>
      </c>
      <c r="F3616" s="1699">
        <v>1</v>
      </c>
      <c r="G3616" s="1700" t="s">
        <v>5872</v>
      </c>
      <c r="H3616" s="1700" t="s">
        <v>5498</v>
      </c>
      <c r="I3616" s="1700" t="s">
        <v>8089</v>
      </c>
    </row>
    <row r="3617" spans="2:9">
      <c r="B3617" s="1699" t="s">
        <v>2737</v>
      </c>
      <c r="C3617" s="1699" t="s">
        <v>2827</v>
      </c>
      <c r="D3617" s="1699" t="s">
        <v>2130</v>
      </c>
      <c r="E3617" s="1699">
        <v>0</v>
      </c>
      <c r="F3617" s="1699">
        <v>1</v>
      </c>
      <c r="G3617" s="1700" t="s">
        <v>5872</v>
      </c>
      <c r="H3617" s="1700" t="s">
        <v>5876</v>
      </c>
      <c r="I3617" s="1700" t="s">
        <v>8089</v>
      </c>
    </row>
    <row r="3618" spans="2:9">
      <c r="B3618" s="1699" t="s">
        <v>2737</v>
      </c>
      <c r="C3618" s="1699" t="s">
        <v>2827</v>
      </c>
      <c r="D3618" s="1699" t="s">
        <v>2512</v>
      </c>
      <c r="E3618" s="1699">
        <v>0</v>
      </c>
      <c r="F3618" s="1699">
        <v>1</v>
      </c>
      <c r="G3618" s="1700" t="s">
        <v>5872</v>
      </c>
      <c r="H3618" s="1700" t="s">
        <v>5877</v>
      </c>
      <c r="I3618" s="1700" t="s">
        <v>8089</v>
      </c>
    </row>
    <row r="3619" spans="2:9">
      <c r="B3619" s="1699" t="s">
        <v>2737</v>
      </c>
      <c r="C3619" s="1699" t="s">
        <v>2827</v>
      </c>
      <c r="D3619" s="1699" t="s">
        <v>2514</v>
      </c>
      <c r="E3619" s="1699">
        <v>0</v>
      </c>
      <c r="F3619" s="1699">
        <v>1</v>
      </c>
      <c r="G3619" s="1700" t="s">
        <v>5872</v>
      </c>
      <c r="H3619" s="1700" t="s">
        <v>5878</v>
      </c>
      <c r="I3619" s="1700" t="s">
        <v>8088</v>
      </c>
    </row>
    <row r="3620" spans="2:9">
      <c r="B3620" s="1699" t="s">
        <v>2737</v>
      </c>
      <c r="C3620" s="1699" t="s">
        <v>2827</v>
      </c>
      <c r="D3620" s="1699" t="s">
        <v>2515</v>
      </c>
      <c r="E3620" s="1699">
        <v>0</v>
      </c>
      <c r="F3620" s="1699">
        <v>1</v>
      </c>
      <c r="G3620" s="1700" t="s">
        <v>5872</v>
      </c>
      <c r="H3620" s="1700" t="s">
        <v>5879</v>
      </c>
      <c r="I3620" s="1700" t="s">
        <v>8088</v>
      </c>
    </row>
    <row r="3621" spans="2:9">
      <c r="B3621" s="1699" t="s">
        <v>2737</v>
      </c>
      <c r="C3621" s="1699" t="s">
        <v>2827</v>
      </c>
      <c r="D3621" s="1699" t="s">
        <v>2516</v>
      </c>
      <c r="E3621" s="1699">
        <v>0</v>
      </c>
      <c r="F3621" s="1699">
        <v>1</v>
      </c>
      <c r="G3621" s="1700" t="s">
        <v>5872</v>
      </c>
      <c r="H3621" s="1700" t="s">
        <v>5880</v>
      </c>
      <c r="I3621" s="1700" t="s">
        <v>8089</v>
      </c>
    </row>
    <row r="3622" spans="2:9">
      <c r="B3622" s="1699" t="s">
        <v>2737</v>
      </c>
      <c r="C3622" s="1699" t="s">
        <v>2827</v>
      </c>
      <c r="D3622" s="1699" t="s">
        <v>2518</v>
      </c>
      <c r="E3622" s="1699">
        <v>0</v>
      </c>
      <c r="F3622" s="1699">
        <v>1</v>
      </c>
      <c r="G3622" s="1700" t="s">
        <v>5872</v>
      </c>
      <c r="H3622" s="1700" t="s">
        <v>5881</v>
      </c>
      <c r="I3622" s="1700" t="s">
        <v>8089</v>
      </c>
    </row>
    <row r="3623" spans="2:9">
      <c r="B3623" s="1699" t="s">
        <v>2737</v>
      </c>
      <c r="C3623" s="1699" t="s">
        <v>2827</v>
      </c>
      <c r="D3623" s="1699" t="s">
        <v>2520</v>
      </c>
      <c r="E3623" s="1699">
        <v>0</v>
      </c>
      <c r="F3623" s="1699">
        <v>1</v>
      </c>
      <c r="G3623" s="1700" t="s">
        <v>5872</v>
      </c>
      <c r="H3623" s="1700" t="s">
        <v>5882</v>
      </c>
      <c r="I3623" s="1700" t="s">
        <v>8089</v>
      </c>
    </row>
    <row r="3624" spans="2:9">
      <c r="B3624" s="1699" t="s">
        <v>2737</v>
      </c>
      <c r="C3624" s="1699" t="s">
        <v>2439</v>
      </c>
      <c r="D3624" s="1699" t="s">
        <v>2108</v>
      </c>
      <c r="E3624" s="1699">
        <v>1</v>
      </c>
      <c r="F3624" s="1699">
        <v>0</v>
      </c>
      <c r="G3624" s="1700" t="s">
        <v>5883</v>
      </c>
      <c r="H3624" s="1700"/>
      <c r="I3624" s="1700" t="s">
        <v>8089</v>
      </c>
    </row>
    <row r="3625" spans="2:9">
      <c r="B3625" s="1699" t="s">
        <v>2737</v>
      </c>
      <c r="C3625" s="1699" t="s">
        <v>2439</v>
      </c>
      <c r="D3625" s="1699" t="s">
        <v>2107</v>
      </c>
      <c r="E3625" s="1699">
        <v>0</v>
      </c>
      <c r="F3625" s="1699">
        <v>1</v>
      </c>
      <c r="G3625" s="1700" t="s">
        <v>5883</v>
      </c>
      <c r="H3625" s="1700" t="s">
        <v>5884</v>
      </c>
      <c r="I3625" s="1700" t="s">
        <v>8089</v>
      </c>
    </row>
    <row r="3626" spans="2:9">
      <c r="B3626" s="1699" t="s">
        <v>2737</v>
      </c>
      <c r="C3626" s="1699" t="s">
        <v>2439</v>
      </c>
      <c r="D3626" s="1699" t="s">
        <v>2110</v>
      </c>
      <c r="E3626" s="1699">
        <v>0</v>
      </c>
      <c r="F3626" s="1699">
        <v>1</v>
      </c>
      <c r="G3626" s="1700" t="s">
        <v>5883</v>
      </c>
      <c r="H3626" s="1700" t="s">
        <v>5885</v>
      </c>
      <c r="I3626" s="1700" t="s">
        <v>8089</v>
      </c>
    </row>
    <row r="3627" spans="2:9">
      <c r="B3627" s="1699" t="s">
        <v>2737</v>
      </c>
      <c r="C3627" s="1699" t="s">
        <v>2439</v>
      </c>
      <c r="D3627" s="1699" t="s">
        <v>2112</v>
      </c>
      <c r="E3627" s="1699">
        <v>0</v>
      </c>
      <c r="F3627" s="1699">
        <v>1</v>
      </c>
      <c r="G3627" s="1700" t="s">
        <v>5883</v>
      </c>
      <c r="H3627" s="1700" t="s">
        <v>5886</v>
      </c>
      <c r="I3627" s="1700" t="s">
        <v>8088</v>
      </c>
    </row>
    <row r="3628" spans="2:9">
      <c r="B3628" s="1699" t="s">
        <v>2737</v>
      </c>
      <c r="C3628" s="1699" t="s">
        <v>2439</v>
      </c>
      <c r="D3628" s="1699" t="s">
        <v>2122</v>
      </c>
      <c r="E3628" s="1699">
        <v>0</v>
      </c>
      <c r="F3628" s="1699">
        <v>1</v>
      </c>
      <c r="G3628" s="1700" t="s">
        <v>5883</v>
      </c>
      <c r="H3628" s="1700" t="s">
        <v>3168</v>
      </c>
      <c r="I3628" s="1700" t="s">
        <v>8089</v>
      </c>
    </row>
    <row r="3629" spans="2:9">
      <c r="B3629" s="1699" t="s">
        <v>2737</v>
      </c>
      <c r="C3629" s="1699" t="s">
        <v>2439</v>
      </c>
      <c r="D3629" s="1699" t="s">
        <v>2124</v>
      </c>
      <c r="E3629" s="1699">
        <v>0</v>
      </c>
      <c r="F3629" s="1699">
        <v>1</v>
      </c>
      <c r="G3629" s="1700" t="s">
        <v>5883</v>
      </c>
      <c r="H3629" s="1700" t="s">
        <v>5693</v>
      </c>
      <c r="I3629" s="1700" t="s">
        <v>8089</v>
      </c>
    </row>
    <row r="3630" spans="2:9">
      <c r="B3630" s="1699" t="s">
        <v>2737</v>
      </c>
      <c r="C3630" s="1699" t="s">
        <v>2439</v>
      </c>
      <c r="D3630" s="1699" t="s">
        <v>2126</v>
      </c>
      <c r="E3630" s="1699">
        <v>0</v>
      </c>
      <c r="F3630" s="1699">
        <v>1</v>
      </c>
      <c r="G3630" s="1700" t="s">
        <v>5883</v>
      </c>
      <c r="H3630" s="1700" t="s">
        <v>5887</v>
      </c>
      <c r="I3630" s="1700" t="s">
        <v>8089</v>
      </c>
    </row>
    <row r="3631" spans="2:9">
      <c r="B3631" s="1699" t="s">
        <v>2737</v>
      </c>
      <c r="C3631" s="1699" t="s">
        <v>2439</v>
      </c>
      <c r="D3631" s="1699" t="s">
        <v>2128</v>
      </c>
      <c r="E3631" s="1699">
        <v>0</v>
      </c>
      <c r="F3631" s="1699">
        <v>1</v>
      </c>
      <c r="G3631" s="1700" t="s">
        <v>5883</v>
      </c>
      <c r="H3631" s="1700" t="s">
        <v>5888</v>
      </c>
      <c r="I3631" s="1700" t="s">
        <v>8088</v>
      </c>
    </row>
    <row r="3632" spans="2:9">
      <c r="B3632" s="1699" t="s">
        <v>2737</v>
      </c>
      <c r="C3632" s="1699" t="s">
        <v>2439</v>
      </c>
      <c r="D3632" s="1699" t="s">
        <v>2130</v>
      </c>
      <c r="E3632" s="1699">
        <v>0</v>
      </c>
      <c r="F3632" s="1699">
        <v>1</v>
      </c>
      <c r="G3632" s="1700" t="s">
        <v>5883</v>
      </c>
      <c r="H3632" s="1700" t="s">
        <v>5889</v>
      </c>
      <c r="I3632" s="1700" t="s">
        <v>8089</v>
      </c>
    </row>
    <row r="3633" spans="2:9">
      <c r="B3633" s="1699" t="s">
        <v>2737</v>
      </c>
      <c r="C3633" s="1699" t="s">
        <v>2439</v>
      </c>
      <c r="D3633" s="1699" t="s">
        <v>2512</v>
      </c>
      <c r="E3633" s="1699">
        <v>0</v>
      </c>
      <c r="F3633" s="1699">
        <v>1</v>
      </c>
      <c r="G3633" s="1700" t="s">
        <v>5883</v>
      </c>
      <c r="H3633" s="1700" t="s">
        <v>5890</v>
      </c>
      <c r="I3633" s="1700" t="s">
        <v>8089</v>
      </c>
    </row>
    <row r="3634" spans="2:9">
      <c r="B3634" s="1699" t="s">
        <v>2737</v>
      </c>
      <c r="C3634" s="1699" t="s">
        <v>2440</v>
      </c>
      <c r="D3634" s="1699" t="s">
        <v>2108</v>
      </c>
      <c r="E3634" s="1699">
        <v>1</v>
      </c>
      <c r="F3634" s="1699">
        <v>0</v>
      </c>
      <c r="G3634" s="1700" t="s">
        <v>5891</v>
      </c>
      <c r="H3634" s="1700"/>
      <c r="I3634" s="1700" t="s">
        <v>8089</v>
      </c>
    </row>
    <row r="3635" spans="2:9">
      <c r="B3635" s="1699" t="s">
        <v>2737</v>
      </c>
      <c r="C3635" s="1699" t="s">
        <v>2440</v>
      </c>
      <c r="D3635" s="1699" t="s">
        <v>2107</v>
      </c>
      <c r="E3635" s="1699">
        <v>0</v>
      </c>
      <c r="F3635" s="1699">
        <v>1</v>
      </c>
      <c r="G3635" s="1700" t="s">
        <v>5891</v>
      </c>
      <c r="H3635" s="1700" t="s">
        <v>5892</v>
      </c>
      <c r="I3635" s="1700" t="s">
        <v>8088</v>
      </c>
    </row>
    <row r="3636" spans="2:9">
      <c r="B3636" s="1699" t="s">
        <v>2737</v>
      </c>
      <c r="C3636" s="1699" t="s">
        <v>2440</v>
      </c>
      <c r="D3636" s="1699" t="s">
        <v>2110</v>
      </c>
      <c r="E3636" s="1699">
        <v>0</v>
      </c>
      <c r="F3636" s="1699">
        <v>1</v>
      </c>
      <c r="G3636" s="1700" t="s">
        <v>5891</v>
      </c>
      <c r="H3636" s="1700" t="s">
        <v>5893</v>
      </c>
      <c r="I3636" s="1700" t="s">
        <v>8089</v>
      </c>
    </row>
    <row r="3637" spans="2:9">
      <c r="B3637" s="1699" t="s">
        <v>2737</v>
      </c>
      <c r="C3637" s="1699" t="s">
        <v>2440</v>
      </c>
      <c r="D3637" s="1699" t="s">
        <v>2112</v>
      </c>
      <c r="E3637" s="1699">
        <v>0</v>
      </c>
      <c r="F3637" s="1699">
        <v>1</v>
      </c>
      <c r="G3637" s="1700" t="s">
        <v>5891</v>
      </c>
      <c r="H3637" s="1700" t="s">
        <v>4712</v>
      </c>
      <c r="I3637" s="1700" t="s">
        <v>8089</v>
      </c>
    </row>
    <row r="3638" spans="2:9">
      <c r="B3638" s="1699" t="s">
        <v>2737</v>
      </c>
      <c r="C3638" s="1699" t="s">
        <v>2440</v>
      </c>
      <c r="D3638" s="1699" t="s">
        <v>2122</v>
      </c>
      <c r="E3638" s="1699">
        <v>0</v>
      </c>
      <c r="F3638" s="1699">
        <v>1</v>
      </c>
      <c r="G3638" s="1700" t="s">
        <v>5891</v>
      </c>
      <c r="H3638" s="1700" t="s">
        <v>5894</v>
      </c>
      <c r="I3638" s="1700" t="s">
        <v>8089</v>
      </c>
    </row>
    <row r="3639" spans="2:9">
      <c r="B3639" s="1699" t="s">
        <v>2737</v>
      </c>
      <c r="C3639" s="1699" t="s">
        <v>2440</v>
      </c>
      <c r="D3639" s="1699" t="s">
        <v>2124</v>
      </c>
      <c r="E3639" s="1699">
        <v>0</v>
      </c>
      <c r="F3639" s="1699">
        <v>1</v>
      </c>
      <c r="G3639" s="1700" t="s">
        <v>5891</v>
      </c>
      <c r="H3639" s="1700" t="s">
        <v>5895</v>
      </c>
      <c r="I3639" s="1700" t="s">
        <v>8088</v>
      </c>
    </row>
    <row r="3640" spans="2:9">
      <c r="B3640" s="1699" t="s">
        <v>2737</v>
      </c>
      <c r="C3640" s="1699" t="s">
        <v>2440</v>
      </c>
      <c r="D3640" s="1699" t="s">
        <v>2126</v>
      </c>
      <c r="E3640" s="1699">
        <v>0</v>
      </c>
      <c r="F3640" s="1699">
        <v>1</v>
      </c>
      <c r="G3640" s="1700" t="s">
        <v>5891</v>
      </c>
      <c r="H3640" s="1700" t="s">
        <v>4394</v>
      </c>
      <c r="I3640" s="1700" t="s">
        <v>8089</v>
      </c>
    </row>
    <row r="3641" spans="2:9">
      <c r="B3641" s="1699" t="s">
        <v>2739</v>
      </c>
      <c r="C3641" s="1699" t="s">
        <v>2507</v>
      </c>
      <c r="D3641" s="1699" t="s">
        <v>2128</v>
      </c>
      <c r="E3641" s="1699">
        <v>0</v>
      </c>
      <c r="F3641" s="1699">
        <v>1</v>
      </c>
      <c r="G3641" s="1700" t="s">
        <v>1330</v>
      </c>
      <c r="H3641" s="1700" t="s">
        <v>5896</v>
      </c>
      <c r="I3641" s="1700" t="s">
        <v>8088</v>
      </c>
    </row>
    <row r="3642" spans="2:9">
      <c r="B3642" s="1699" t="s">
        <v>2739</v>
      </c>
      <c r="C3642" s="1699" t="s">
        <v>2507</v>
      </c>
      <c r="D3642" s="1699" t="s">
        <v>2515</v>
      </c>
      <c r="E3642" s="1699">
        <v>0</v>
      </c>
      <c r="F3642" s="1699">
        <v>1</v>
      </c>
      <c r="G3642" s="1700" t="s">
        <v>1330</v>
      </c>
      <c r="H3642" s="1700" t="s">
        <v>2777</v>
      </c>
      <c r="I3642" s="1700" t="s">
        <v>8088</v>
      </c>
    </row>
    <row r="3643" spans="2:9">
      <c r="B3643" s="1699" t="s">
        <v>2739</v>
      </c>
      <c r="C3643" s="1699" t="s">
        <v>2507</v>
      </c>
      <c r="D3643" s="1699" t="s">
        <v>2516</v>
      </c>
      <c r="E3643" s="1699">
        <v>0</v>
      </c>
      <c r="F3643" s="1699">
        <v>1</v>
      </c>
      <c r="G3643" s="1700" t="s">
        <v>1330</v>
      </c>
      <c r="H3643" s="1700" t="s">
        <v>5897</v>
      </c>
      <c r="I3643" s="1700" t="s">
        <v>8088</v>
      </c>
    </row>
    <row r="3644" spans="2:9">
      <c r="B3644" s="1699" t="s">
        <v>2739</v>
      </c>
      <c r="C3644" s="1699" t="s">
        <v>2507</v>
      </c>
      <c r="D3644" s="1699" t="s">
        <v>2518</v>
      </c>
      <c r="E3644" s="1699">
        <v>0</v>
      </c>
      <c r="F3644" s="1699">
        <v>1</v>
      </c>
      <c r="G3644" s="1700" t="s">
        <v>1330</v>
      </c>
      <c r="H3644" s="1700" t="s">
        <v>5898</v>
      </c>
      <c r="I3644" s="1700" t="s">
        <v>8088</v>
      </c>
    </row>
    <row r="3645" spans="2:9">
      <c r="B3645" s="1699" t="s">
        <v>2739</v>
      </c>
      <c r="C3645" s="1699" t="s">
        <v>2507</v>
      </c>
      <c r="D3645" s="1699" t="s">
        <v>2520</v>
      </c>
      <c r="E3645" s="1699">
        <v>0</v>
      </c>
      <c r="F3645" s="1699">
        <v>1</v>
      </c>
      <c r="G3645" s="1700" t="s">
        <v>1330</v>
      </c>
      <c r="H3645" s="1700" t="s">
        <v>5899</v>
      </c>
      <c r="I3645" s="1700" t="s">
        <v>8088</v>
      </c>
    </row>
    <row r="3646" spans="2:9">
      <c r="B3646" s="1699" t="s">
        <v>2739</v>
      </c>
      <c r="C3646" s="1699" t="s">
        <v>2507</v>
      </c>
      <c r="D3646" s="1699" t="s">
        <v>2522</v>
      </c>
      <c r="E3646" s="1699">
        <v>0</v>
      </c>
      <c r="F3646" s="1699">
        <v>1</v>
      </c>
      <c r="G3646" s="1700" t="s">
        <v>1330</v>
      </c>
      <c r="H3646" s="1700" t="s">
        <v>5900</v>
      </c>
      <c r="I3646" s="1700" t="s">
        <v>8088</v>
      </c>
    </row>
    <row r="3647" spans="2:9">
      <c r="B3647" s="1699" t="s">
        <v>2739</v>
      </c>
      <c r="C3647" s="1699" t="s">
        <v>2507</v>
      </c>
      <c r="D3647" s="1699" t="s">
        <v>2524</v>
      </c>
      <c r="E3647" s="1699">
        <v>0</v>
      </c>
      <c r="F3647" s="1699">
        <v>1</v>
      </c>
      <c r="G3647" s="1700" t="s">
        <v>1330</v>
      </c>
      <c r="H3647" s="1700" t="s">
        <v>4108</v>
      </c>
      <c r="I3647" s="1700" t="s">
        <v>8088</v>
      </c>
    </row>
    <row r="3648" spans="2:9">
      <c r="B3648" s="1699" t="s">
        <v>2739</v>
      </c>
      <c r="C3648" s="1699" t="s">
        <v>2507</v>
      </c>
      <c r="D3648" s="1699" t="s">
        <v>2525</v>
      </c>
      <c r="E3648" s="1699">
        <v>0</v>
      </c>
      <c r="F3648" s="1699">
        <v>1</v>
      </c>
      <c r="G3648" s="1700" t="s">
        <v>1330</v>
      </c>
      <c r="H3648" s="1700" t="s">
        <v>5901</v>
      </c>
      <c r="I3648" s="1700" t="s">
        <v>8088</v>
      </c>
    </row>
    <row r="3649" spans="2:9">
      <c r="B3649" s="1699" t="s">
        <v>2739</v>
      </c>
      <c r="C3649" s="1699" t="s">
        <v>2507</v>
      </c>
      <c r="D3649" s="1699" t="s">
        <v>2527</v>
      </c>
      <c r="E3649" s="1699">
        <v>0</v>
      </c>
      <c r="F3649" s="1699">
        <v>1</v>
      </c>
      <c r="G3649" s="1700" t="s">
        <v>1330</v>
      </c>
      <c r="H3649" s="1700" t="s">
        <v>5902</v>
      </c>
      <c r="I3649" s="1700" t="s">
        <v>8088</v>
      </c>
    </row>
    <row r="3650" spans="2:9">
      <c r="B3650" s="1699" t="s">
        <v>2739</v>
      </c>
      <c r="C3650" s="1699" t="s">
        <v>2507</v>
      </c>
      <c r="D3650" s="1699" t="s">
        <v>2529</v>
      </c>
      <c r="E3650" s="1699">
        <v>0</v>
      </c>
      <c r="F3650" s="1699">
        <v>1</v>
      </c>
      <c r="G3650" s="1700" t="s">
        <v>1330</v>
      </c>
      <c r="H3650" s="1700" t="s">
        <v>5903</v>
      </c>
      <c r="I3650" s="1700" t="s">
        <v>8088</v>
      </c>
    </row>
    <row r="3651" spans="2:9">
      <c r="B3651" s="1699" t="s">
        <v>2739</v>
      </c>
      <c r="C3651" s="1699" t="s">
        <v>2135</v>
      </c>
      <c r="D3651" s="1699" t="s">
        <v>2124</v>
      </c>
      <c r="E3651" s="1699">
        <v>0</v>
      </c>
      <c r="F3651" s="1699">
        <v>1</v>
      </c>
      <c r="G3651" s="1700" t="s">
        <v>5904</v>
      </c>
      <c r="H3651" s="1700" t="s">
        <v>5759</v>
      </c>
      <c r="I3651" s="1700" t="s">
        <v>8088</v>
      </c>
    </row>
    <row r="3652" spans="2:9">
      <c r="B3652" s="1699" t="s">
        <v>2739</v>
      </c>
      <c r="C3652" s="1699" t="s">
        <v>2138</v>
      </c>
      <c r="D3652" s="1699" t="s">
        <v>2124</v>
      </c>
      <c r="E3652" s="1699">
        <v>0</v>
      </c>
      <c r="F3652" s="1699">
        <v>1</v>
      </c>
      <c r="G3652" s="1700" t="s">
        <v>5905</v>
      </c>
      <c r="H3652" s="1700" t="s">
        <v>5907</v>
      </c>
      <c r="I3652" s="1700" t="s">
        <v>8089</v>
      </c>
    </row>
    <row r="3653" spans="2:9">
      <c r="B3653" s="1699" t="s">
        <v>2739</v>
      </c>
      <c r="C3653" s="1699" t="s">
        <v>2138</v>
      </c>
      <c r="D3653" s="1699" t="s">
        <v>2128</v>
      </c>
      <c r="E3653" s="1699">
        <v>0</v>
      </c>
      <c r="F3653" s="1699">
        <v>1</v>
      </c>
      <c r="G3653" s="1700" t="s">
        <v>5905</v>
      </c>
      <c r="H3653" s="1700" t="s">
        <v>5908</v>
      </c>
      <c r="I3653" s="1700" t="s">
        <v>8088</v>
      </c>
    </row>
    <row r="3654" spans="2:9">
      <c r="B3654" s="1699" t="s">
        <v>2739</v>
      </c>
      <c r="C3654" s="1699" t="s">
        <v>2138</v>
      </c>
      <c r="D3654" s="1699" t="s">
        <v>2130</v>
      </c>
      <c r="E3654" s="1699">
        <v>0</v>
      </c>
      <c r="F3654" s="1699">
        <v>1</v>
      </c>
      <c r="G3654" s="1700" t="s">
        <v>5905</v>
      </c>
      <c r="H3654" s="1700" t="s">
        <v>5136</v>
      </c>
      <c r="I3654" s="1700" t="s">
        <v>8088</v>
      </c>
    </row>
    <row r="3655" spans="2:9">
      <c r="B3655" s="1699" t="s">
        <v>2739</v>
      </c>
      <c r="C3655" s="1699" t="s">
        <v>2142</v>
      </c>
      <c r="D3655" s="1699" t="s">
        <v>2108</v>
      </c>
      <c r="E3655" s="1699">
        <v>1</v>
      </c>
      <c r="F3655" s="1699">
        <v>0</v>
      </c>
      <c r="G3655" s="1700" t="s">
        <v>5909</v>
      </c>
      <c r="H3655" s="1700"/>
      <c r="I3655" s="1700" t="s">
        <v>8088</v>
      </c>
    </row>
    <row r="3656" spans="2:9">
      <c r="B3656" s="1699" t="s">
        <v>2739</v>
      </c>
      <c r="C3656" s="1699" t="s">
        <v>2142</v>
      </c>
      <c r="D3656" s="1699" t="s">
        <v>2110</v>
      </c>
      <c r="E3656" s="1699">
        <v>0</v>
      </c>
      <c r="F3656" s="1699">
        <v>1</v>
      </c>
      <c r="G3656" s="1700" t="s">
        <v>5909</v>
      </c>
      <c r="H3656" s="1700" t="s">
        <v>4025</v>
      </c>
      <c r="I3656" s="1700" t="s">
        <v>8088</v>
      </c>
    </row>
    <row r="3657" spans="2:9">
      <c r="B3657" s="1699" t="s">
        <v>2739</v>
      </c>
      <c r="C3657" s="1699" t="s">
        <v>2142</v>
      </c>
      <c r="D3657" s="1699" t="s">
        <v>2124</v>
      </c>
      <c r="E3657" s="1699">
        <v>0</v>
      </c>
      <c r="F3657" s="1699">
        <v>1</v>
      </c>
      <c r="G3657" s="1700" t="s">
        <v>5909</v>
      </c>
      <c r="H3657" s="1700" t="s">
        <v>5910</v>
      </c>
      <c r="I3657" s="1700" t="s">
        <v>8088</v>
      </c>
    </row>
    <row r="3658" spans="2:9">
      <c r="B3658" s="1699" t="s">
        <v>2739</v>
      </c>
      <c r="C3658" s="1699" t="s">
        <v>2142</v>
      </c>
      <c r="D3658" s="1699" t="s">
        <v>2126</v>
      </c>
      <c r="E3658" s="1699">
        <v>0</v>
      </c>
      <c r="F3658" s="1699">
        <v>1</v>
      </c>
      <c r="G3658" s="1700" t="s">
        <v>5909</v>
      </c>
      <c r="H3658" s="1700" t="s">
        <v>5911</v>
      </c>
      <c r="I3658" s="1700" t="s">
        <v>8088</v>
      </c>
    </row>
    <row r="3659" spans="2:9">
      <c r="B3659" s="1699" t="s">
        <v>2739</v>
      </c>
      <c r="C3659" s="1699" t="s">
        <v>2142</v>
      </c>
      <c r="D3659" s="1699" t="s">
        <v>2512</v>
      </c>
      <c r="E3659" s="1699">
        <v>0</v>
      </c>
      <c r="F3659" s="1699">
        <v>1</v>
      </c>
      <c r="G3659" s="1700" t="s">
        <v>5909</v>
      </c>
      <c r="H3659" s="1700" t="s">
        <v>5912</v>
      </c>
      <c r="I3659" s="1700" t="s">
        <v>8088</v>
      </c>
    </row>
    <row r="3660" spans="2:9">
      <c r="B3660" s="1699" t="s">
        <v>2739</v>
      </c>
      <c r="C3660" s="1699" t="s">
        <v>2142</v>
      </c>
      <c r="D3660" s="1699" t="s">
        <v>2514</v>
      </c>
      <c r="E3660" s="1699">
        <v>0</v>
      </c>
      <c r="F3660" s="1699">
        <v>1</v>
      </c>
      <c r="G3660" s="1700" t="s">
        <v>5909</v>
      </c>
      <c r="H3660" s="1700" t="s">
        <v>5913</v>
      </c>
      <c r="I3660" s="1700" t="s">
        <v>8088</v>
      </c>
    </row>
    <row r="3661" spans="2:9">
      <c r="B3661" s="1699" t="s">
        <v>2739</v>
      </c>
      <c r="C3661" s="1699" t="s">
        <v>2142</v>
      </c>
      <c r="D3661" s="1699" t="s">
        <v>2515</v>
      </c>
      <c r="E3661" s="1699">
        <v>0</v>
      </c>
      <c r="F3661" s="1699">
        <v>1</v>
      </c>
      <c r="G3661" s="1700" t="s">
        <v>5909</v>
      </c>
      <c r="H3661" s="1700" t="s">
        <v>5914</v>
      </c>
      <c r="I3661" s="1700" t="s">
        <v>8088</v>
      </c>
    </row>
    <row r="3662" spans="2:9">
      <c r="B3662" s="1699" t="s">
        <v>2739</v>
      </c>
      <c r="C3662" s="1699" t="s">
        <v>2142</v>
      </c>
      <c r="D3662" s="1699" t="s">
        <v>2516</v>
      </c>
      <c r="E3662" s="1699">
        <v>0</v>
      </c>
      <c r="F3662" s="1699">
        <v>1</v>
      </c>
      <c r="G3662" s="1700" t="s">
        <v>5909</v>
      </c>
      <c r="H3662" s="1700" t="s">
        <v>5915</v>
      </c>
      <c r="I3662" s="1700" t="s">
        <v>8089</v>
      </c>
    </row>
    <row r="3663" spans="2:9">
      <c r="B3663" s="1699" t="s">
        <v>2739</v>
      </c>
      <c r="C3663" s="1699" t="s">
        <v>2142</v>
      </c>
      <c r="D3663" s="1699" t="s">
        <v>2518</v>
      </c>
      <c r="E3663" s="1699">
        <v>0</v>
      </c>
      <c r="F3663" s="1699">
        <v>1</v>
      </c>
      <c r="G3663" s="1700" t="s">
        <v>5909</v>
      </c>
      <c r="H3663" s="1700" t="s">
        <v>5916</v>
      </c>
      <c r="I3663" s="1700" t="s">
        <v>8089</v>
      </c>
    </row>
    <row r="3664" spans="2:9">
      <c r="B3664" s="1699" t="s">
        <v>2739</v>
      </c>
      <c r="C3664" s="1699" t="s">
        <v>2145</v>
      </c>
      <c r="D3664" s="1699" t="s">
        <v>2108</v>
      </c>
      <c r="E3664" s="1699">
        <v>1</v>
      </c>
      <c r="F3664" s="1699">
        <v>0</v>
      </c>
      <c r="G3664" s="1700" t="s">
        <v>5917</v>
      </c>
      <c r="H3664" s="1700"/>
      <c r="I3664" s="1700" t="s">
        <v>8088</v>
      </c>
    </row>
    <row r="3665" spans="2:9">
      <c r="B3665" s="1699" t="s">
        <v>2739</v>
      </c>
      <c r="C3665" s="1699" t="s">
        <v>2145</v>
      </c>
      <c r="D3665" s="1699" t="s">
        <v>2122</v>
      </c>
      <c r="E3665" s="1699">
        <v>0</v>
      </c>
      <c r="F3665" s="1699">
        <v>1</v>
      </c>
      <c r="G3665" s="1700" t="s">
        <v>5917</v>
      </c>
      <c r="H3665" s="1700" t="s">
        <v>5918</v>
      </c>
      <c r="I3665" s="1700" t="s">
        <v>8088</v>
      </c>
    </row>
    <row r="3666" spans="2:9">
      <c r="B3666" s="1699" t="s">
        <v>2739</v>
      </c>
      <c r="C3666" s="1699" t="s">
        <v>2145</v>
      </c>
      <c r="D3666" s="1699" t="s">
        <v>2124</v>
      </c>
      <c r="E3666" s="1699">
        <v>0</v>
      </c>
      <c r="F3666" s="1699">
        <v>1</v>
      </c>
      <c r="G3666" s="1700" t="s">
        <v>5917</v>
      </c>
      <c r="H3666" s="1700" t="s">
        <v>3545</v>
      </c>
      <c r="I3666" s="1700" t="s">
        <v>8088</v>
      </c>
    </row>
    <row r="3667" spans="2:9">
      <c r="B3667" s="1699" t="s">
        <v>2739</v>
      </c>
      <c r="C3667" s="1699" t="s">
        <v>2145</v>
      </c>
      <c r="D3667" s="1699" t="s">
        <v>2126</v>
      </c>
      <c r="E3667" s="1699">
        <v>0</v>
      </c>
      <c r="F3667" s="1699">
        <v>1</v>
      </c>
      <c r="G3667" s="1700" t="s">
        <v>5917</v>
      </c>
      <c r="H3667" s="1700" t="s">
        <v>5919</v>
      </c>
      <c r="I3667" s="1700" t="s">
        <v>8088</v>
      </c>
    </row>
    <row r="3668" spans="2:9">
      <c r="B3668" s="1699" t="s">
        <v>2739</v>
      </c>
      <c r="C3668" s="1699" t="s">
        <v>2154</v>
      </c>
      <c r="D3668" s="1699" t="s">
        <v>2122</v>
      </c>
      <c r="E3668" s="1699">
        <v>0</v>
      </c>
      <c r="F3668" s="1699">
        <v>1</v>
      </c>
      <c r="G3668" s="1700" t="s">
        <v>5920</v>
      </c>
      <c r="H3668" s="1700" t="s">
        <v>5921</v>
      </c>
      <c r="I3668" s="1700" t="s">
        <v>8088</v>
      </c>
    </row>
    <row r="3669" spans="2:9">
      <c r="B3669" s="1699" t="s">
        <v>2739</v>
      </c>
      <c r="C3669" s="1699" t="s">
        <v>2155</v>
      </c>
      <c r="D3669" s="1699" t="s">
        <v>2108</v>
      </c>
      <c r="E3669" s="1699">
        <v>1</v>
      </c>
      <c r="F3669" s="1699">
        <v>0</v>
      </c>
      <c r="G3669" s="1700" t="s">
        <v>5922</v>
      </c>
      <c r="H3669" s="1700"/>
      <c r="I3669" s="1700" t="s">
        <v>8088</v>
      </c>
    </row>
    <row r="3670" spans="2:9">
      <c r="B3670" s="1699" t="s">
        <v>2739</v>
      </c>
      <c r="C3670" s="1699" t="s">
        <v>2155</v>
      </c>
      <c r="D3670" s="1699" t="s">
        <v>2107</v>
      </c>
      <c r="E3670" s="1699">
        <v>0</v>
      </c>
      <c r="F3670" s="1699">
        <v>1</v>
      </c>
      <c r="G3670" s="1700" t="s">
        <v>5922</v>
      </c>
      <c r="H3670" s="1700" t="s">
        <v>5923</v>
      </c>
      <c r="I3670" s="1700" t="s">
        <v>8088</v>
      </c>
    </row>
    <row r="3671" spans="2:9">
      <c r="B3671" s="1699" t="s">
        <v>2739</v>
      </c>
      <c r="C3671" s="1699" t="s">
        <v>2155</v>
      </c>
      <c r="D3671" s="1699" t="s">
        <v>2110</v>
      </c>
      <c r="E3671" s="1699">
        <v>0</v>
      </c>
      <c r="F3671" s="1699">
        <v>1</v>
      </c>
      <c r="G3671" s="1700" t="s">
        <v>5922</v>
      </c>
      <c r="H3671" s="1700" t="s">
        <v>5924</v>
      </c>
      <c r="I3671" s="1700" t="s">
        <v>8088</v>
      </c>
    </row>
    <row r="3672" spans="2:9">
      <c r="B3672" s="1699" t="s">
        <v>2739</v>
      </c>
      <c r="C3672" s="1699" t="s">
        <v>2155</v>
      </c>
      <c r="D3672" s="1699" t="s">
        <v>2112</v>
      </c>
      <c r="E3672" s="1699">
        <v>0</v>
      </c>
      <c r="F3672" s="1699">
        <v>1</v>
      </c>
      <c r="G3672" s="1700" t="s">
        <v>5922</v>
      </c>
      <c r="H3672" s="1700" t="s">
        <v>5925</v>
      </c>
      <c r="I3672" s="1700" t="s">
        <v>8088</v>
      </c>
    </row>
    <row r="3673" spans="2:9">
      <c r="B3673" s="1699" t="s">
        <v>2739</v>
      </c>
      <c r="C3673" s="1699" t="s">
        <v>2155</v>
      </c>
      <c r="D3673" s="1699" t="s">
        <v>2124</v>
      </c>
      <c r="E3673" s="1699">
        <v>0</v>
      </c>
      <c r="F3673" s="1699">
        <v>1</v>
      </c>
      <c r="G3673" s="1700" t="s">
        <v>5922</v>
      </c>
      <c r="H3673" s="1700" t="s">
        <v>5926</v>
      </c>
      <c r="I3673" s="1700" t="s">
        <v>8089</v>
      </c>
    </row>
    <row r="3674" spans="2:9">
      <c r="B3674" s="1699" t="s">
        <v>2739</v>
      </c>
      <c r="C3674" s="1699" t="s">
        <v>2155</v>
      </c>
      <c r="D3674" s="1699" t="s">
        <v>2128</v>
      </c>
      <c r="E3674" s="1699">
        <v>0</v>
      </c>
      <c r="F3674" s="1699">
        <v>1</v>
      </c>
      <c r="G3674" s="1700" t="s">
        <v>5922</v>
      </c>
      <c r="H3674" s="1700" t="s">
        <v>5927</v>
      </c>
      <c r="I3674" s="1700" t="s">
        <v>8088</v>
      </c>
    </row>
    <row r="3675" spans="2:9">
      <c r="B3675" s="1699" t="s">
        <v>2739</v>
      </c>
      <c r="C3675" s="1699" t="s">
        <v>2155</v>
      </c>
      <c r="D3675" s="1699" t="s">
        <v>2130</v>
      </c>
      <c r="E3675" s="1699">
        <v>0</v>
      </c>
      <c r="F3675" s="1699">
        <v>1</v>
      </c>
      <c r="G3675" s="1700" t="s">
        <v>5922</v>
      </c>
      <c r="H3675" s="1700" t="s">
        <v>5928</v>
      </c>
      <c r="I3675" s="1700" t="s">
        <v>8088</v>
      </c>
    </row>
    <row r="3676" spans="2:9">
      <c r="B3676" s="1699" t="s">
        <v>2739</v>
      </c>
      <c r="C3676" s="1699" t="s">
        <v>2155</v>
      </c>
      <c r="D3676" s="1699" t="s">
        <v>2512</v>
      </c>
      <c r="E3676" s="1699">
        <v>0</v>
      </c>
      <c r="F3676" s="1699">
        <v>1</v>
      </c>
      <c r="G3676" s="1700" t="s">
        <v>5922</v>
      </c>
      <c r="H3676" s="1700" t="s">
        <v>5929</v>
      </c>
      <c r="I3676" s="1700" t="s">
        <v>8089</v>
      </c>
    </row>
    <row r="3677" spans="2:9">
      <c r="B3677" s="1699" t="s">
        <v>2739</v>
      </c>
      <c r="C3677" s="1699" t="s">
        <v>2155</v>
      </c>
      <c r="D3677" s="1699" t="s">
        <v>2514</v>
      </c>
      <c r="E3677" s="1699">
        <v>0</v>
      </c>
      <c r="F3677" s="1699">
        <v>1</v>
      </c>
      <c r="G3677" s="1700" t="s">
        <v>5922</v>
      </c>
      <c r="H3677" s="1700" t="s">
        <v>5899</v>
      </c>
      <c r="I3677" s="1700" t="s">
        <v>8088</v>
      </c>
    </row>
    <row r="3678" spans="2:9">
      <c r="B3678" s="1699" t="s">
        <v>2739</v>
      </c>
      <c r="C3678" s="1699" t="s">
        <v>2802</v>
      </c>
      <c r="D3678" s="1699" t="s">
        <v>2108</v>
      </c>
      <c r="E3678" s="1699">
        <v>1</v>
      </c>
      <c r="F3678" s="1699">
        <v>0</v>
      </c>
      <c r="G3678" s="1700" t="s">
        <v>3140</v>
      </c>
      <c r="H3678" s="1700"/>
      <c r="I3678" s="1700" t="s">
        <v>8088</v>
      </c>
    </row>
    <row r="3679" spans="2:9">
      <c r="B3679" s="1699" t="s">
        <v>2739</v>
      </c>
      <c r="C3679" s="1699" t="s">
        <v>2802</v>
      </c>
      <c r="D3679" s="1699" t="s">
        <v>2107</v>
      </c>
      <c r="E3679" s="1699">
        <v>0</v>
      </c>
      <c r="F3679" s="1699">
        <v>1</v>
      </c>
      <c r="G3679" s="1700" t="s">
        <v>3140</v>
      </c>
      <c r="H3679" s="1700" t="s">
        <v>4141</v>
      </c>
      <c r="I3679" s="1700" t="s">
        <v>8088</v>
      </c>
    </row>
    <row r="3680" spans="2:9">
      <c r="B3680" s="1699" t="s">
        <v>2739</v>
      </c>
      <c r="C3680" s="1699" t="s">
        <v>2802</v>
      </c>
      <c r="D3680" s="1699" t="s">
        <v>2110</v>
      </c>
      <c r="E3680" s="1699">
        <v>0</v>
      </c>
      <c r="F3680" s="1699">
        <v>1</v>
      </c>
      <c r="G3680" s="1700" t="s">
        <v>3140</v>
      </c>
      <c r="H3680" s="1700" t="s">
        <v>5930</v>
      </c>
      <c r="I3680" s="1700" t="s">
        <v>8088</v>
      </c>
    </row>
    <row r="3681" spans="2:9">
      <c r="B3681" s="1699" t="s">
        <v>2739</v>
      </c>
      <c r="C3681" s="1699" t="s">
        <v>2802</v>
      </c>
      <c r="D3681" s="1699" t="s">
        <v>2112</v>
      </c>
      <c r="E3681" s="1699">
        <v>0</v>
      </c>
      <c r="F3681" s="1699">
        <v>1</v>
      </c>
      <c r="G3681" s="1700" t="s">
        <v>3140</v>
      </c>
      <c r="H3681" s="1700" t="s">
        <v>3239</v>
      </c>
      <c r="I3681" s="1700" t="s">
        <v>8088</v>
      </c>
    </row>
    <row r="3682" spans="2:9">
      <c r="B3682" s="1699" t="s">
        <v>2739</v>
      </c>
      <c r="C3682" s="1699" t="s">
        <v>3852</v>
      </c>
      <c r="D3682" s="1699" t="s">
        <v>2108</v>
      </c>
      <c r="E3682" s="1699">
        <v>1</v>
      </c>
      <c r="F3682" s="1699">
        <v>0</v>
      </c>
      <c r="G3682" s="1700" t="s">
        <v>5931</v>
      </c>
      <c r="H3682" s="1700"/>
      <c r="I3682" s="1700" t="s">
        <v>8089</v>
      </c>
    </row>
    <row r="3683" spans="2:9">
      <c r="B3683" s="1699" t="s">
        <v>2739</v>
      </c>
      <c r="C3683" s="1699" t="s">
        <v>3852</v>
      </c>
      <c r="D3683" s="1699" t="s">
        <v>2107</v>
      </c>
      <c r="E3683" s="1699">
        <v>0</v>
      </c>
      <c r="F3683" s="1699">
        <v>1</v>
      </c>
      <c r="G3683" s="1700" t="s">
        <v>5931</v>
      </c>
      <c r="H3683" s="1700" t="s">
        <v>5932</v>
      </c>
      <c r="I3683" s="1700" t="s">
        <v>8089</v>
      </c>
    </row>
    <row r="3684" spans="2:9">
      <c r="B3684" s="1699" t="s">
        <v>2739</v>
      </c>
      <c r="C3684" s="1699" t="s">
        <v>3852</v>
      </c>
      <c r="D3684" s="1699" t="s">
        <v>2110</v>
      </c>
      <c r="E3684" s="1699">
        <v>0</v>
      </c>
      <c r="F3684" s="1699">
        <v>1</v>
      </c>
      <c r="G3684" s="1700" t="s">
        <v>5931</v>
      </c>
      <c r="H3684" s="1700" t="s">
        <v>5933</v>
      </c>
      <c r="I3684" s="1700" t="s">
        <v>8089</v>
      </c>
    </row>
    <row r="3685" spans="2:9">
      <c r="B3685" s="1699" t="s">
        <v>2739</v>
      </c>
      <c r="C3685" s="1699" t="s">
        <v>3668</v>
      </c>
      <c r="D3685" s="1699" t="s">
        <v>2108</v>
      </c>
      <c r="E3685" s="1699">
        <v>1</v>
      </c>
      <c r="F3685" s="1699">
        <v>1</v>
      </c>
      <c r="G3685" s="1700" t="s">
        <v>5934</v>
      </c>
      <c r="H3685" s="1700"/>
      <c r="I3685" s="1700" t="s">
        <v>8089</v>
      </c>
    </row>
    <row r="3686" spans="2:9">
      <c r="B3686" s="1699" t="s">
        <v>2739</v>
      </c>
      <c r="C3686" s="1699" t="s">
        <v>2290</v>
      </c>
      <c r="D3686" s="1699" t="s">
        <v>2108</v>
      </c>
      <c r="E3686" s="1699">
        <v>1</v>
      </c>
      <c r="F3686" s="1699">
        <v>0</v>
      </c>
      <c r="G3686" s="1700" t="s">
        <v>5935</v>
      </c>
      <c r="H3686" s="1700"/>
      <c r="I3686" s="1700" t="s">
        <v>8088</v>
      </c>
    </row>
    <row r="3687" spans="2:9">
      <c r="B3687" s="1699" t="s">
        <v>2739</v>
      </c>
      <c r="C3687" s="1699" t="s">
        <v>2290</v>
      </c>
      <c r="D3687" s="1699" t="s">
        <v>2107</v>
      </c>
      <c r="E3687" s="1699">
        <v>0</v>
      </c>
      <c r="F3687" s="1699">
        <v>1</v>
      </c>
      <c r="G3687" s="1700" t="s">
        <v>5935</v>
      </c>
      <c r="H3687" s="1700" t="s">
        <v>5936</v>
      </c>
      <c r="I3687" s="1700" t="s">
        <v>8088</v>
      </c>
    </row>
    <row r="3688" spans="2:9">
      <c r="B3688" s="1699" t="s">
        <v>2739</v>
      </c>
      <c r="C3688" s="1699" t="s">
        <v>2290</v>
      </c>
      <c r="D3688" s="1699" t="s">
        <v>2112</v>
      </c>
      <c r="E3688" s="1699">
        <v>0</v>
      </c>
      <c r="F3688" s="1699">
        <v>1</v>
      </c>
      <c r="G3688" s="1700" t="s">
        <v>5935</v>
      </c>
      <c r="H3688" s="1700" t="s">
        <v>5935</v>
      </c>
      <c r="I3688" s="1700" t="s">
        <v>8089</v>
      </c>
    </row>
    <row r="3689" spans="2:9">
      <c r="B3689" s="1699" t="s">
        <v>2739</v>
      </c>
      <c r="C3689" s="1699" t="s">
        <v>2294</v>
      </c>
      <c r="D3689" s="1699" t="s">
        <v>2108</v>
      </c>
      <c r="E3689" s="1699">
        <v>1</v>
      </c>
      <c r="F3689" s="1699">
        <v>0</v>
      </c>
      <c r="G3689" s="1700" t="s">
        <v>5937</v>
      </c>
      <c r="H3689" s="1700"/>
      <c r="I3689" s="1700" t="s">
        <v>8088</v>
      </c>
    </row>
    <row r="3690" spans="2:9">
      <c r="B3690" s="1699" t="s">
        <v>2739</v>
      </c>
      <c r="C3690" s="1699" t="s">
        <v>2294</v>
      </c>
      <c r="D3690" s="1699" t="s">
        <v>2112</v>
      </c>
      <c r="E3690" s="1699">
        <v>0</v>
      </c>
      <c r="F3690" s="1699">
        <v>1</v>
      </c>
      <c r="G3690" s="1700" t="s">
        <v>5937</v>
      </c>
      <c r="H3690" s="1700" t="s">
        <v>5938</v>
      </c>
      <c r="I3690" s="1700" t="s">
        <v>8088</v>
      </c>
    </row>
    <row r="3691" spans="2:9">
      <c r="B3691" s="1699" t="s">
        <v>2739</v>
      </c>
      <c r="C3691" s="1699" t="s">
        <v>2620</v>
      </c>
      <c r="D3691" s="1699" t="s">
        <v>2108</v>
      </c>
      <c r="E3691" s="1699">
        <v>1</v>
      </c>
      <c r="F3691" s="1699">
        <v>0</v>
      </c>
      <c r="G3691" s="1700" t="s">
        <v>4022</v>
      </c>
      <c r="H3691" s="1700"/>
      <c r="I3691" s="1700" t="s">
        <v>8089</v>
      </c>
    </row>
    <row r="3692" spans="2:9">
      <c r="B3692" s="1699" t="s">
        <v>2739</v>
      </c>
      <c r="C3692" s="1699" t="s">
        <v>2620</v>
      </c>
      <c r="D3692" s="1699" t="s">
        <v>2107</v>
      </c>
      <c r="E3692" s="1699">
        <v>0</v>
      </c>
      <c r="F3692" s="1699">
        <v>1</v>
      </c>
      <c r="G3692" s="1700" t="s">
        <v>4022</v>
      </c>
      <c r="H3692" s="1700" t="s">
        <v>4379</v>
      </c>
      <c r="I3692" s="1700" t="s">
        <v>8088</v>
      </c>
    </row>
    <row r="3693" spans="2:9">
      <c r="B3693" s="1699" t="s">
        <v>2739</v>
      </c>
      <c r="C3693" s="1699" t="s">
        <v>2620</v>
      </c>
      <c r="D3693" s="1699" t="s">
        <v>2110</v>
      </c>
      <c r="E3693" s="1699">
        <v>0</v>
      </c>
      <c r="F3693" s="1699">
        <v>1</v>
      </c>
      <c r="G3693" s="1700" t="s">
        <v>4022</v>
      </c>
      <c r="H3693" s="1700" t="s">
        <v>4022</v>
      </c>
      <c r="I3693" s="1700" t="s">
        <v>8089</v>
      </c>
    </row>
    <row r="3694" spans="2:9">
      <c r="B3694" s="1699" t="s">
        <v>2739</v>
      </c>
      <c r="C3694" s="1699" t="s">
        <v>2620</v>
      </c>
      <c r="D3694" s="1699" t="s">
        <v>2112</v>
      </c>
      <c r="E3694" s="1699">
        <v>0</v>
      </c>
      <c r="F3694" s="1699">
        <v>1</v>
      </c>
      <c r="G3694" s="1700" t="s">
        <v>4022</v>
      </c>
      <c r="H3694" s="1700" t="s">
        <v>4480</v>
      </c>
      <c r="I3694" s="1700" t="s">
        <v>8088</v>
      </c>
    </row>
    <row r="3695" spans="2:9">
      <c r="B3695" s="1699" t="s">
        <v>2739</v>
      </c>
      <c r="C3695" s="1699" t="s">
        <v>2620</v>
      </c>
      <c r="D3695" s="1699" t="s">
        <v>2122</v>
      </c>
      <c r="E3695" s="1699">
        <v>0</v>
      </c>
      <c r="F3695" s="1699">
        <v>1</v>
      </c>
      <c r="G3695" s="1700" t="s">
        <v>4022</v>
      </c>
      <c r="H3695" s="1700" t="s">
        <v>5939</v>
      </c>
      <c r="I3695" s="1700" t="s">
        <v>8088</v>
      </c>
    </row>
    <row r="3696" spans="2:9">
      <c r="B3696" s="1699" t="s">
        <v>2739</v>
      </c>
      <c r="C3696" s="1699" t="s">
        <v>2620</v>
      </c>
      <c r="D3696" s="1699" t="s">
        <v>2124</v>
      </c>
      <c r="E3696" s="1699">
        <v>0</v>
      </c>
      <c r="F3696" s="1699">
        <v>1</v>
      </c>
      <c r="G3696" s="1700" t="s">
        <v>4022</v>
      </c>
      <c r="H3696" s="1700" t="s">
        <v>5940</v>
      </c>
      <c r="I3696" s="1700" t="s">
        <v>8089</v>
      </c>
    </row>
    <row r="3697" spans="2:9">
      <c r="B3697" s="1699" t="s">
        <v>2739</v>
      </c>
      <c r="C3697" s="1699" t="s">
        <v>2620</v>
      </c>
      <c r="D3697" s="1699" t="s">
        <v>2126</v>
      </c>
      <c r="E3697" s="1699">
        <v>0</v>
      </c>
      <c r="F3697" s="1699">
        <v>1</v>
      </c>
      <c r="G3697" s="1700" t="s">
        <v>4022</v>
      </c>
      <c r="H3697" s="1700" t="s">
        <v>5941</v>
      </c>
      <c r="I3697" s="1700" t="s">
        <v>8089</v>
      </c>
    </row>
    <row r="3698" spans="2:9">
      <c r="B3698" s="1699" t="s">
        <v>2739</v>
      </c>
      <c r="C3698" s="1699" t="s">
        <v>2625</v>
      </c>
      <c r="D3698" s="1699" t="s">
        <v>2108</v>
      </c>
      <c r="E3698" s="1699">
        <v>1</v>
      </c>
      <c r="F3698" s="1699">
        <v>0</v>
      </c>
      <c r="G3698" s="1700" t="s">
        <v>5425</v>
      </c>
      <c r="H3698" s="1700"/>
      <c r="I3698" s="1700" t="s">
        <v>8088</v>
      </c>
    </row>
    <row r="3699" spans="2:9">
      <c r="B3699" s="1699" t="s">
        <v>2739</v>
      </c>
      <c r="C3699" s="1699" t="s">
        <v>2625</v>
      </c>
      <c r="D3699" s="1699" t="s">
        <v>2107</v>
      </c>
      <c r="E3699" s="1699">
        <v>0</v>
      </c>
      <c r="F3699" s="1699">
        <v>1</v>
      </c>
      <c r="G3699" s="1700" t="s">
        <v>5425</v>
      </c>
      <c r="H3699" s="1700" t="s">
        <v>5425</v>
      </c>
      <c r="I3699" s="1700" t="s">
        <v>8088</v>
      </c>
    </row>
    <row r="3700" spans="2:9">
      <c r="B3700" s="1699" t="s">
        <v>2739</v>
      </c>
      <c r="C3700" s="1699" t="s">
        <v>2625</v>
      </c>
      <c r="D3700" s="1699" t="s">
        <v>2110</v>
      </c>
      <c r="E3700" s="1699">
        <v>0</v>
      </c>
      <c r="F3700" s="1699">
        <v>1</v>
      </c>
      <c r="G3700" s="1700" t="s">
        <v>5425</v>
      </c>
      <c r="H3700" s="1700" t="s">
        <v>5942</v>
      </c>
      <c r="I3700" s="1700" t="s">
        <v>8088</v>
      </c>
    </row>
    <row r="3701" spans="2:9">
      <c r="B3701" s="1699" t="s">
        <v>2739</v>
      </c>
      <c r="C3701" s="1699" t="s">
        <v>2629</v>
      </c>
      <c r="D3701" s="1699" t="s">
        <v>2108</v>
      </c>
      <c r="E3701" s="1699">
        <v>1</v>
      </c>
      <c r="F3701" s="1699">
        <v>0</v>
      </c>
      <c r="G3701" s="1700" t="s">
        <v>5943</v>
      </c>
      <c r="H3701" s="1700"/>
      <c r="I3701" s="1700" t="s">
        <v>8088</v>
      </c>
    </row>
    <row r="3702" spans="2:9">
      <c r="B3702" s="1699" t="s">
        <v>2739</v>
      </c>
      <c r="C3702" s="1699" t="s">
        <v>2629</v>
      </c>
      <c r="D3702" s="1699" t="s">
        <v>2107</v>
      </c>
      <c r="E3702" s="1699">
        <v>0</v>
      </c>
      <c r="F3702" s="1699">
        <v>1</v>
      </c>
      <c r="G3702" s="1700" t="s">
        <v>5943</v>
      </c>
      <c r="H3702" s="1700" t="s">
        <v>5943</v>
      </c>
      <c r="I3702" s="1700" t="s">
        <v>8088</v>
      </c>
    </row>
    <row r="3703" spans="2:9">
      <c r="B3703" s="1699" t="s">
        <v>2739</v>
      </c>
      <c r="C3703" s="1699" t="s">
        <v>2629</v>
      </c>
      <c r="D3703" s="1699" t="s">
        <v>2110</v>
      </c>
      <c r="E3703" s="1699">
        <v>0</v>
      </c>
      <c r="F3703" s="1699">
        <v>1</v>
      </c>
      <c r="G3703" s="1700" t="s">
        <v>5943</v>
      </c>
      <c r="H3703" s="1700" t="s">
        <v>5944</v>
      </c>
      <c r="I3703" s="1700" t="s">
        <v>8089</v>
      </c>
    </row>
    <row r="3704" spans="2:9">
      <c r="B3704" s="1699" t="s">
        <v>2739</v>
      </c>
      <c r="C3704" s="1699" t="s">
        <v>2629</v>
      </c>
      <c r="D3704" s="1699" t="s">
        <v>2112</v>
      </c>
      <c r="E3704" s="1699">
        <v>0</v>
      </c>
      <c r="F3704" s="1699">
        <v>1</v>
      </c>
      <c r="G3704" s="1700" t="s">
        <v>5943</v>
      </c>
      <c r="H3704" s="1700" t="s">
        <v>3723</v>
      </c>
      <c r="I3704" s="1700" t="s">
        <v>8089</v>
      </c>
    </row>
    <row r="3705" spans="2:9">
      <c r="B3705" s="1699" t="s">
        <v>2739</v>
      </c>
      <c r="C3705" s="1699" t="s">
        <v>2951</v>
      </c>
      <c r="D3705" s="1699" t="s">
        <v>2108</v>
      </c>
      <c r="E3705" s="1699">
        <v>1</v>
      </c>
      <c r="F3705" s="1699">
        <v>1</v>
      </c>
      <c r="G3705" s="1700" t="s">
        <v>5945</v>
      </c>
      <c r="H3705" s="1700"/>
      <c r="I3705" s="1700" t="s">
        <v>8089</v>
      </c>
    </row>
    <row r="3706" spans="2:9">
      <c r="B3706" s="1699" t="s">
        <v>2739</v>
      </c>
      <c r="C3706" s="1699" t="s">
        <v>2638</v>
      </c>
      <c r="D3706" s="1699" t="s">
        <v>2108</v>
      </c>
      <c r="E3706" s="1699">
        <v>1</v>
      </c>
      <c r="F3706" s="1699">
        <v>1</v>
      </c>
      <c r="G3706" s="1700" t="s">
        <v>5946</v>
      </c>
      <c r="H3706" s="1700"/>
      <c r="I3706" s="1700" t="s">
        <v>8089</v>
      </c>
    </row>
    <row r="3707" spans="2:9">
      <c r="B3707" s="1699" t="s">
        <v>2739</v>
      </c>
      <c r="C3707" s="1699" t="s">
        <v>3438</v>
      </c>
      <c r="D3707" s="1699" t="s">
        <v>2108</v>
      </c>
      <c r="E3707" s="1699">
        <v>1</v>
      </c>
      <c r="F3707" s="1699">
        <v>1</v>
      </c>
      <c r="G3707" s="1700" t="s">
        <v>5947</v>
      </c>
      <c r="H3707" s="1700"/>
      <c r="I3707" s="1700" t="s">
        <v>8089</v>
      </c>
    </row>
    <row r="3708" spans="2:9">
      <c r="B3708" s="1699" t="s">
        <v>2739</v>
      </c>
      <c r="C3708" s="1699" t="s">
        <v>3761</v>
      </c>
      <c r="D3708" s="1699" t="s">
        <v>2108</v>
      </c>
      <c r="E3708" s="1699">
        <v>1</v>
      </c>
      <c r="F3708" s="1699">
        <v>1</v>
      </c>
      <c r="G3708" s="1700" t="s">
        <v>5948</v>
      </c>
      <c r="H3708" s="1700"/>
      <c r="I3708" s="1700" t="s">
        <v>8089</v>
      </c>
    </row>
    <row r="3709" spans="2:9">
      <c r="B3709" s="1699" t="s">
        <v>2739</v>
      </c>
      <c r="C3709" s="1699" t="s">
        <v>2640</v>
      </c>
      <c r="D3709" s="1699" t="s">
        <v>2108</v>
      </c>
      <c r="E3709" s="1699">
        <v>1</v>
      </c>
      <c r="F3709" s="1699">
        <v>1</v>
      </c>
      <c r="G3709" s="1700" t="s">
        <v>5949</v>
      </c>
      <c r="H3709" s="1700"/>
      <c r="I3709" s="1700" t="s">
        <v>8089</v>
      </c>
    </row>
    <row r="3710" spans="2:9">
      <c r="B3710" s="1699" t="s">
        <v>2739</v>
      </c>
      <c r="C3710" s="1699" t="s">
        <v>4926</v>
      </c>
      <c r="D3710" s="1699" t="s">
        <v>2108</v>
      </c>
      <c r="E3710" s="1699">
        <v>1</v>
      </c>
      <c r="F3710" s="1699">
        <v>1</v>
      </c>
      <c r="G3710" s="1700" t="s">
        <v>5950</v>
      </c>
      <c r="H3710" s="1700"/>
      <c r="I3710" s="1700" t="s">
        <v>8089</v>
      </c>
    </row>
    <row r="3711" spans="2:9">
      <c r="B3711" s="1699" t="s">
        <v>2739</v>
      </c>
      <c r="C3711" s="1699" t="s">
        <v>2331</v>
      </c>
      <c r="D3711" s="1699" t="s">
        <v>2108</v>
      </c>
      <c r="E3711" s="1699">
        <v>1</v>
      </c>
      <c r="F3711" s="1699">
        <v>1</v>
      </c>
      <c r="G3711" s="1700" t="s">
        <v>3918</v>
      </c>
      <c r="H3711" s="1700"/>
      <c r="I3711" s="1700" t="s">
        <v>8089</v>
      </c>
    </row>
    <row r="3712" spans="2:9">
      <c r="B3712" s="1699" t="s">
        <v>2739</v>
      </c>
      <c r="C3712" s="1699" t="s">
        <v>2332</v>
      </c>
      <c r="D3712" s="1699" t="s">
        <v>2108</v>
      </c>
      <c r="E3712" s="1699">
        <v>1</v>
      </c>
      <c r="F3712" s="1699">
        <v>0</v>
      </c>
      <c r="G3712" s="1700" t="s">
        <v>5951</v>
      </c>
      <c r="H3712" s="1700"/>
      <c r="I3712" s="1700" t="s">
        <v>8089</v>
      </c>
    </row>
    <row r="3713" spans="2:9">
      <c r="B3713" s="1699" t="s">
        <v>2739</v>
      </c>
      <c r="C3713" s="1699" t="s">
        <v>2332</v>
      </c>
      <c r="D3713" s="1699" t="s">
        <v>2107</v>
      </c>
      <c r="E3713" s="1699">
        <v>0</v>
      </c>
      <c r="F3713" s="1699">
        <v>1</v>
      </c>
      <c r="G3713" s="1700" t="s">
        <v>5951</v>
      </c>
      <c r="H3713" s="1700" t="s">
        <v>2820</v>
      </c>
      <c r="I3713" s="1700" t="s">
        <v>8089</v>
      </c>
    </row>
    <row r="3714" spans="2:9">
      <c r="B3714" s="1699" t="s">
        <v>2739</v>
      </c>
      <c r="C3714" s="1699" t="s">
        <v>2332</v>
      </c>
      <c r="D3714" s="1699" t="s">
        <v>2110</v>
      </c>
      <c r="E3714" s="1699">
        <v>0</v>
      </c>
      <c r="F3714" s="1699">
        <v>1</v>
      </c>
      <c r="G3714" s="1700" t="s">
        <v>5951</v>
      </c>
      <c r="H3714" s="1700" t="s">
        <v>5340</v>
      </c>
      <c r="I3714" s="1700" t="s">
        <v>8089</v>
      </c>
    </row>
    <row r="3715" spans="2:9">
      <c r="B3715" s="1699" t="s">
        <v>2739</v>
      </c>
      <c r="C3715" s="1699" t="s">
        <v>2332</v>
      </c>
      <c r="D3715" s="1699" t="s">
        <v>2112</v>
      </c>
      <c r="E3715" s="1699">
        <v>0</v>
      </c>
      <c r="F3715" s="1699">
        <v>1</v>
      </c>
      <c r="G3715" s="1700" t="s">
        <v>5951</v>
      </c>
      <c r="H3715" s="1700" t="s">
        <v>5952</v>
      </c>
      <c r="I3715" s="1700" t="s">
        <v>8089</v>
      </c>
    </row>
    <row r="3716" spans="2:9">
      <c r="B3716" s="1699" t="s">
        <v>2741</v>
      </c>
      <c r="C3716" s="1699" t="s">
        <v>2507</v>
      </c>
      <c r="D3716" s="1699" t="s">
        <v>2110</v>
      </c>
      <c r="E3716" s="1699">
        <v>0</v>
      </c>
      <c r="F3716" s="1699">
        <v>1</v>
      </c>
      <c r="G3716" s="1700" t="s">
        <v>1331</v>
      </c>
      <c r="H3716" s="1700" t="s">
        <v>5953</v>
      </c>
      <c r="I3716" s="1700" t="s">
        <v>8088</v>
      </c>
    </row>
    <row r="3717" spans="2:9">
      <c r="B3717" s="1699" t="s">
        <v>2741</v>
      </c>
      <c r="C3717" s="1699" t="s">
        <v>2507</v>
      </c>
      <c r="D3717" s="1699" t="s">
        <v>2124</v>
      </c>
      <c r="E3717" s="1699">
        <v>0</v>
      </c>
      <c r="F3717" s="1699">
        <v>1</v>
      </c>
      <c r="G3717" s="1700" t="s">
        <v>1331</v>
      </c>
      <c r="H3717" s="1700" t="s">
        <v>5954</v>
      </c>
      <c r="I3717" s="1700" t="s">
        <v>8088</v>
      </c>
    </row>
    <row r="3718" spans="2:9">
      <c r="B3718" s="1699" t="s">
        <v>2741</v>
      </c>
      <c r="C3718" s="1699" t="s">
        <v>2507</v>
      </c>
      <c r="D3718" s="1699" t="s">
        <v>2126</v>
      </c>
      <c r="E3718" s="1699">
        <v>0</v>
      </c>
      <c r="F3718" s="1699">
        <v>1</v>
      </c>
      <c r="G3718" s="1700" t="s">
        <v>1331</v>
      </c>
      <c r="H3718" s="1700" t="s">
        <v>5955</v>
      </c>
      <c r="I3718" s="1700" t="s">
        <v>8088</v>
      </c>
    </row>
    <row r="3719" spans="2:9">
      <c r="B3719" s="1699" t="s">
        <v>2741</v>
      </c>
      <c r="C3719" s="1699" t="s">
        <v>2507</v>
      </c>
      <c r="D3719" s="1699" t="s">
        <v>2128</v>
      </c>
      <c r="E3719" s="1699">
        <v>0</v>
      </c>
      <c r="F3719" s="1699">
        <v>1</v>
      </c>
      <c r="G3719" s="1700" t="s">
        <v>1331</v>
      </c>
      <c r="H3719" s="1700" t="s">
        <v>3174</v>
      </c>
      <c r="I3719" s="1700" t="s">
        <v>8088</v>
      </c>
    </row>
    <row r="3720" spans="2:9">
      <c r="B3720" s="1699" t="s">
        <v>2741</v>
      </c>
      <c r="C3720" s="1699" t="s">
        <v>2120</v>
      </c>
      <c r="D3720" s="1699" t="s">
        <v>2112</v>
      </c>
      <c r="E3720" s="1699">
        <v>0</v>
      </c>
      <c r="F3720" s="1699">
        <v>1</v>
      </c>
      <c r="G3720" s="1700" t="s">
        <v>5956</v>
      </c>
      <c r="H3720" s="1700" t="s">
        <v>5957</v>
      </c>
      <c r="I3720" s="1700" t="s">
        <v>8088</v>
      </c>
    </row>
    <row r="3721" spans="2:9">
      <c r="B3721" s="1699" t="s">
        <v>2741</v>
      </c>
      <c r="C3721" s="1699" t="s">
        <v>2120</v>
      </c>
      <c r="D3721" s="1699" t="s">
        <v>2126</v>
      </c>
      <c r="E3721" s="1699">
        <v>0</v>
      </c>
      <c r="F3721" s="1699">
        <v>1</v>
      </c>
      <c r="G3721" s="1700" t="s">
        <v>5956</v>
      </c>
      <c r="H3721" s="1700" t="s">
        <v>5958</v>
      </c>
      <c r="I3721" s="1700" t="s">
        <v>8088</v>
      </c>
    </row>
    <row r="3722" spans="2:9">
      <c r="B3722" s="1699" t="s">
        <v>2741</v>
      </c>
      <c r="C3722" s="1699" t="s">
        <v>2120</v>
      </c>
      <c r="D3722" s="1699" t="s">
        <v>2130</v>
      </c>
      <c r="E3722" s="1699">
        <v>0</v>
      </c>
      <c r="F3722" s="1699">
        <v>1</v>
      </c>
      <c r="G3722" s="1700" t="s">
        <v>5956</v>
      </c>
      <c r="H3722" s="1700" t="s">
        <v>4241</v>
      </c>
      <c r="I3722" s="1700" t="s">
        <v>8088</v>
      </c>
    </row>
    <row r="3723" spans="2:9">
      <c r="B3723" s="1699" t="s">
        <v>2741</v>
      </c>
      <c r="C3723" s="1699" t="s">
        <v>2120</v>
      </c>
      <c r="D3723" s="1699" t="s">
        <v>2512</v>
      </c>
      <c r="E3723" s="1699">
        <v>0</v>
      </c>
      <c r="F3723" s="1699">
        <v>1</v>
      </c>
      <c r="G3723" s="1700" t="s">
        <v>5956</v>
      </c>
      <c r="H3723" s="1700" t="s">
        <v>5959</v>
      </c>
      <c r="I3723" s="1700" t="s">
        <v>8088</v>
      </c>
    </row>
    <row r="3724" spans="2:9">
      <c r="B3724" s="1699" t="s">
        <v>2741</v>
      </c>
      <c r="C3724" s="1699" t="s">
        <v>2120</v>
      </c>
      <c r="D3724" s="1699" t="s">
        <v>2514</v>
      </c>
      <c r="E3724" s="1699">
        <v>0</v>
      </c>
      <c r="F3724" s="1699">
        <v>1</v>
      </c>
      <c r="G3724" s="1700" t="s">
        <v>5956</v>
      </c>
      <c r="H3724" s="1700" t="s">
        <v>4112</v>
      </c>
      <c r="I3724" s="1700" t="s">
        <v>8088</v>
      </c>
    </row>
    <row r="3725" spans="2:9">
      <c r="B3725" s="1699" t="s">
        <v>2741</v>
      </c>
      <c r="C3725" s="1699" t="s">
        <v>2120</v>
      </c>
      <c r="D3725" s="1699" t="s">
        <v>2515</v>
      </c>
      <c r="E3725" s="1699">
        <v>0</v>
      </c>
      <c r="F3725" s="1699">
        <v>1</v>
      </c>
      <c r="G3725" s="1700" t="s">
        <v>5956</v>
      </c>
      <c r="H3725" s="1700" t="s">
        <v>5960</v>
      </c>
      <c r="I3725" s="1700" t="s">
        <v>8088</v>
      </c>
    </row>
    <row r="3726" spans="2:9">
      <c r="B3726" s="1699" t="s">
        <v>2741</v>
      </c>
      <c r="C3726" s="1699" t="s">
        <v>2132</v>
      </c>
      <c r="D3726" s="1699" t="s">
        <v>2108</v>
      </c>
      <c r="E3726" s="1699">
        <v>1</v>
      </c>
      <c r="F3726" s="1699">
        <v>0</v>
      </c>
      <c r="G3726" s="1700" t="s">
        <v>5961</v>
      </c>
      <c r="H3726" s="1700"/>
      <c r="I3726" s="1700" t="s">
        <v>8088</v>
      </c>
    </row>
    <row r="3727" spans="2:9">
      <c r="B3727" s="1699" t="s">
        <v>2741</v>
      </c>
      <c r="C3727" s="1699" t="s">
        <v>2132</v>
      </c>
      <c r="D3727" s="1699" t="s">
        <v>2110</v>
      </c>
      <c r="E3727" s="1699">
        <v>0</v>
      </c>
      <c r="F3727" s="1699">
        <v>1</v>
      </c>
      <c r="G3727" s="1700" t="s">
        <v>5961</v>
      </c>
      <c r="H3727" s="1700" t="s">
        <v>3017</v>
      </c>
      <c r="I3727" s="1700" t="s">
        <v>8088</v>
      </c>
    </row>
    <row r="3728" spans="2:9">
      <c r="B3728" s="1699" t="s">
        <v>2741</v>
      </c>
      <c r="C3728" s="1699" t="s">
        <v>2132</v>
      </c>
      <c r="D3728" s="1699" t="s">
        <v>2124</v>
      </c>
      <c r="E3728" s="1699">
        <v>0</v>
      </c>
      <c r="F3728" s="1699">
        <v>1</v>
      </c>
      <c r="G3728" s="1700" t="s">
        <v>5961</v>
      </c>
      <c r="H3728" s="1700" t="s">
        <v>5962</v>
      </c>
      <c r="I3728" s="1700" t="s">
        <v>8089</v>
      </c>
    </row>
    <row r="3729" spans="2:9">
      <c r="B3729" s="1699" t="s">
        <v>2741</v>
      </c>
      <c r="C3729" s="1699" t="s">
        <v>2132</v>
      </c>
      <c r="D3729" s="1699" t="s">
        <v>2126</v>
      </c>
      <c r="E3729" s="1699">
        <v>0</v>
      </c>
      <c r="F3729" s="1699">
        <v>1</v>
      </c>
      <c r="G3729" s="1700" t="s">
        <v>5961</v>
      </c>
      <c r="H3729" s="1700" t="s">
        <v>5963</v>
      </c>
      <c r="I3729" s="1700" t="s">
        <v>8088</v>
      </c>
    </row>
    <row r="3730" spans="2:9">
      <c r="B3730" s="1699" t="s">
        <v>2741</v>
      </c>
      <c r="C3730" s="1699" t="s">
        <v>2132</v>
      </c>
      <c r="D3730" s="1699" t="s">
        <v>2512</v>
      </c>
      <c r="E3730" s="1699">
        <v>0</v>
      </c>
      <c r="F3730" s="1699">
        <v>1</v>
      </c>
      <c r="G3730" s="1700" t="s">
        <v>5961</v>
      </c>
      <c r="H3730" s="1700" t="s">
        <v>5671</v>
      </c>
      <c r="I3730" s="1700" t="s">
        <v>8088</v>
      </c>
    </row>
    <row r="3731" spans="2:9">
      <c r="B3731" s="1699" t="s">
        <v>2741</v>
      </c>
      <c r="C3731" s="1699" t="s">
        <v>2137</v>
      </c>
      <c r="D3731" s="1699" t="s">
        <v>2122</v>
      </c>
      <c r="E3731" s="1699">
        <v>0</v>
      </c>
      <c r="F3731" s="1699">
        <v>1</v>
      </c>
      <c r="G3731" s="1700" t="s">
        <v>5964</v>
      </c>
      <c r="H3731" s="1700" t="s">
        <v>3560</v>
      </c>
      <c r="I3731" s="1700" t="s">
        <v>8088</v>
      </c>
    </row>
    <row r="3732" spans="2:9">
      <c r="B3732" s="1699" t="s">
        <v>2741</v>
      </c>
      <c r="C3732" s="1699" t="s">
        <v>2137</v>
      </c>
      <c r="D3732" s="1699" t="s">
        <v>2124</v>
      </c>
      <c r="E3732" s="1699">
        <v>0</v>
      </c>
      <c r="F3732" s="1699">
        <v>1</v>
      </c>
      <c r="G3732" s="1700" t="s">
        <v>5964</v>
      </c>
      <c r="H3732" s="1700" t="s">
        <v>4437</v>
      </c>
      <c r="I3732" s="1700" t="s">
        <v>8088</v>
      </c>
    </row>
    <row r="3733" spans="2:9">
      <c r="B3733" s="1699" t="s">
        <v>2741</v>
      </c>
      <c r="C3733" s="1699" t="s">
        <v>2137</v>
      </c>
      <c r="D3733" s="1699" t="s">
        <v>2126</v>
      </c>
      <c r="E3733" s="1699">
        <v>0</v>
      </c>
      <c r="F3733" s="1699">
        <v>1</v>
      </c>
      <c r="G3733" s="1700" t="s">
        <v>5964</v>
      </c>
      <c r="H3733" s="1700" t="s">
        <v>5401</v>
      </c>
      <c r="I3733" s="1700" t="s">
        <v>8088</v>
      </c>
    </row>
    <row r="3734" spans="2:9">
      <c r="B3734" s="1699" t="s">
        <v>2741</v>
      </c>
      <c r="C3734" s="1699" t="s">
        <v>2137</v>
      </c>
      <c r="D3734" s="1699" t="s">
        <v>2128</v>
      </c>
      <c r="E3734" s="1699">
        <v>0</v>
      </c>
      <c r="F3734" s="1699">
        <v>1</v>
      </c>
      <c r="G3734" s="1700" t="s">
        <v>5964</v>
      </c>
      <c r="H3734" s="1700" t="s">
        <v>5965</v>
      </c>
      <c r="I3734" s="1700" t="s">
        <v>8088</v>
      </c>
    </row>
    <row r="3735" spans="2:9">
      <c r="B3735" s="1699" t="s">
        <v>2741</v>
      </c>
      <c r="C3735" s="1699" t="s">
        <v>2138</v>
      </c>
      <c r="D3735" s="1699" t="s">
        <v>2128</v>
      </c>
      <c r="E3735" s="1699">
        <v>0</v>
      </c>
      <c r="F3735" s="1699">
        <v>1</v>
      </c>
      <c r="G3735" s="1700" t="s">
        <v>5966</v>
      </c>
      <c r="H3735" s="1700" t="s">
        <v>5967</v>
      </c>
      <c r="I3735" s="1700" t="s">
        <v>8088</v>
      </c>
    </row>
    <row r="3736" spans="2:9">
      <c r="B3736" s="1699" t="s">
        <v>2741</v>
      </c>
      <c r="C3736" s="1699" t="s">
        <v>2138</v>
      </c>
      <c r="D3736" s="1699" t="s">
        <v>2130</v>
      </c>
      <c r="E3736" s="1699">
        <v>0</v>
      </c>
      <c r="F3736" s="1699">
        <v>1</v>
      </c>
      <c r="G3736" s="1700" t="s">
        <v>5966</v>
      </c>
      <c r="H3736" s="1700" t="s">
        <v>5968</v>
      </c>
      <c r="I3736" s="1700" t="s">
        <v>8089</v>
      </c>
    </row>
    <row r="3737" spans="2:9">
      <c r="B3737" s="1699" t="s">
        <v>2741</v>
      </c>
      <c r="C3737" s="1699" t="s">
        <v>2138</v>
      </c>
      <c r="D3737" s="1699" t="s">
        <v>2515</v>
      </c>
      <c r="E3737" s="1699">
        <v>0</v>
      </c>
      <c r="F3737" s="1699">
        <v>1</v>
      </c>
      <c r="G3737" s="1700" t="s">
        <v>5966</v>
      </c>
      <c r="H3737" s="1700" t="s">
        <v>3679</v>
      </c>
      <c r="I3737" s="1700" t="s">
        <v>8088</v>
      </c>
    </row>
    <row r="3738" spans="2:9">
      <c r="B3738" s="1699" t="s">
        <v>2741</v>
      </c>
      <c r="C3738" s="1699" t="s">
        <v>2138</v>
      </c>
      <c r="D3738" s="1699" t="s">
        <v>2516</v>
      </c>
      <c r="E3738" s="1699">
        <v>0</v>
      </c>
      <c r="F3738" s="1699">
        <v>1</v>
      </c>
      <c r="G3738" s="1700" t="s">
        <v>5966</v>
      </c>
      <c r="H3738" s="1700" t="s">
        <v>5969</v>
      </c>
      <c r="I3738" s="1700" t="s">
        <v>8089</v>
      </c>
    </row>
    <row r="3739" spans="2:9">
      <c r="B3739" s="1699" t="s">
        <v>2741</v>
      </c>
      <c r="C3739" s="1699" t="s">
        <v>2138</v>
      </c>
      <c r="D3739" s="1699" t="s">
        <v>2518</v>
      </c>
      <c r="E3739" s="1699">
        <v>0</v>
      </c>
      <c r="F3739" s="1699">
        <v>1</v>
      </c>
      <c r="G3739" s="1700" t="s">
        <v>5966</v>
      </c>
      <c r="H3739" s="1700" t="s">
        <v>5970</v>
      </c>
      <c r="I3739" s="1700" t="s">
        <v>8089</v>
      </c>
    </row>
    <row r="3740" spans="2:9">
      <c r="B3740" s="1699" t="s">
        <v>2741</v>
      </c>
      <c r="C3740" s="1699" t="s">
        <v>2138</v>
      </c>
      <c r="D3740" s="1699" t="s">
        <v>2520</v>
      </c>
      <c r="E3740" s="1699">
        <v>0</v>
      </c>
      <c r="F3740" s="1699">
        <v>1</v>
      </c>
      <c r="G3740" s="1700" t="s">
        <v>5966</v>
      </c>
      <c r="H3740" s="1700" t="s">
        <v>5971</v>
      </c>
      <c r="I3740" s="1700" t="s">
        <v>8089</v>
      </c>
    </row>
    <row r="3741" spans="2:9">
      <c r="B3741" s="1699" t="s">
        <v>2741</v>
      </c>
      <c r="C3741" s="1699" t="s">
        <v>2138</v>
      </c>
      <c r="D3741" s="1699" t="s">
        <v>2522</v>
      </c>
      <c r="E3741" s="1699">
        <v>0</v>
      </c>
      <c r="F3741" s="1699">
        <v>1</v>
      </c>
      <c r="G3741" s="1700" t="s">
        <v>5966</v>
      </c>
      <c r="H3741" s="1700" t="s">
        <v>5972</v>
      </c>
      <c r="I3741" s="1700" t="s">
        <v>8089</v>
      </c>
    </row>
    <row r="3742" spans="2:9">
      <c r="B3742" s="1699" t="s">
        <v>2741</v>
      </c>
      <c r="C3742" s="1699" t="s">
        <v>2138</v>
      </c>
      <c r="D3742" s="1699" t="s">
        <v>2524</v>
      </c>
      <c r="E3742" s="1699">
        <v>0</v>
      </c>
      <c r="F3742" s="1699">
        <v>1</v>
      </c>
      <c r="G3742" s="1700" t="s">
        <v>5966</v>
      </c>
      <c r="H3742" s="1700" t="s">
        <v>5973</v>
      </c>
      <c r="I3742" s="1700" t="s">
        <v>8089</v>
      </c>
    </row>
    <row r="3743" spans="2:9">
      <c r="B3743" s="1699" t="s">
        <v>2741</v>
      </c>
      <c r="C3743" s="1699" t="s">
        <v>2138</v>
      </c>
      <c r="D3743" s="1699" t="s">
        <v>2525</v>
      </c>
      <c r="E3743" s="1699">
        <v>0</v>
      </c>
      <c r="F3743" s="1699">
        <v>1</v>
      </c>
      <c r="G3743" s="1700" t="s">
        <v>5966</v>
      </c>
      <c r="H3743" s="1700" t="s">
        <v>3866</v>
      </c>
      <c r="I3743" s="1700" t="s">
        <v>8089</v>
      </c>
    </row>
    <row r="3744" spans="2:9">
      <c r="B3744" s="1699" t="s">
        <v>2741</v>
      </c>
      <c r="C3744" s="1699" t="s">
        <v>2138</v>
      </c>
      <c r="D3744" s="1699" t="s">
        <v>2527</v>
      </c>
      <c r="E3744" s="1699">
        <v>0</v>
      </c>
      <c r="F3744" s="1699">
        <v>1</v>
      </c>
      <c r="G3744" s="1700" t="s">
        <v>5966</v>
      </c>
      <c r="H3744" s="1700" t="s">
        <v>5974</v>
      </c>
      <c r="I3744" s="1700" t="s">
        <v>8089</v>
      </c>
    </row>
    <row r="3745" spans="2:9">
      <c r="B3745" s="1699" t="s">
        <v>2741</v>
      </c>
      <c r="C3745" s="1699" t="s">
        <v>2138</v>
      </c>
      <c r="D3745" s="1699" t="s">
        <v>2529</v>
      </c>
      <c r="E3745" s="1699">
        <v>0</v>
      </c>
      <c r="F3745" s="1699">
        <v>1</v>
      </c>
      <c r="G3745" s="1700" t="s">
        <v>5966</v>
      </c>
      <c r="H3745" s="1700" t="s">
        <v>5975</v>
      </c>
      <c r="I3745" s="1700" t="s">
        <v>8089</v>
      </c>
    </row>
    <row r="3746" spans="2:9">
      <c r="B3746" s="1699" t="s">
        <v>2741</v>
      </c>
      <c r="C3746" s="1699" t="s">
        <v>2138</v>
      </c>
      <c r="D3746" s="1699" t="s">
        <v>2531</v>
      </c>
      <c r="E3746" s="1699">
        <v>0</v>
      </c>
      <c r="F3746" s="1699">
        <v>1</v>
      </c>
      <c r="G3746" s="1700" t="s">
        <v>5966</v>
      </c>
      <c r="H3746" s="1700" t="s">
        <v>5976</v>
      </c>
      <c r="I3746" s="1700" t="s">
        <v>8089</v>
      </c>
    </row>
    <row r="3747" spans="2:9">
      <c r="B3747" s="1699" t="s">
        <v>2741</v>
      </c>
      <c r="C3747" s="1699" t="s">
        <v>2138</v>
      </c>
      <c r="D3747" s="1699" t="s">
        <v>2685</v>
      </c>
      <c r="E3747" s="1699">
        <v>0</v>
      </c>
      <c r="F3747" s="1699">
        <v>1</v>
      </c>
      <c r="G3747" s="1700" t="s">
        <v>5966</v>
      </c>
      <c r="H3747" s="1700" t="s">
        <v>5977</v>
      </c>
      <c r="I3747" s="1700" t="s">
        <v>8089</v>
      </c>
    </row>
    <row r="3748" spans="2:9">
      <c r="B3748" s="1699" t="s">
        <v>2741</v>
      </c>
      <c r="C3748" s="1699" t="s">
        <v>2138</v>
      </c>
      <c r="D3748" s="1699" t="s">
        <v>2725</v>
      </c>
      <c r="E3748" s="1699">
        <v>0</v>
      </c>
      <c r="F3748" s="1699">
        <v>1</v>
      </c>
      <c r="G3748" s="1700" t="s">
        <v>5966</v>
      </c>
      <c r="H3748" s="1700" t="s">
        <v>4289</v>
      </c>
      <c r="I3748" s="1700" t="s">
        <v>8089</v>
      </c>
    </row>
    <row r="3749" spans="2:9">
      <c r="B3749" s="1699" t="s">
        <v>2741</v>
      </c>
      <c r="C3749" s="1699" t="s">
        <v>2138</v>
      </c>
      <c r="D3749" s="1699" t="s">
        <v>2727</v>
      </c>
      <c r="E3749" s="1699">
        <v>0</v>
      </c>
      <c r="F3749" s="1699">
        <v>1</v>
      </c>
      <c r="G3749" s="1700" t="s">
        <v>5966</v>
      </c>
      <c r="H3749" s="1700" t="s">
        <v>4684</v>
      </c>
      <c r="I3749" s="1700" t="s">
        <v>8089</v>
      </c>
    </row>
    <row r="3750" spans="2:9">
      <c r="B3750" s="1699" t="s">
        <v>2741</v>
      </c>
      <c r="C3750" s="1699" t="s">
        <v>2138</v>
      </c>
      <c r="D3750" s="1699" t="s">
        <v>2729</v>
      </c>
      <c r="E3750" s="1699">
        <v>0</v>
      </c>
      <c r="F3750" s="1699">
        <v>1</v>
      </c>
      <c r="G3750" s="1700" t="s">
        <v>5966</v>
      </c>
      <c r="H3750" s="1700" t="s">
        <v>5978</v>
      </c>
      <c r="I3750" s="1700" t="s">
        <v>8088</v>
      </c>
    </row>
    <row r="3751" spans="2:9">
      <c r="B3751" s="1699" t="s">
        <v>2741</v>
      </c>
      <c r="C3751" s="1699" t="s">
        <v>2138</v>
      </c>
      <c r="D3751" s="1699" t="s">
        <v>2731</v>
      </c>
      <c r="E3751" s="1699">
        <v>0</v>
      </c>
      <c r="F3751" s="1699">
        <v>1</v>
      </c>
      <c r="G3751" s="1700" t="s">
        <v>5966</v>
      </c>
      <c r="H3751" s="1700" t="s">
        <v>5979</v>
      </c>
      <c r="I3751" s="1700" t="s">
        <v>8089</v>
      </c>
    </row>
    <row r="3752" spans="2:9">
      <c r="B3752" s="1699" t="s">
        <v>2741</v>
      </c>
      <c r="C3752" s="1699" t="s">
        <v>2138</v>
      </c>
      <c r="D3752" s="1699" t="s">
        <v>2733</v>
      </c>
      <c r="E3752" s="1699">
        <v>0</v>
      </c>
      <c r="F3752" s="1699">
        <v>1</v>
      </c>
      <c r="G3752" s="1700" t="s">
        <v>5966</v>
      </c>
      <c r="H3752" s="1700" t="s">
        <v>5980</v>
      </c>
      <c r="I3752" s="1700" t="s">
        <v>8089</v>
      </c>
    </row>
    <row r="3753" spans="2:9">
      <c r="B3753" s="1699" t="s">
        <v>2741</v>
      </c>
      <c r="C3753" s="1699" t="s">
        <v>2138</v>
      </c>
      <c r="D3753" s="1699" t="s">
        <v>2735</v>
      </c>
      <c r="E3753" s="1699">
        <v>0</v>
      </c>
      <c r="F3753" s="1699">
        <v>1</v>
      </c>
      <c r="G3753" s="1700" t="s">
        <v>5966</v>
      </c>
      <c r="H3753" s="1700" t="s">
        <v>5981</v>
      </c>
      <c r="I3753" s="1700" t="s">
        <v>8089</v>
      </c>
    </row>
    <row r="3754" spans="2:9">
      <c r="B3754" s="1699" t="s">
        <v>2741</v>
      </c>
      <c r="C3754" s="1699" t="s">
        <v>2142</v>
      </c>
      <c r="D3754" s="1699" t="s">
        <v>2108</v>
      </c>
      <c r="E3754" s="1699">
        <v>1</v>
      </c>
      <c r="F3754" s="1699">
        <v>0</v>
      </c>
      <c r="G3754" s="1700" t="s">
        <v>5982</v>
      </c>
      <c r="H3754" s="1700"/>
      <c r="I3754" s="1700" t="s">
        <v>8089</v>
      </c>
    </row>
    <row r="3755" spans="2:9">
      <c r="B3755" s="1699" t="s">
        <v>2741</v>
      </c>
      <c r="C3755" s="1699" t="s">
        <v>2142</v>
      </c>
      <c r="D3755" s="1699" t="s">
        <v>2110</v>
      </c>
      <c r="E3755" s="1699">
        <v>0</v>
      </c>
      <c r="F3755" s="1699">
        <v>1</v>
      </c>
      <c r="G3755" s="1700" t="s">
        <v>5982</v>
      </c>
      <c r="H3755" s="1700" t="s">
        <v>2510</v>
      </c>
      <c r="I3755" s="1700" t="s">
        <v>8089</v>
      </c>
    </row>
    <row r="3756" spans="2:9">
      <c r="B3756" s="1699" t="s">
        <v>2741</v>
      </c>
      <c r="C3756" s="1699" t="s">
        <v>2142</v>
      </c>
      <c r="D3756" s="1699" t="s">
        <v>2112</v>
      </c>
      <c r="E3756" s="1699">
        <v>0</v>
      </c>
      <c r="F3756" s="1699">
        <v>1</v>
      </c>
      <c r="G3756" s="1700" t="s">
        <v>5982</v>
      </c>
      <c r="H3756" s="1700" t="s">
        <v>5983</v>
      </c>
      <c r="I3756" s="1700" t="s">
        <v>8089</v>
      </c>
    </row>
    <row r="3757" spans="2:9">
      <c r="B3757" s="1699" t="s">
        <v>2741</v>
      </c>
      <c r="C3757" s="1699" t="s">
        <v>2142</v>
      </c>
      <c r="D3757" s="1699" t="s">
        <v>2122</v>
      </c>
      <c r="E3757" s="1699">
        <v>0</v>
      </c>
      <c r="F3757" s="1699">
        <v>1</v>
      </c>
      <c r="G3757" s="1700" t="s">
        <v>5982</v>
      </c>
      <c r="H3757" s="1700" t="s">
        <v>5984</v>
      </c>
      <c r="I3757" s="1700" t="s">
        <v>8089</v>
      </c>
    </row>
    <row r="3758" spans="2:9">
      <c r="B3758" s="1699" t="s">
        <v>2741</v>
      </c>
      <c r="C3758" s="1699" t="s">
        <v>2142</v>
      </c>
      <c r="D3758" s="1699" t="s">
        <v>2124</v>
      </c>
      <c r="E3758" s="1699">
        <v>0</v>
      </c>
      <c r="F3758" s="1699">
        <v>1</v>
      </c>
      <c r="G3758" s="1700" t="s">
        <v>5982</v>
      </c>
      <c r="H3758" s="1700" t="s">
        <v>3544</v>
      </c>
      <c r="I3758" s="1700" t="s">
        <v>8089</v>
      </c>
    </row>
    <row r="3759" spans="2:9">
      <c r="B3759" s="1699" t="s">
        <v>2741</v>
      </c>
      <c r="C3759" s="1699" t="s">
        <v>2142</v>
      </c>
      <c r="D3759" s="1699" t="s">
        <v>2126</v>
      </c>
      <c r="E3759" s="1699">
        <v>0</v>
      </c>
      <c r="F3759" s="1699">
        <v>1</v>
      </c>
      <c r="G3759" s="1700" t="s">
        <v>5982</v>
      </c>
      <c r="H3759" s="1700" t="s">
        <v>5985</v>
      </c>
      <c r="I3759" s="1700" t="s">
        <v>8089</v>
      </c>
    </row>
    <row r="3760" spans="2:9">
      <c r="B3760" s="1699" t="s">
        <v>2741</v>
      </c>
      <c r="C3760" s="1699" t="s">
        <v>2142</v>
      </c>
      <c r="D3760" s="1699" t="s">
        <v>2128</v>
      </c>
      <c r="E3760" s="1699">
        <v>0</v>
      </c>
      <c r="F3760" s="1699">
        <v>1</v>
      </c>
      <c r="G3760" s="1700" t="s">
        <v>5982</v>
      </c>
      <c r="H3760" s="1700" t="s">
        <v>5986</v>
      </c>
      <c r="I3760" s="1700" t="s">
        <v>8089</v>
      </c>
    </row>
    <row r="3761" spans="2:9">
      <c r="B3761" s="1699" t="s">
        <v>2741</v>
      </c>
      <c r="C3761" s="1699" t="s">
        <v>2145</v>
      </c>
      <c r="D3761" s="1699" t="s">
        <v>2107</v>
      </c>
      <c r="E3761" s="1699">
        <v>0</v>
      </c>
      <c r="F3761" s="1699">
        <v>1</v>
      </c>
      <c r="G3761" s="1700" t="s">
        <v>5987</v>
      </c>
      <c r="H3761" s="1700" t="s">
        <v>3702</v>
      </c>
      <c r="I3761" s="1700" t="s">
        <v>8088</v>
      </c>
    </row>
    <row r="3762" spans="2:9">
      <c r="B3762" s="1699" t="s">
        <v>2741</v>
      </c>
      <c r="C3762" s="1699" t="s">
        <v>2145</v>
      </c>
      <c r="D3762" s="1699" t="s">
        <v>2112</v>
      </c>
      <c r="E3762" s="1699">
        <v>0</v>
      </c>
      <c r="F3762" s="1699">
        <v>1</v>
      </c>
      <c r="G3762" s="1700" t="s">
        <v>5987</v>
      </c>
      <c r="H3762" s="1700" t="s">
        <v>5988</v>
      </c>
      <c r="I3762" s="1700" t="s">
        <v>8088</v>
      </c>
    </row>
    <row r="3763" spans="2:9">
      <c r="B3763" s="1699" t="s">
        <v>2741</v>
      </c>
      <c r="C3763" s="1699" t="s">
        <v>2145</v>
      </c>
      <c r="D3763" s="1699" t="s">
        <v>2122</v>
      </c>
      <c r="E3763" s="1699">
        <v>0</v>
      </c>
      <c r="F3763" s="1699">
        <v>1</v>
      </c>
      <c r="G3763" s="1700" t="s">
        <v>5987</v>
      </c>
      <c r="H3763" s="1700" t="s">
        <v>5989</v>
      </c>
      <c r="I3763" s="1700" t="s">
        <v>8089</v>
      </c>
    </row>
    <row r="3764" spans="2:9">
      <c r="B3764" s="1699" t="s">
        <v>2741</v>
      </c>
      <c r="C3764" s="1699" t="s">
        <v>2145</v>
      </c>
      <c r="D3764" s="1699" t="s">
        <v>2512</v>
      </c>
      <c r="E3764" s="1699">
        <v>0</v>
      </c>
      <c r="F3764" s="1699">
        <v>1</v>
      </c>
      <c r="G3764" s="1700" t="s">
        <v>5987</v>
      </c>
      <c r="H3764" s="1700" t="s">
        <v>5991</v>
      </c>
      <c r="I3764" s="1700" t="s">
        <v>8088</v>
      </c>
    </row>
    <row r="3765" spans="2:9">
      <c r="B3765" s="1699" t="s">
        <v>2741</v>
      </c>
      <c r="C3765" s="1699" t="s">
        <v>2145</v>
      </c>
      <c r="D3765" s="1699" t="s">
        <v>2514</v>
      </c>
      <c r="E3765" s="1699">
        <v>0</v>
      </c>
      <c r="F3765" s="1699">
        <v>1</v>
      </c>
      <c r="G3765" s="1700" t="s">
        <v>5987</v>
      </c>
      <c r="H3765" s="1700" t="s">
        <v>4504</v>
      </c>
      <c r="I3765" s="1700" t="s">
        <v>8088</v>
      </c>
    </row>
    <row r="3766" spans="2:9">
      <c r="B3766" s="1699" t="s">
        <v>2741</v>
      </c>
      <c r="C3766" s="1699" t="s">
        <v>2145</v>
      </c>
      <c r="D3766" s="1699" t="s">
        <v>2522</v>
      </c>
      <c r="E3766" s="1699">
        <v>0</v>
      </c>
      <c r="F3766" s="1699">
        <v>1</v>
      </c>
      <c r="G3766" s="1700" t="s">
        <v>5987</v>
      </c>
      <c r="H3766" s="1700" t="s">
        <v>5992</v>
      </c>
      <c r="I3766" s="1700" t="s">
        <v>8089</v>
      </c>
    </row>
    <row r="3767" spans="2:9">
      <c r="B3767" s="1699" t="s">
        <v>2741</v>
      </c>
      <c r="C3767" s="1699" t="s">
        <v>2145</v>
      </c>
      <c r="D3767" s="1699" t="s">
        <v>2524</v>
      </c>
      <c r="E3767" s="1699">
        <v>0</v>
      </c>
      <c r="F3767" s="1699">
        <v>1</v>
      </c>
      <c r="G3767" s="1700" t="s">
        <v>5987</v>
      </c>
      <c r="H3767" s="1700" t="s">
        <v>5993</v>
      </c>
      <c r="I3767" s="1700" t="s">
        <v>8088</v>
      </c>
    </row>
    <row r="3768" spans="2:9">
      <c r="B3768" s="1699" t="s">
        <v>2741</v>
      </c>
      <c r="C3768" s="1699" t="s">
        <v>2145</v>
      </c>
      <c r="D3768" s="1699" t="s">
        <v>2525</v>
      </c>
      <c r="E3768" s="1699">
        <v>0</v>
      </c>
      <c r="F3768" s="1699">
        <v>1</v>
      </c>
      <c r="G3768" s="1700" t="s">
        <v>5987</v>
      </c>
      <c r="H3768" s="1700" t="s">
        <v>5994</v>
      </c>
      <c r="I3768" s="1700" t="s">
        <v>8088</v>
      </c>
    </row>
    <row r="3769" spans="2:9">
      <c r="B3769" s="1699" t="s">
        <v>2741</v>
      </c>
      <c r="C3769" s="1699" t="s">
        <v>2216</v>
      </c>
      <c r="D3769" s="1699" t="s">
        <v>2108</v>
      </c>
      <c r="E3769" s="1699">
        <v>1</v>
      </c>
      <c r="F3769" s="1699">
        <v>0</v>
      </c>
      <c r="G3769" s="1700" t="s">
        <v>5995</v>
      </c>
      <c r="H3769" s="1700"/>
      <c r="I3769" s="1700" t="s">
        <v>8088</v>
      </c>
    </row>
    <row r="3770" spans="2:9">
      <c r="B3770" s="1699" t="s">
        <v>2741</v>
      </c>
      <c r="C3770" s="1699" t="s">
        <v>2216</v>
      </c>
      <c r="D3770" s="1699" t="s">
        <v>2107</v>
      </c>
      <c r="E3770" s="1699">
        <v>0</v>
      </c>
      <c r="F3770" s="1699">
        <v>1</v>
      </c>
      <c r="G3770" s="1700" t="s">
        <v>5995</v>
      </c>
      <c r="H3770" s="1700" t="s">
        <v>5996</v>
      </c>
      <c r="I3770" s="1700" t="s">
        <v>8088</v>
      </c>
    </row>
    <row r="3771" spans="2:9">
      <c r="B3771" s="1699" t="s">
        <v>2741</v>
      </c>
      <c r="C3771" s="1699" t="s">
        <v>2216</v>
      </c>
      <c r="D3771" s="1699" t="s">
        <v>2110</v>
      </c>
      <c r="E3771" s="1699">
        <v>0</v>
      </c>
      <c r="F3771" s="1699">
        <v>1</v>
      </c>
      <c r="G3771" s="1700" t="s">
        <v>5995</v>
      </c>
      <c r="H3771" s="1700" t="s">
        <v>5997</v>
      </c>
      <c r="I3771" s="1700" t="s">
        <v>8088</v>
      </c>
    </row>
    <row r="3772" spans="2:9">
      <c r="B3772" s="1699" t="s">
        <v>2741</v>
      </c>
      <c r="C3772" s="1699" t="s">
        <v>2216</v>
      </c>
      <c r="D3772" s="1699" t="s">
        <v>2112</v>
      </c>
      <c r="E3772" s="1699">
        <v>0</v>
      </c>
      <c r="F3772" s="1699">
        <v>1</v>
      </c>
      <c r="G3772" s="1700" t="s">
        <v>5995</v>
      </c>
      <c r="H3772" s="1700" t="s">
        <v>2820</v>
      </c>
      <c r="I3772" s="1700" t="s">
        <v>8088</v>
      </c>
    </row>
    <row r="3773" spans="2:9">
      <c r="B3773" s="1699" t="s">
        <v>2741</v>
      </c>
      <c r="C3773" s="1699" t="s">
        <v>2216</v>
      </c>
      <c r="D3773" s="1699" t="s">
        <v>2122</v>
      </c>
      <c r="E3773" s="1699">
        <v>0</v>
      </c>
      <c r="F3773" s="1699">
        <v>1</v>
      </c>
      <c r="G3773" s="1700" t="s">
        <v>5995</v>
      </c>
      <c r="H3773" s="1700" t="s">
        <v>5998</v>
      </c>
      <c r="I3773" s="1700" t="s">
        <v>8089</v>
      </c>
    </row>
    <row r="3774" spans="2:9">
      <c r="B3774" s="1699" t="s">
        <v>2741</v>
      </c>
      <c r="C3774" s="1699" t="s">
        <v>2216</v>
      </c>
      <c r="D3774" s="1699" t="s">
        <v>2124</v>
      </c>
      <c r="E3774" s="1699">
        <v>0</v>
      </c>
      <c r="F3774" s="1699">
        <v>1</v>
      </c>
      <c r="G3774" s="1700" t="s">
        <v>5995</v>
      </c>
      <c r="H3774" s="1700" t="s">
        <v>5999</v>
      </c>
      <c r="I3774" s="1700" t="s">
        <v>8089</v>
      </c>
    </row>
    <row r="3775" spans="2:9">
      <c r="B3775" s="1699" t="s">
        <v>2741</v>
      </c>
      <c r="C3775" s="1699" t="s">
        <v>2216</v>
      </c>
      <c r="D3775" s="1699" t="s">
        <v>2126</v>
      </c>
      <c r="E3775" s="1699">
        <v>0</v>
      </c>
      <c r="F3775" s="1699">
        <v>1</v>
      </c>
      <c r="G3775" s="1700" t="s">
        <v>5995</v>
      </c>
      <c r="H3775" s="1700" t="s">
        <v>6000</v>
      </c>
      <c r="I3775" s="1700" t="s">
        <v>8088</v>
      </c>
    </row>
    <row r="3776" spans="2:9">
      <c r="B3776" s="1699" t="s">
        <v>2741</v>
      </c>
      <c r="C3776" s="1699" t="s">
        <v>2216</v>
      </c>
      <c r="D3776" s="1699" t="s">
        <v>2128</v>
      </c>
      <c r="E3776" s="1699">
        <v>0</v>
      </c>
      <c r="F3776" s="1699">
        <v>1</v>
      </c>
      <c r="G3776" s="1700" t="s">
        <v>5995</v>
      </c>
      <c r="H3776" s="1700" t="s">
        <v>6001</v>
      </c>
      <c r="I3776" s="1700" t="s">
        <v>8088</v>
      </c>
    </row>
    <row r="3777" spans="2:9">
      <c r="B3777" s="1699" t="s">
        <v>2741</v>
      </c>
      <c r="C3777" s="1699" t="s">
        <v>2216</v>
      </c>
      <c r="D3777" s="1699" t="s">
        <v>2130</v>
      </c>
      <c r="E3777" s="1699">
        <v>0</v>
      </c>
      <c r="F3777" s="1699">
        <v>1</v>
      </c>
      <c r="G3777" s="1700" t="s">
        <v>5995</v>
      </c>
      <c r="H3777" s="1700" t="s">
        <v>4322</v>
      </c>
      <c r="I3777" s="1700" t="s">
        <v>8089</v>
      </c>
    </row>
    <row r="3778" spans="2:9">
      <c r="B3778" s="1699" t="s">
        <v>2741</v>
      </c>
      <c r="C3778" s="1699" t="s">
        <v>2216</v>
      </c>
      <c r="D3778" s="1699" t="s">
        <v>2512</v>
      </c>
      <c r="E3778" s="1699">
        <v>0</v>
      </c>
      <c r="F3778" s="1699">
        <v>1</v>
      </c>
      <c r="G3778" s="1700" t="s">
        <v>5995</v>
      </c>
      <c r="H3778" s="1700" t="s">
        <v>6002</v>
      </c>
      <c r="I3778" s="1700" t="s">
        <v>8088</v>
      </c>
    </row>
    <row r="3779" spans="2:9">
      <c r="B3779" s="1699" t="s">
        <v>2741</v>
      </c>
      <c r="C3779" s="1699" t="s">
        <v>2935</v>
      </c>
      <c r="D3779" s="1699" t="s">
        <v>2108</v>
      </c>
      <c r="E3779" s="1699">
        <v>1</v>
      </c>
      <c r="F3779" s="1699">
        <v>0</v>
      </c>
      <c r="G3779" s="1700" t="s">
        <v>6003</v>
      </c>
      <c r="H3779" s="1700"/>
      <c r="I3779" s="1700" t="s">
        <v>8088</v>
      </c>
    </row>
    <row r="3780" spans="2:9">
      <c r="B3780" s="1699" t="s">
        <v>2741</v>
      </c>
      <c r="C3780" s="1699" t="s">
        <v>2935</v>
      </c>
      <c r="D3780" s="1699" t="s">
        <v>2122</v>
      </c>
      <c r="E3780" s="1699">
        <v>0</v>
      </c>
      <c r="F3780" s="1699">
        <v>1</v>
      </c>
      <c r="G3780" s="1700" t="s">
        <v>6003</v>
      </c>
      <c r="H3780" s="1700" t="s">
        <v>5340</v>
      </c>
      <c r="I3780" s="1700" t="s">
        <v>8088</v>
      </c>
    </row>
    <row r="3781" spans="2:9">
      <c r="B3781" s="1699" t="s">
        <v>2741</v>
      </c>
      <c r="C3781" s="1699" t="s">
        <v>2935</v>
      </c>
      <c r="D3781" s="1699" t="s">
        <v>2126</v>
      </c>
      <c r="E3781" s="1699">
        <v>0</v>
      </c>
      <c r="F3781" s="1699">
        <v>1</v>
      </c>
      <c r="G3781" s="1700" t="s">
        <v>6003</v>
      </c>
      <c r="H3781" s="1700" t="s">
        <v>6004</v>
      </c>
      <c r="I3781" s="1700" t="s">
        <v>8089</v>
      </c>
    </row>
    <row r="3782" spans="2:9">
      <c r="B3782" s="1699" t="s">
        <v>2741</v>
      </c>
      <c r="C3782" s="1699" t="s">
        <v>2935</v>
      </c>
      <c r="D3782" s="1699" t="s">
        <v>2128</v>
      </c>
      <c r="E3782" s="1699">
        <v>0</v>
      </c>
      <c r="F3782" s="1699">
        <v>1</v>
      </c>
      <c r="G3782" s="1700" t="s">
        <v>6003</v>
      </c>
      <c r="H3782" s="1700" t="s">
        <v>6005</v>
      </c>
      <c r="I3782" s="1700" t="s">
        <v>8089</v>
      </c>
    </row>
    <row r="3783" spans="2:9">
      <c r="B3783" s="1699" t="s">
        <v>2741</v>
      </c>
      <c r="C3783" s="1699" t="s">
        <v>2231</v>
      </c>
      <c r="D3783" s="1699" t="s">
        <v>2108</v>
      </c>
      <c r="E3783" s="1699">
        <v>1</v>
      </c>
      <c r="F3783" s="1699">
        <v>0</v>
      </c>
      <c r="G3783" s="1700" t="s">
        <v>6006</v>
      </c>
      <c r="H3783" s="1700"/>
      <c r="I3783" s="1700" t="s">
        <v>8088</v>
      </c>
    </row>
    <row r="3784" spans="2:9">
      <c r="B3784" s="1699" t="s">
        <v>2741</v>
      </c>
      <c r="C3784" s="1699" t="s">
        <v>2231</v>
      </c>
      <c r="D3784" s="1699" t="s">
        <v>2107</v>
      </c>
      <c r="E3784" s="1699">
        <v>0</v>
      </c>
      <c r="F3784" s="1699">
        <v>1</v>
      </c>
      <c r="G3784" s="1700" t="s">
        <v>6006</v>
      </c>
      <c r="H3784" s="1700" t="s">
        <v>6006</v>
      </c>
      <c r="I3784" s="1700" t="s">
        <v>8088</v>
      </c>
    </row>
    <row r="3785" spans="2:9">
      <c r="B3785" s="1699" t="s">
        <v>2741</v>
      </c>
      <c r="C3785" s="1699" t="s">
        <v>2231</v>
      </c>
      <c r="D3785" s="1699" t="s">
        <v>2110</v>
      </c>
      <c r="E3785" s="1699">
        <v>0</v>
      </c>
      <c r="F3785" s="1699">
        <v>1</v>
      </c>
      <c r="G3785" s="1700" t="s">
        <v>6006</v>
      </c>
      <c r="H3785" s="1700" t="s">
        <v>6007</v>
      </c>
      <c r="I3785" s="1700" t="s">
        <v>8089</v>
      </c>
    </row>
    <row r="3786" spans="2:9">
      <c r="B3786" s="1699" t="s">
        <v>2741</v>
      </c>
      <c r="C3786" s="1699" t="s">
        <v>3393</v>
      </c>
      <c r="D3786" s="1699" t="s">
        <v>2108</v>
      </c>
      <c r="E3786" s="1699">
        <v>1</v>
      </c>
      <c r="F3786" s="1699">
        <v>0</v>
      </c>
      <c r="G3786" s="1700" t="s">
        <v>6008</v>
      </c>
      <c r="H3786" s="1700"/>
      <c r="I3786" s="1700" t="s">
        <v>8089</v>
      </c>
    </row>
    <row r="3787" spans="2:9">
      <c r="B3787" s="1699" t="s">
        <v>2741</v>
      </c>
      <c r="C3787" s="1699" t="s">
        <v>3393</v>
      </c>
      <c r="D3787" s="1699" t="s">
        <v>2107</v>
      </c>
      <c r="E3787" s="1699">
        <v>0</v>
      </c>
      <c r="F3787" s="1699">
        <v>1</v>
      </c>
      <c r="G3787" s="1700" t="s">
        <v>6008</v>
      </c>
      <c r="H3787" s="1700" t="s">
        <v>6008</v>
      </c>
      <c r="I3787" s="1700" t="s">
        <v>8089</v>
      </c>
    </row>
    <row r="3788" spans="2:9">
      <c r="B3788" s="1699" t="s">
        <v>2741</v>
      </c>
      <c r="C3788" s="1699" t="s">
        <v>3393</v>
      </c>
      <c r="D3788" s="1699" t="s">
        <v>2110</v>
      </c>
      <c r="E3788" s="1699">
        <v>0</v>
      </c>
      <c r="F3788" s="1699">
        <v>1</v>
      </c>
      <c r="G3788" s="1700" t="s">
        <v>6008</v>
      </c>
      <c r="H3788" s="1700" t="s">
        <v>5306</v>
      </c>
      <c r="I3788" s="1700" t="s">
        <v>8089</v>
      </c>
    </row>
    <row r="3789" spans="2:9">
      <c r="B3789" s="1699" t="s">
        <v>2741</v>
      </c>
      <c r="C3789" s="1699" t="s">
        <v>2245</v>
      </c>
      <c r="D3789" s="1699" t="s">
        <v>2108</v>
      </c>
      <c r="E3789" s="1699">
        <v>1</v>
      </c>
      <c r="F3789" s="1699">
        <v>0</v>
      </c>
      <c r="G3789" s="1700" t="s">
        <v>6009</v>
      </c>
      <c r="H3789" s="1700"/>
      <c r="I3789" s="1700" t="s">
        <v>8088</v>
      </c>
    </row>
    <row r="3790" spans="2:9">
      <c r="B3790" s="1699" t="s">
        <v>2741</v>
      </c>
      <c r="C3790" s="1699" t="s">
        <v>2245</v>
      </c>
      <c r="D3790" s="1699" t="s">
        <v>2107</v>
      </c>
      <c r="E3790" s="1699">
        <v>0</v>
      </c>
      <c r="F3790" s="1699">
        <v>1</v>
      </c>
      <c r="G3790" s="1700" t="s">
        <v>6009</v>
      </c>
      <c r="H3790" s="1700" t="s">
        <v>6010</v>
      </c>
      <c r="I3790" s="1700" t="s">
        <v>8089</v>
      </c>
    </row>
    <row r="3791" spans="2:9">
      <c r="B3791" s="1699" t="s">
        <v>2741</v>
      </c>
      <c r="C3791" s="1699" t="s">
        <v>2804</v>
      </c>
      <c r="D3791" s="1699" t="s">
        <v>2108</v>
      </c>
      <c r="E3791" s="1699">
        <v>1</v>
      </c>
      <c r="F3791" s="1699">
        <v>0</v>
      </c>
      <c r="G3791" s="1700" t="s">
        <v>6011</v>
      </c>
      <c r="H3791" s="1700"/>
      <c r="I3791" s="1700" t="s">
        <v>8088</v>
      </c>
    </row>
    <row r="3792" spans="2:9">
      <c r="B3792" s="1699" t="s">
        <v>2741</v>
      </c>
      <c r="C3792" s="1699" t="s">
        <v>2804</v>
      </c>
      <c r="D3792" s="1699" t="s">
        <v>2122</v>
      </c>
      <c r="E3792" s="1699">
        <v>0</v>
      </c>
      <c r="F3792" s="1699">
        <v>1</v>
      </c>
      <c r="G3792" s="1700" t="s">
        <v>6011</v>
      </c>
      <c r="H3792" s="1700" t="s">
        <v>6012</v>
      </c>
      <c r="I3792" s="1700" t="s">
        <v>8089</v>
      </c>
    </row>
    <row r="3793" spans="2:9">
      <c r="B3793" s="1699" t="s">
        <v>2741</v>
      </c>
      <c r="C3793" s="1699" t="s">
        <v>2804</v>
      </c>
      <c r="D3793" s="1699" t="s">
        <v>2124</v>
      </c>
      <c r="E3793" s="1699">
        <v>0</v>
      </c>
      <c r="F3793" s="1699">
        <v>1</v>
      </c>
      <c r="G3793" s="1700" t="s">
        <v>6011</v>
      </c>
      <c r="H3793" s="1700" t="s">
        <v>6013</v>
      </c>
      <c r="I3793" s="1700" t="s">
        <v>8088</v>
      </c>
    </row>
    <row r="3794" spans="2:9">
      <c r="B3794" s="1699" t="s">
        <v>2741</v>
      </c>
      <c r="C3794" s="1699" t="s">
        <v>2804</v>
      </c>
      <c r="D3794" s="1699" t="s">
        <v>2126</v>
      </c>
      <c r="E3794" s="1699">
        <v>0</v>
      </c>
      <c r="F3794" s="1699">
        <v>1</v>
      </c>
      <c r="G3794" s="1700" t="s">
        <v>6011</v>
      </c>
      <c r="H3794" s="1700" t="s">
        <v>6014</v>
      </c>
      <c r="I3794" s="1700" t="s">
        <v>8088</v>
      </c>
    </row>
    <row r="3795" spans="2:9">
      <c r="B3795" s="1699" t="s">
        <v>2741</v>
      </c>
      <c r="C3795" s="1699" t="s">
        <v>2804</v>
      </c>
      <c r="D3795" s="1699" t="s">
        <v>2128</v>
      </c>
      <c r="E3795" s="1699">
        <v>0</v>
      </c>
      <c r="F3795" s="1699">
        <v>1</v>
      </c>
      <c r="G3795" s="1700" t="s">
        <v>6011</v>
      </c>
      <c r="H3795" s="1700" t="s">
        <v>6015</v>
      </c>
      <c r="I3795" s="1700" t="s">
        <v>8088</v>
      </c>
    </row>
    <row r="3796" spans="2:9">
      <c r="B3796" s="1699" t="s">
        <v>2741</v>
      </c>
      <c r="C3796" s="1699" t="s">
        <v>2804</v>
      </c>
      <c r="D3796" s="1699" t="s">
        <v>2130</v>
      </c>
      <c r="E3796" s="1699">
        <v>0</v>
      </c>
      <c r="F3796" s="1699">
        <v>1</v>
      </c>
      <c r="G3796" s="1700" t="s">
        <v>6011</v>
      </c>
      <c r="H3796" s="1700" t="s">
        <v>6016</v>
      </c>
      <c r="I3796" s="1700" t="s">
        <v>8089</v>
      </c>
    </row>
    <row r="3797" spans="2:9">
      <c r="B3797" s="1699" t="s">
        <v>2741</v>
      </c>
      <c r="C3797" s="1699" t="s">
        <v>2804</v>
      </c>
      <c r="D3797" s="1699" t="s">
        <v>2512</v>
      </c>
      <c r="E3797" s="1699">
        <v>0</v>
      </c>
      <c r="F3797" s="1699">
        <v>1</v>
      </c>
      <c r="G3797" s="1700" t="s">
        <v>6011</v>
      </c>
      <c r="H3797" s="1700" t="s">
        <v>6017</v>
      </c>
      <c r="I3797" s="1700" t="s">
        <v>8089</v>
      </c>
    </row>
    <row r="3798" spans="2:9">
      <c r="B3798" s="1699" t="s">
        <v>2741</v>
      </c>
      <c r="C3798" s="1699" t="s">
        <v>2804</v>
      </c>
      <c r="D3798" s="1699" t="s">
        <v>2514</v>
      </c>
      <c r="E3798" s="1699">
        <v>0</v>
      </c>
      <c r="F3798" s="1699">
        <v>1</v>
      </c>
      <c r="G3798" s="1700" t="s">
        <v>6011</v>
      </c>
      <c r="H3798" s="1700" t="s">
        <v>6018</v>
      </c>
      <c r="I3798" s="1700" t="s">
        <v>8089</v>
      </c>
    </row>
    <row r="3799" spans="2:9">
      <c r="B3799" s="1699" t="s">
        <v>2741</v>
      </c>
      <c r="C3799" s="1699" t="s">
        <v>2804</v>
      </c>
      <c r="D3799" s="1699" t="s">
        <v>2515</v>
      </c>
      <c r="E3799" s="1699">
        <v>0</v>
      </c>
      <c r="F3799" s="1699">
        <v>1</v>
      </c>
      <c r="G3799" s="1700" t="s">
        <v>6011</v>
      </c>
      <c r="H3799" s="1700" t="s">
        <v>5094</v>
      </c>
      <c r="I3799" s="1700" t="s">
        <v>8089</v>
      </c>
    </row>
    <row r="3800" spans="2:9">
      <c r="B3800" s="1699" t="s">
        <v>2741</v>
      </c>
      <c r="C3800" s="1699" t="s">
        <v>2804</v>
      </c>
      <c r="D3800" s="1699" t="s">
        <v>2516</v>
      </c>
      <c r="E3800" s="1699">
        <v>0</v>
      </c>
      <c r="F3800" s="1699">
        <v>1</v>
      </c>
      <c r="G3800" s="1700" t="s">
        <v>6011</v>
      </c>
      <c r="H3800" s="1700" t="s">
        <v>6019</v>
      </c>
      <c r="I3800" s="1700" t="s">
        <v>8089</v>
      </c>
    </row>
    <row r="3801" spans="2:9">
      <c r="B3801" s="1699" t="s">
        <v>2741</v>
      </c>
      <c r="C3801" s="1699" t="s">
        <v>2804</v>
      </c>
      <c r="D3801" s="1699" t="s">
        <v>2518</v>
      </c>
      <c r="E3801" s="1699">
        <v>0</v>
      </c>
      <c r="F3801" s="1699">
        <v>1</v>
      </c>
      <c r="G3801" s="1700" t="s">
        <v>6011</v>
      </c>
      <c r="H3801" s="1700" t="s">
        <v>2681</v>
      </c>
      <c r="I3801" s="1700" t="s">
        <v>8089</v>
      </c>
    </row>
    <row r="3802" spans="2:9">
      <c r="B3802" s="1699" t="s">
        <v>2741</v>
      </c>
      <c r="C3802" s="1699" t="s">
        <v>2600</v>
      </c>
      <c r="D3802" s="1699" t="s">
        <v>2110</v>
      </c>
      <c r="E3802" s="1699">
        <v>0</v>
      </c>
      <c r="F3802" s="1699">
        <v>1</v>
      </c>
      <c r="G3802" s="1700" t="s">
        <v>4579</v>
      </c>
      <c r="H3802" s="1700" t="s">
        <v>6021</v>
      </c>
      <c r="I3802" s="1700" t="s">
        <v>8088</v>
      </c>
    </row>
    <row r="3803" spans="2:9">
      <c r="B3803" s="1699" t="s">
        <v>2741</v>
      </c>
      <c r="C3803" s="1699" t="s">
        <v>3223</v>
      </c>
      <c r="D3803" s="1699" t="s">
        <v>2108</v>
      </c>
      <c r="E3803" s="1699">
        <v>1</v>
      </c>
      <c r="F3803" s="1699">
        <v>0</v>
      </c>
      <c r="G3803" s="1700" t="s">
        <v>2444</v>
      </c>
      <c r="H3803" s="1700"/>
      <c r="I3803" s="1700" t="s">
        <v>8088</v>
      </c>
    </row>
    <row r="3804" spans="2:9">
      <c r="B3804" s="1699" t="s">
        <v>2741</v>
      </c>
      <c r="C3804" s="1699" t="s">
        <v>3223</v>
      </c>
      <c r="D3804" s="1699" t="s">
        <v>2107</v>
      </c>
      <c r="E3804" s="1699">
        <v>0</v>
      </c>
      <c r="F3804" s="1699">
        <v>1</v>
      </c>
      <c r="G3804" s="1700" t="s">
        <v>2444</v>
      </c>
      <c r="H3804" s="1700" t="s">
        <v>6022</v>
      </c>
      <c r="I3804" s="1700" t="s">
        <v>8088</v>
      </c>
    </row>
    <row r="3805" spans="2:9">
      <c r="B3805" s="1699" t="s">
        <v>2741</v>
      </c>
      <c r="C3805" s="1699" t="s">
        <v>3223</v>
      </c>
      <c r="D3805" s="1699" t="s">
        <v>2110</v>
      </c>
      <c r="E3805" s="1699">
        <v>0</v>
      </c>
      <c r="F3805" s="1699">
        <v>1</v>
      </c>
      <c r="G3805" s="1700" t="s">
        <v>2444</v>
      </c>
      <c r="H3805" s="1700" t="s">
        <v>4818</v>
      </c>
      <c r="I3805" s="1700" t="s">
        <v>8088</v>
      </c>
    </row>
    <row r="3806" spans="2:9">
      <c r="B3806" s="1699" t="s">
        <v>2741</v>
      </c>
      <c r="C3806" s="1699" t="s">
        <v>3223</v>
      </c>
      <c r="D3806" s="1699" t="s">
        <v>2112</v>
      </c>
      <c r="E3806" s="1699">
        <v>0</v>
      </c>
      <c r="F3806" s="1699">
        <v>1</v>
      </c>
      <c r="G3806" s="1700" t="s">
        <v>2444</v>
      </c>
      <c r="H3806" s="1700" t="s">
        <v>6023</v>
      </c>
      <c r="I3806" s="1700" t="s">
        <v>8088</v>
      </c>
    </row>
    <row r="3807" spans="2:9">
      <c r="B3807" s="1699" t="s">
        <v>2741</v>
      </c>
      <c r="C3807" s="1699" t="s">
        <v>3741</v>
      </c>
      <c r="D3807" s="1699" t="s">
        <v>2108</v>
      </c>
      <c r="E3807" s="1699">
        <v>1</v>
      </c>
      <c r="F3807" s="1699">
        <v>0</v>
      </c>
      <c r="G3807" s="1700" t="s">
        <v>5703</v>
      </c>
      <c r="H3807" s="1700"/>
      <c r="I3807" s="1700" t="s">
        <v>8088</v>
      </c>
    </row>
    <row r="3808" spans="2:9">
      <c r="B3808" s="1699" t="s">
        <v>2741</v>
      </c>
      <c r="C3808" s="1699" t="s">
        <v>3741</v>
      </c>
      <c r="D3808" s="1699" t="s">
        <v>2107</v>
      </c>
      <c r="E3808" s="1699">
        <v>0</v>
      </c>
      <c r="F3808" s="1699">
        <v>1</v>
      </c>
      <c r="G3808" s="1700" t="s">
        <v>5703</v>
      </c>
      <c r="H3808" s="1700" t="s">
        <v>5703</v>
      </c>
      <c r="I3808" s="1700" t="s">
        <v>8088</v>
      </c>
    </row>
    <row r="3809" spans="2:9">
      <c r="B3809" s="1699" t="s">
        <v>2741</v>
      </c>
      <c r="C3809" s="1699" t="s">
        <v>3741</v>
      </c>
      <c r="D3809" s="1699" t="s">
        <v>2110</v>
      </c>
      <c r="E3809" s="1699">
        <v>0</v>
      </c>
      <c r="F3809" s="1699">
        <v>1</v>
      </c>
      <c r="G3809" s="1700" t="s">
        <v>5703</v>
      </c>
      <c r="H3809" s="1700" t="s">
        <v>6024</v>
      </c>
      <c r="I3809" s="1700" t="s">
        <v>8088</v>
      </c>
    </row>
    <row r="3810" spans="2:9">
      <c r="B3810" s="1699" t="s">
        <v>2741</v>
      </c>
      <c r="C3810" s="1699" t="s">
        <v>3741</v>
      </c>
      <c r="D3810" s="1699" t="s">
        <v>2112</v>
      </c>
      <c r="E3810" s="1699">
        <v>0</v>
      </c>
      <c r="F3810" s="1699">
        <v>1</v>
      </c>
      <c r="G3810" s="1700" t="s">
        <v>5703</v>
      </c>
      <c r="H3810" s="1700" t="s">
        <v>6025</v>
      </c>
      <c r="I3810" s="1700" t="s">
        <v>8088</v>
      </c>
    </row>
    <row r="3811" spans="2:9">
      <c r="B3811" s="1699" t="s">
        <v>2741</v>
      </c>
      <c r="C3811" s="1699" t="s">
        <v>6026</v>
      </c>
      <c r="D3811" s="1699" t="s">
        <v>2108</v>
      </c>
      <c r="E3811" s="1699">
        <v>1</v>
      </c>
      <c r="F3811" s="1699">
        <v>0</v>
      </c>
      <c r="G3811" s="1700" t="s">
        <v>6027</v>
      </c>
      <c r="H3811" s="1700"/>
      <c r="I3811" s="1700" t="s">
        <v>8088</v>
      </c>
    </row>
    <row r="3812" spans="2:9">
      <c r="B3812" s="1699" t="s">
        <v>2741</v>
      </c>
      <c r="C3812" s="1699" t="s">
        <v>6026</v>
      </c>
      <c r="D3812" s="1699" t="s">
        <v>2107</v>
      </c>
      <c r="E3812" s="1699">
        <v>0</v>
      </c>
      <c r="F3812" s="1699">
        <v>1</v>
      </c>
      <c r="G3812" s="1700" t="s">
        <v>6027</v>
      </c>
      <c r="H3812" s="1700" t="s">
        <v>6028</v>
      </c>
      <c r="I3812" s="1700" t="s">
        <v>8088</v>
      </c>
    </row>
    <row r="3813" spans="2:9">
      <c r="B3813" s="1699" t="s">
        <v>2741</v>
      </c>
      <c r="C3813" s="1699" t="s">
        <v>6026</v>
      </c>
      <c r="D3813" s="1699" t="s">
        <v>2110</v>
      </c>
      <c r="E3813" s="1699">
        <v>0</v>
      </c>
      <c r="F3813" s="1699">
        <v>1</v>
      </c>
      <c r="G3813" s="1700" t="s">
        <v>6027</v>
      </c>
      <c r="H3813" s="1700" t="s">
        <v>6029</v>
      </c>
      <c r="I3813" s="1700" t="s">
        <v>8088</v>
      </c>
    </row>
    <row r="3814" spans="2:9">
      <c r="B3814" s="1699" t="s">
        <v>2741</v>
      </c>
      <c r="C3814" s="1699" t="s">
        <v>6026</v>
      </c>
      <c r="D3814" s="1699" t="s">
        <v>2112</v>
      </c>
      <c r="E3814" s="1699">
        <v>0</v>
      </c>
      <c r="F3814" s="1699">
        <v>1</v>
      </c>
      <c r="G3814" s="1700" t="s">
        <v>6027</v>
      </c>
      <c r="H3814" s="1700" t="s">
        <v>6030</v>
      </c>
      <c r="I3814" s="1700" t="s">
        <v>8088</v>
      </c>
    </row>
    <row r="3815" spans="2:9">
      <c r="B3815" s="1699" t="s">
        <v>2741</v>
      </c>
      <c r="C3815" s="1699" t="s">
        <v>6026</v>
      </c>
      <c r="D3815" s="1699" t="s">
        <v>2122</v>
      </c>
      <c r="E3815" s="1699">
        <v>0</v>
      </c>
      <c r="F3815" s="1699">
        <v>1</v>
      </c>
      <c r="G3815" s="1700" t="s">
        <v>6027</v>
      </c>
      <c r="H3815" s="1700" t="s">
        <v>6031</v>
      </c>
      <c r="I3815" s="1700" t="s">
        <v>8089</v>
      </c>
    </row>
    <row r="3816" spans="2:9">
      <c r="B3816" s="1699" t="s">
        <v>2741</v>
      </c>
      <c r="C3816" s="1699" t="s">
        <v>6026</v>
      </c>
      <c r="D3816" s="1699" t="s">
        <v>2124</v>
      </c>
      <c r="E3816" s="1699">
        <v>0</v>
      </c>
      <c r="F3816" s="1699">
        <v>1</v>
      </c>
      <c r="G3816" s="1700" t="s">
        <v>6027</v>
      </c>
      <c r="H3816" s="1700" t="s">
        <v>6032</v>
      </c>
      <c r="I3816" s="1700" t="s">
        <v>8088</v>
      </c>
    </row>
    <row r="3817" spans="2:9">
      <c r="B3817" s="1699" t="s">
        <v>2741</v>
      </c>
      <c r="C3817" s="1699" t="s">
        <v>2262</v>
      </c>
      <c r="D3817" s="1699" t="s">
        <v>2108</v>
      </c>
      <c r="E3817" s="1699">
        <v>1</v>
      </c>
      <c r="F3817" s="1699">
        <v>0</v>
      </c>
      <c r="G3817" s="1700" t="s">
        <v>6033</v>
      </c>
      <c r="H3817" s="1700"/>
      <c r="I3817" s="1700" t="s">
        <v>8088</v>
      </c>
    </row>
    <row r="3818" spans="2:9">
      <c r="B3818" s="1699" t="s">
        <v>2741</v>
      </c>
      <c r="C3818" s="1699" t="s">
        <v>2262</v>
      </c>
      <c r="D3818" s="1699" t="s">
        <v>2107</v>
      </c>
      <c r="E3818" s="1699">
        <v>0</v>
      </c>
      <c r="F3818" s="1699">
        <v>1</v>
      </c>
      <c r="G3818" s="1700" t="s">
        <v>6033</v>
      </c>
      <c r="H3818" s="1700" t="s">
        <v>3242</v>
      </c>
      <c r="I3818" s="1700" t="s">
        <v>8089</v>
      </c>
    </row>
    <row r="3819" spans="2:9">
      <c r="B3819" s="1699" t="s">
        <v>2741</v>
      </c>
      <c r="C3819" s="1699" t="s">
        <v>2262</v>
      </c>
      <c r="D3819" s="1699" t="s">
        <v>2110</v>
      </c>
      <c r="E3819" s="1699">
        <v>0</v>
      </c>
      <c r="F3819" s="1699">
        <v>1</v>
      </c>
      <c r="G3819" s="1700" t="s">
        <v>6033</v>
      </c>
      <c r="H3819" s="1700" t="s">
        <v>6034</v>
      </c>
      <c r="I3819" s="1700" t="s">
        <v>8088</v>
      </c>
    </row>
    <row r="3820" spans="2:9">
      <c r="B3820" s="1699" t="s">
        <v>2741</v>
      </c>
      <c r="C3820" s="1699" t="s">
        <v>2262</v>
      </c>
      <c r="D3820" s="1699" t="s">
        <v>2112</v>
      </c>
      <c r="E3820" s="1699">
        <v>0</v>
      </c>
      <c r="F3820" s="1699">
        <v>1</v>
      </c>
      <c r="G3820" s="1700" t="s">
        <v>6033</v>
      </c>
      <c r="H3820" s="1700" t="s">
        <v>6035</v>
      </c>
      <c r="I3820" s="1700" t="s">
        <v>8088</v>
      </c>
    </row>
    <row r="3821" spans="2:9">
      <c r="B3821" s="1699" t="s">
        <v>2741</v>
      </c>
      <c r="C3821" s="1699" t="s">
        <v>2262</v>
      </c>
      <c r="D3821" s="1699" t="s">
        <v>2124</v>
      </c>
      <c r="E3821" s="1699">
        <v>0</v>
      </c>
      <c r="F3821" s="1699">
        <v>1</v>
      </c>
      <c r="G3821" s="1700" t="s">
        <v>6033</v>
      </c>
      <c r="H3821" s="1700" t="s">
        <v>6036</v>
      </c>
      <c r="I3821" s="1700" t="s">
        <v>8088</v>
      </c>
    </row>
    <row r="3822" spans="2:9">
      <c r="B3822" s="1699" t="s">
        <v>2741</v>
      </c>
      <c r="C3822" s="1699" t="s">
        <v>2266</v>
      </c>
      <c r="D3822" s="1699" t="s">
        <v>2108</v>
      </c>
      <c r="E3822" s="1699">
        <v>1</v>
      </c>
      <c r="F3822" s="1699">
        <v>0</v>
      </c>
      <c r="G3822" s="1700" t="s">
        <v>6037</v>
      </c>
      <c r="H3822" s="1700"/>
      <c r="I3822" s="1700" t="s">
        <v>8089</v>
      </c>
    </row>
    <row r="3823" spans="2:9">
      <c r="B3823" s="1699" t="s">
        <v>2741</v>
      </c>
      <c r="C3823" s="1699" t="s">
        <v>2266</v>
      </c>
      <c r="D3823" s="1699" t="s">
        <v>2107</v>
      </c>
      <c r="E3823" s="1699">
        <v>0</v>
      </c>
      <c r="F3823" s="1699">
        <v>1</v>
      </c>
      <c r="G3823" s="1700" t="s">
        <v>6037</v>
      </c>
      <c r="H3823" s="1700" t="s">
        <v>6038</v>
      </c>
      <c r="I3823" s="1700" t="s">
        <v>8088</v>
      </c>
    </row>
    <row r="3824" spans="2:9">
      <c r="B3824" s="1699" t="s">
        <v>2741</v>
      </c>
      <c r="C3824" s="1699" t="s">
        <v>2266</v>
      </c>
      <c r="D3824" s="1699" t="s">
        <v>2110</v>
      </c>
      <c r="E3824" s="1699">
        <v>0</v>
      </c>
      <c r="F3824" s="1699">
        <v>1</v>
      </c>
      <c r="G3824" s="1700" t="s">
        <v>6037</v>
      </c>
      <c r="H3824" s="1700" t="s">
        <v>3723</v>
      </c>
      <c r="I3824" s="1700" t="s">
        <v>8088</v>
      </c>
    </row>
    <row r="3825" spans="2:9">
      <c r="B3825" s="1699" t="s">
        <v>2741</v>
      </c>
      <c r="C3825" s="1699" t="s">
        <v>2266</v>
      </c>
      <c r="D3825" s="1699" t="s">
        <v>2112</v>
      </c>
      <c r="E3825" s="1699">
        <v>0</v>
      </c>
      <c r="F3825" s="1699">
        <v>1</v>
      </c>
      <c r="G3825" s="1700" t="s">
        <v>6037</v>
      </c>
      <c r="H3825" s="1700" t="s">
        <v>5653</v>
      </c>
      <c r="I3825" s="1700" t="s">
        <v>8088</v>
      </c>
    </row>
    <row r="3826" spans="2:9">
      <c r="B3826" s="1699" t="s">
        <v>2741</v>
      </c>
      <c r="C3826" s="1699" t="s">
        <v>2266</v>
      </c>
      <c r="D3826" s="1699" t="s">
        <v>2122</v>
      </c>
      <c r="E3826" s="1699">
        <v>0</v>
      </c>
      <c r="F3826" s="1699">
        <v>1</v>
      </c>
      <c r="G3826" s="1700" t="s">
        <v>6037</v>
      </c>
      <c r="H3826" s="1700" t="s">
        <v>6039</v>
      </c>
      <c r="I3826" s="1700" t="s">
        <v>8089</v>
      </c>
    </row>
    <row r="3827" spans="2:9">
      <c r="B3827" s="1699" t="s">
        <v>2741</v>
      </c>
      <c r="C3827" s="1699" t="s">
        <v>2266</v>
      </c>
      <c r="D3827" s="1699" t="s">
        <v>2124</v>
      </c>
      <c r="E3827" s="1699">
        <v>0</v>
      </c>
      <c r="F3827" s="1699">
        <v>1</v>
      </c>
      <c r="G3827" s="1700" t="s">
        <v>6037</v>
      </c>
      <c r="H3827" s="1700" t="s">
        <v>5298</v>
      </c>
      <c r="I3827" s="1700" t="s">
        <v>8089</v>
      </c>
    </row>
    <row r="3828" spans="2:9">
      <c r="B3828" s="1699" t="s">
        <v>2741</v>
      </c>
      <c r="C3828" s="1699" t="s">
        <v>2266</v>
      </c>
      <c r="D3828" s="1699" t="s">
        <v>2126</v>
      </c>
      <c r="E3828" s="1699">
        <v>0</v>
      </c>
      <c r="F3828" s="1699">
        <v>1</v>
      </c>
      <c r="G3828" s="1700" t="s">
        <v>6037</v>
      </c>
      <c r="H3828" s="1700" t="s">
        <v>6040</v>
      </c>
      <c r="I3828" s="1700" t="s">
        <v>8089</v>
      </c>
    </row>
    <row r="3829" spans="2:9">
      <c r="B3829" s="1699" t="s">
        <v>2741</v>
      </c>
      <c r="C3829" s="1699" t="s">
        <v>2266</v>
      </c>
      <c r="D3829" s="1699" t="s">
        <v>2128</v>
      </c>
      <c r="E3829" s="1699">
        <v>0</v>
      </c>
      <c r="F3829" s="1699">
        <v>1</v>
      </c>
      <c r="G3829" s="1700" t="s">
        <v>6037</v>
      </c>
      <c r="H3829" s="1700" t="s">
        <v>3918</v>
      </c>
      <c r="I3829" s="1700" t="s">
        <v>8089</v>
      </c>
    </row>
    <row r="3830" spans="2:9">
      <c r="B3830" s="1699" t="s">
        <v>2741</v>
      </c>
      <c r="C3830" s="1699" t="s">
        <v>2266</v>
      </c>
      <c r="D3830" s="1699" t="s">
        <v>2130</v>
      </c>
      <c r="E3830" s="1699">
        <v>0</v>
      </c>
      <c r="F3830" s="1699">
        <v>1</v>
      </c>
      <c r="G3830" s="1700" t="s">
        <v>6037</v>
      </c>
      <c r="H3830" s="1700" t="s">
        <v>3644</v>
      </c>
      <c r="I3830" s="1700" t="s">
        <v>8089</v>
      </c>
    </row>
    <row r="3831" spans="2:9">
      <c r="B3831" s="1699" t="s">
        <v>2741</v>
      </c>
      <c r="C3831" s="1699" t="s">
        <v>2290</v>
      </c>
      <c r="D3831" s="1699" t="s">
        <v>2108</v>
      </c>
      <c r="E3831" s="1699">
        <v>1</v>
      </c>
      <c r="F3831" s="1699">
        <v>0</v>
      </c>
      <c r="G3831" s="1700" t="s">
        <v>3925</v>
      </c>
      <c r="H3831" s="1700"/>
      <c r="I3831" s="1700" t="s">
        <v>8089</v>
      </c>
    </row>
    <row r="3832" spans="2:9">
      <c r="B3832" s="1699" t="s">
        <v>2741</v>
      </c>
      <c r="C3832" s="1699" t="s">
        <v>2290</v>
      </c>
      <c r="D3832" s="1699" t="s">
        <v>2112</v>
      </c>
      <c r="E3832" s="1699">
        <v>0</v>
      </c>
      <c r="F3832" s="1699">
        <v>1</v>
      </c>
      <c r="G3832" s="1700" t="s">
        <v>3925</v>
      </c>
      <c r="H3832" s="1700" t="s">
        <v>6041</v>
      </c>
      <c r="I3832" s="1700" t="s">
        <v>8089</v>
      </c>
    </row>
    <row r="3833" spans="2:9">
      <c r="B3833" s="1699" t="s">
        <v>2741</v>
      </c>
      <c r="C3833" s="1699" t="s">
        <v>2290</v>
      </c>
      <c r="D3833" s="1699" t="s">
        <v>2124</v>
      </c>
      <c r="E3833" s="1699">
        <v>0</v>
      </c>
      <c r="F3833" s="1699">
        <v>1</v>
      </c>
      <c r="G3833" s="1700" t="s">
        <v>3925</v>
      </c>
      <c r="H3833" s="1700" t="s">
        <v>6042</v>
      </c>
      <c r="I3833" s="1700" t="s">
        <v>8089</v>
      </c>
    </row>
    <row r="3834" spans="2:9">
      <c r="B3834" s="1699" t="s">
        <v>2741</v>
      </c>
      <c r="C3834" s="1699" t="s">
        <v>2290</v>
      </c>
      <c r="D3834" s="1699" t="s">
        <v>2126</v>
      </c>
      <c r="E3834" s="1699">
        <v>0</v>
      </c>
      <c r="F3834" s="1699">
        <v>1</v>
      </c>
      <c r="G3834" s="1700" t="s">
        <v>3925</v>
      </c>
      <c r="H3834" s="1700" t="s">
        <v>6043</v>
      </c>
      <c r="I3834" s="1700" t="s">
        <v>8088</v>
      </c>
    </row>
    <row r="3835" spans="2:9">
      <c r="B3835" s="1699" t="s">
        <v>2741</v>
      </c>
      <c r="C3835" s="1699" t="s">
        <v>2290</v>
      </c>
      <c r="D3835" s="1699" t="s">
        <v>2128</v>
      </c>
      <c r="E3835" s="1699">
        <v>0</v>
      </c>
      <c r="F3835" s="1699">
        <v>1</v>
      </c>
      <c r="G3835" s="1700" t="s">
        <v>3925</v>
      </c>
      <c r="H3835" s="1700" t="s">
        <v>6044</v>
      </c>
      <c r="I3835" s="1700" t="s">
        <v>8089</v>
      </c>
    </row>
    <row r="3836" spans="2:9">
      <c r="B3836" s="1699" t="s">
        <v>2741</v>
      </c>
      <c r="C3836" s="1699" t="s">
        <v>2290</v>
      </c>
      <c r="D3836" s="1699" t="s">
        <v>2130</v>
      </c>
      <c r="E3836" s="1699">
        <v>0</v>
      </c>
      <c r="F3836" s="1699">
        <v>1</v>
      </c>
      <c r="G3836" s="1700" t="s">
        <v>3925</v>
      </c>
      <c r="H3836" s="1700" t="s">
        <v>2977</v>
      </c>
      <c r="I3836" s="1700" t="s">
        <v>8089</v>
      </c>
    </row>
    <row r="3837" spans="2:9">
      <c r="B3837" s="1699" t="s">
        <v>2741</v>
      </c>
      <c r="C3837" s="1699" t="s">
        <v>2298</v>
      </c>
      <c r="D3837" s="1699" t="s">
        <v>2108</v>
      </c>
      <c r="E3837" s="1699">
        <v>1</v>
      </c>
      <c r="F3837" s="1699">
        <v>0</v>
      </c>
      <c r="G3837" s="1700" t="s">
        <v>6045</v>
      </c>
      <c r="H3837" s="1700"/>
      <c r="I3837" s="1700" t="s">
        <v>8088</v>
      </c>
    </row>
    <row r="3838" spans="2:9">
      <c r="B3838" s="1699" t="s">
        <v>2741</v>
      </c>
      <c r="C3838" s="1699" t="s">
        <v>2298</v>
      </c>
      <c r="D3838" s="1699" t="s">
        <v>2110</v>
      </c>
      <c r="E3838" s="1699">
        <v>0</v>
      </c>
      <c r="F3838" s="1699">
        <v>1</v>
      </c>
      <c r="G3838" s="1700" t="s">
        <v>6045</v>
      </c>
      <c r="H3838" s="1700" t="s">
        <v>6047</v>
      </c>
      <c r="I3838" s="1700" t="s">
        <v>8088</v>
      </c>
    </row>
    <row r="3839" spans="2:9">
      <c r="B3839" s="1699" t="s">
        <v>2741</v>
      </c>
      <c r="C3839" s="1699" t="s">
        <v>2298</v>
      </c>
      <c r="D3839" s="1699" t="s">
        <v>2112</v>
      </c>
      <c r="E3839" s="1699">
        <v>0</v>
      </c>
      <c r="F3839" s="1699">
        <v>1</v>
      </c>
      <c r="G3839" s="1700" t="s">
        <v>6045</v>
      </c>
      <c r="H3839" s="1700" t="s">
        <v>5194</v>
      </c>
      <c r="I3839" s="1700" t="s">
        <v>8088</v>
      </c>
    </row>
    <row r="3840" spans="2:9">
      <c r="B3840" s="1699" t="s">
        <v>2741</v>
      </c>
      <c r="C3840" s="1699" t="s">
        <v>2298</v>
      </c>
      <c r="D3840" s="1699" t="s">
        <v>2122</v>
      </c>
      <c r="E3840" s="1699">
        <v>0</v>
      </c>
      <c r="F3840" s="1699">
        <v>1</v>
      </c>
      <c r="G3840" s="1700" t="s">
        <v>6045</v>
      </c>
      <c r="H3840" s="1700" t="s">
        <v>6048</v>
      </c>
      <c r="I3840" s="1700" t="s">
        <v>8088</v>
      </c>
    </row>
    <row r="3841" spans="2:9">
      <c r="B3841" s="1699" t="s">
        <v>2741</v>
      </c>
      <c r="C3841" s="1699" t="s">
        <v>2298</v>
      </c>
      <c r="D3841" s="1699" t="s">
        <v>2124</v>
      </c>
      <c r="E3841" s="1699">
        <v>0</v>
      </c>
      <c r="F3841" s="1699">
        <v>1</v>
      </c>
      <c r="G3841" s="1700" t="s">
        <v>6045</v>
      </c>
      <c r="H3841" s="1700" t="s">
        <v>6049</v>
      </c>
      <c r="I3841" s="1700" t="s">
        <v>8088</v>
      </c>
    </row>
    <row r="3842" spans="2:9">
      <c r="B3842" s="1699" t="s">
        <v>2741</v>
      </c>
      <c r="C3842" s="1699" t="s">
        <v>2305</v>
      </c>
      <c r="D3842" s="1699" t="s">
        <v>2108</v>
      </c>
      <c r="E3842" s="1699">
        <v>1</v>
      </c>
      <c r="F3842" s="1699">
        <v>0</v>
      </c>
      <c r="G3842" s="1700" t="s">
        <v>6050</v>
      </c>
      <c r="H3842" s="1700"/>
      <c r="I3842" s="1700" t="s">
        <v>8089</v>
      </c>
    </row>
    <row r="3843" spans="2:9">
      <c r="B3843" s="1699" t="s">
        <v>2741</v>
      </c>
      <c r="C3843" s="1699" t="s">
        <v>2305</v>
      </c>
      <c r="D3843" s="1699" t="s">
        <v>2107</v>
      </c>
      <c r="E3843" s="1699">
        <v>0</v>
      </c>
      <c r="F3843" s="1699">
        <v>1</v>
      </c>
      <c r="G3843" s="1700" t="s">
        <v>6050</v>
      </c>
      <c r="H3843" s="1700" t="s">
        <v>6051</v>
      </c>
      <c r="I3843" s="1700" t="s">
        <v>8089</v>
      </c>
    </row>
    <row r="3844" spans="2:9">
      <c r="B3844" s="1699" t="s">
        <v>2741</v>
      </c>
      <c r="C3844" s="1699" t="s">
        <v>2305</v>
      </c>
      <c r="D3844" s="1699" t="s">
        <v>2110</v>
      </c>
      <c r="E3844" s="1699">
        <v>0</v>
      </c>
      <c r="F3844" s="1699">
        <v>1</v>
      </c>
      <c r="G3844" s="1700" t="s">
        <v>6050</v>
      </c>
      <c r="H3844" s="1700" t="s">
        <v>6052</v>
      </c>
      <c r="I3844" s="1700" t="s">
        <v>8089</v>
      </c>
    </row>
    <row r="3845" spans="2:9">
      <c r="B3845" s="1699" t="s">
        <v>2741</v>
      </c>
      <c r="C3845" s="1699" t="s">
        <v>2305</v>
      </c>
      <c r="D3845" s="1699" t="s">
        <v>2112</v>
      </c>
      <c r="E3845" s="1699">
        <v>0</v>
      </c>
      <c r="F3845" s="1699">
        <v>1</v>
      </c>
      <c r="G3845" s="1700" t="s">
        <v>6050</v>
      </c>
      <c r="H3845" s="1700" t="s">
        <v>6053</v>
      </c>
      <c r="I3845" s="1700" t="s">
        <v>8089</v>
      </c>
    </row>
    <row r="3846" spans="2:9">
      <c r="B3846" s="1699" t="s">
        <v>2741</v>
      </c>
      <c r="C3846" s="1699" t="s">
        <v>2305</v>
      </c>
      <c r="D3846" s="1699" t="s">
        <v>2122</v>
      </c>
      <c r="E3846" s="1699">
        <v>0</v>
      </c>
      <c r="F3846" s="1699">
        <v>1</v>
      </c>
      <c r="G3846" s="1700" t="s">
        <v>6050</v>
      </c>
      <c r="H3846" s="1700" t="s">
        <v>6054</v>
      </c>
      <c r="I3846" s="1700" t="s">
        <v>8089</v>
      </c>
    </row>
    <row r="3847" spans="2:9">
      <c r="B3847" s="1699" t="s">
        <v>2741</v>
      </c>
      <c r="C3847" s="1699" t="s">
        <v>2305</v>
      </c>
      <c r="D3847" s="1699" t="s">
        <v>2124</v>
      </c>
      <c r="E3847" s="1699">
        <v>0</v>
      </c>
      <c r="F3847" s="1699">
        <v>1</v>
      </c>
      <c r="G3847" s="1700" t="s">
        <v>6050</v>
      </c>
      <c r="H3847" s="1700" t="s">
        <v>6055</v>
      </c>
      <c r="I3847" s="1700" t="s">
        <v>8089</v>
      </c>
    </row>
    <row r="3848" spans="2:9">
      <c r="B3848" s="1699" t="s">
        <v>2741</v>
      </c>
      <c r="C3848" s="1699" t="s">
        <v>2943</v>
      </c>
      <c r="D3848" s="1699" t="s">
        <v>2108</v>
      </c>
      <c r="E3848" s="1699">
        <v>1</v>
      </c>
      <c r="F3848" s="1699">
        <v>0</v>
      </c>
      <c r="G3848" s="1700" t="s">
        <v>6056</v>
      </c>
      <c r="H3848" s="1700"/>
      <c r="I3848" s="1700" t="s">
        <v>8089</v>
      </c>
    </row>
    <row r="3849" spans="2:9">
      <c r="B3849" s="1699" t="s">
        <v>2741</v>
      </c>
      <c r="C3849" s="1699" t="s">
        <v>2943</v>
      </c>
      <c r="D3849" s="1699" t="s">
        <v>2107</v>
      </c>
      <c r="E3849" s="1699">
        <v>0</v>
      </c>
      <c r="F3849" s="1699">
        <v>1</v>
      </c>
      <c r="G3849" s="1700" t="s">
        <v>6056</v>
      </c>
      <c r="H3849" s="1700" t="s">
        <v>6057</v>
      </c>
      <c r="I3849" s="1700" t="s">
        <v>8088</v>
      </c>
    </row>
    <row r="3850" spans="2:9">
      <c r="B3850" s="1699" t="s">
        <v>2741</v>
      </c>
      <c r="C3850" s="1699" t="s">
        <v>2943</v>
      </c>
      <c r="D3850" s="1699" t="s">
        <v>2112</v>
      </c>
      <c r="E3850" s="1699">
        <v>0</v>
      </c>
      <c r="F3850" s="1699">
        <v>1</v>
      </c>
      <c r="G3850" s="1700" t="s">
        <v>6056</v>
      </c>
      <c r="H3850" s="1700" t="s">
        <v>6058</v>
      </c>
      <c r="I3850" s="1700" t="s">
        <v>8089</v>
      </c>
    </row>
    <row r="3851" spans="2:9">
      <c r="B3851" s="1699" t="s">
        <v>2741</v>
      </c>
      <c r="C3851" s="1699" t="s">
        <v>2943</v>
      </c>
      <c r="D3851" s="1699" t="s">
        <v>2122</v>
      </c>
      <c r="E3851" s="1699">
        <v>0</v>
      </c>
      <c r="F3851" s="1699">
        <v>1</v>
      </c>
      <c r="G3851" s="1700" t="s">
        <v>6056</v>
      </c>
      <c r="H3851" s="1700" t="s">
        <v>6059</v>
      </c>
      <c r="I3851" s="1700" t="s">
        <v>8088</v>
      </c>
    </row>
    <row r="3852" spans="2:9">
      <c r="B3852" s="1699" t="s">
        <v>2741</v>
      </c>
      <c r="C3852" s="1699" t="s">
        <v>2943</v>
      </c>
      <c r="D3852" s="1699" t="s">
        <v>2124</v>
      </c>
      <c r="E3852" s="1699">
        <v>0</v>
      </c>
      <c r="F3852" s="1699">
        <v>1</v>
      </c>
      <c r="G3852" s="1700" t="s">
        <v>6056</v>
      </c>
      <c r="H3852" s="1700" t="s">
        <v>2644</v>
      </c>
      <c r="I3852" s="1700" t="s">
        <v>8089</v>
      </c>
    </row>
    <row r="3853" spans="2:9">
      <c r="B3853" s="1699" t="s">
        <v>2741</v>
      </c>
      <c r="C3853" s="1699" t="s">
        <v>2943</v>
      </c>
      <c r="D3853" s="1699" t="s">
        <v>2126</v>
      </c>
      <c r="E3853" s="1699">
        <v>0</v>
      </c>
      <c r="F3853" s="1699">
        <v>1</v>
      </c>
      <c r="G3853" s="1700" t="s">
        <v>6056</v>
      </c>
      <c r="H3853" s="1700" t="s">
        <v>6060</v>
      </c>
      <c r="I3853" s="1700" t="s">
        <v>8088</v>
      </c>
    </row>
    <row r="3854" spans="2:9">
      <c r="B3854" s="1699" t="s">
        <v>2741</v>
      </c>
      <c r="C3854" s="1699" t="s">
        <v>2314</v>
      </c>
      <c r="D3854" s="1699" t="s">
        <v>2108</v>
      </c>
      <c r="E3854" s="1699">
        <v>1</v>
      </c>
      <c r="F3854" s="1699">
        <v>0</v>
      </c>
      <c r="G3854" s="1700" t="s">
        <v>6061</v>
      </c>
      <c r="H3854" s="1700"/>
      <c r="I3854" s="1700" t="s">
        <v>8089</v>
      </c>
    </row>
    <row r="3855" spans="2:9">
      <c r="B3855" s="1699" t="s">
        <v>2741</v>
      </c>
      <c r="C3855" s="1699" t="s">
        <v>2314</v>
      </c>
      <c r="D3855" s="1699" t="s">
        <v>2107</v>
      </c>
      <c r="E3855" s="1699">
        <v>0</v>
      </c>
      <c r="F3855" s="1699">
        <v>1</v>
      </c>
      <c r="G3855" s="1700" t="s">
        <v>6061</v>
      </c>
      <c r="H3855" s="1700" t="s">
        <v>6062</v>
      </c>
      <c r="I3855" s="1700" t="s">
        <v>8089</v>
      </c>
    </row>
    <row r="3856" spans="2:9">
      <c r="B3856" s="1699" t="s">
        <v>2741</v>
      </c>
      <c r="C3856" s="1699" t="s">
        <v>2314</v>
      </c>
      <c r="D3856" s="1699" t="s">
        <v>2110</v>
      </c>
      <c r="E3856" s="1699">
        <v>0</v>
      </c>
      <c r="F3856" s="1699">
        <v>1</v>
      </c>
      <c r="G3856" s="1700" t="s">
        <v>6061</v>
      </c>
      <c r="H3856" s="1700" t="s">
        <v>6063</v>
      </c>
      <c r="I3856" s="1700" t="s">
        <v>8089</v>
      </c>
    </row>
    <row r="3857" spans="2:9">
      <c r="B3857" s="1699" t="s">
        <v>2741</v>
      </c>
      <c r="C3857" s="1699" t="s">
        <v>2314</v>
      </c>
      <c r="D3857" s="1699" t="s">
        <v>2112</v>
      </c>
      <c r="E3857" s="1699">
        <v>0</v>
      </c>
      <c r="F3857" s="1699">
        <v>1</v>
      </c>
      <c r="G3857" s="1700" t="s">
        <v>6061</v>
      </c>
      <c r="H3857" s="1700" t="s">
        <v>6064</v>
      </c>
      <c r="I3857" s="1700" t="s">
        <v>8089</v>
      </c>
    </row>
    <row r="3858" spans="2:9">
      <c r="B3858" s="1699" t="s">
        <v>2741</v>
      </c>
      <c r="C3858" s="1699" t="s">
        <v>2314</v>
      </c>
      <c r="D3858" s="1699" t="s">
        <v>2122</v>
      </c>
      <c r="E3858" s="1699">
        <v>0</v>
      </c>
      <c r="F3858" s="1699">
        <v>1</v>
      </c>
      <c r="G3858" s="1700" t="s">
        <v>6061</v>
      </c>
      <c r="H3858" s="1700" t="s">
        <v>2820</v>
      </c>
      <c r="I3858" s="1700" t="s">
        <v>8089</v>
      </c>
    </row>
    <row r="3859" spans="2:9">
      <c r="B3859" s="1699" t="s">
        <v>2741</v>
      </c>
      <c r="C3859" s="1699" t="s">
        <v>2314</v>
      </c>
      <c r="D3859" s="1699" t="s">
        <v>2124</v>
      </c>
      <c r="E3859" s="1699">
        <v>0</v>
      </c>
      <c r="F3859" s="1699">
        <v>1</v>
      </c>
      <c r="G3859" s="1700" t="s">
        <v>6061</v>
      </c>
      <c r="H3859" s="1700" t="s">
        <v>6065</v>
      </c>
      <c r="I3859" s="1700" t="s">
        <v>8089</v>
      </c>
    </row>
    <row r="3860" spans="2:9">
      <c r="B3860" s="1699" t="s">
        <v>2741</v>
      </c>
      <c r="C3860" s="1699" t="s">
        <v>2317</v>
      </c>
      <c r="D3860" s="1699" t="s">
        <v>2108</v>
      </c>
      <c r="E3860" s="1699">
        <v>1</v>
      </c>
      <c r="F3860" s="1699">
        <v>1</v>
      </c>
      <c r="G3860" s="1700" t="s">
        <v>3414</v>
      </c>
      <c r="H3860" s="1700"/>
      <c r="I3860" s="1700" t="s">
        <v>8089</v>
      </c>
    </row>
    <row r="3861" spans="2:9">
      <c r="B3861" s="1699" t="s">
        <v>2741</v>
      </c>
      <c r="C3861" s="1699" t="s">
        <v>2318</v>
      </c>
      <c r="D3861" s="1699" t="s">
        <v>2108</v>
      </c>
      <c r="E3861" s="1699">
        <v>1</v>
      </c>
      <c r="F3861" s="1699">
        <v>0</v>
      </c>
      <c r="G3861" s="1700" t="s">
        <v>6066</v>
      </c>
      <c r="H3861" s="1700"/>
      <c r="I3861" s="1700" t="s">
        <v>8089</v>
      </c>
    </row>
    <row r="3862" spans="2:9">
      <c r="B3862" s="1699" t="s">
        <v>2741</v>
      </c>
      <c r="C3862" s="1699" t="s">
        <v>2318</v>
      </c>
      <c r="D3862" s="1699" t="s">
        <v>2107</v>
      </c>
      <c r="E3862" s="1699">
        <v>0</v>
      </c>
      <c r="F3862" s="1699">
        <v>1</v>
      </c>
      <c r="G3862" s="1700" t="s">
        <v>6066</v>
      </c>
      <c r="H3862" s="1700" t="s">
        <v>6067</v>
      </c>
      <c r="I3862" s="1700" t="s">
        <v>8089</v>
      </c>
    </row>
    <row r="3863" spans="2:9">
      <c r="B3863" s="1699" t="s">
        <v>2741</v>
      </c>
      <c r="C3863" s="1699" t="s">
        <v>2318</v>
      </c>
      <c r="D3863" s="1699" t="s">
        <v>2110</v>
      </c>
      <c r="E3863" s="1699">
        <v>0</v>
      </c>
      <c r="F3863" s="1699">
        <v>1</v>
      </c>
      <c r="G3863" s="1700" t="s">
        <v>6066</v>
      </c>
      <c r="H3863" s="1700" t="s">
        <v>6068</v>
      </c>
      <c r="I3863" s="1700" t="s">
        <v>8089</v>
      </c>
    </row>
    <row r="3864" spans="2:9">
      <c r="B3864" s="1699" t="s">
        <v>2741</v>
      </c>
      <c r="C3864" s="1699" t="s">
        <v>2318</v>
      </c>
      <c r="D3864" s="1699" t="s">
        <v>2112</v>
      </c>
      <c r="E3864" s="1699">
        <v>0</v>
      </c>
      <c r="F3864" s="1699">
        <v>1</v>
      </c>
      <c r="G3864" s="1700" t="s">
        <v>6066</v>
      </c>
      <c r="H3864" s="1700" t="s">
        <v>4215</v>
      </c>
      <c r="I3864" s="1700" t="s">
        <v>8089</v>
      </c>
    </row>
    <row r="3865" spans="2:9">
      <c r="B3865" s="1699" t="s">
        <v>2741</v>
      </c>
      <c r="C3865" s="1699" t="s">
        <v>2318</v>
      </c>
      <c r="D3865" s="1699" t="s">
        <v>2124</v>
      </c>
      <c r="E3865" s="1699">
        <v>0</v>
      </c>
      <c r="F3865" s="1699">
        <v>1</v>
      </c>
      <c r="G3865" s="1700" t="s">
        <v>6066</v>
      </c>
      <c r="H3865" s="1700" t="s">
        <v>2219</v>
      </c>
      <c r="I3865" s="1700" t="s">
        <v>8088</v>
      </c>
    </row>
    <row r="3866" spans="2:9">
      <c r="B3866" s="1699" t="s">
        <v>2741</v>
      </c>
      <c r="C3866" s="1699" t="s">
        <v>2318</v>
      </c>
      <c r="D3866" s="1699" t="s">
        <v>2126</v>
      </c>
      <c r="E3866" s="1699">
        <v>0</v>
      </c>
      <c r="F3866" s="1699">
        <v>1</v>
      </c>
      <c r="G3866" s="1700" t="s">
        <v>6066</v>
      </c>
      <c r="H3866" s="1700" t="s">
        <v>6066</v>
      </c>
      <c r="I3866" s="1700" t="s">
        <v>8088</v>
      </c>
    </row>
    <row r="3867" spans="2:9">
      <c r="B3867" s="1699" t="s">
        <v>2741</v>
      </c>
      <c r="C3867" s="1699" t="s">
        <v>2318</v>
      </c>
      <c r="D3867" s="1699" t="s">
        <v>2128</v>
      </c>
      <c r="E3867" s="1699">
        <v>0</v>
      </c>
      <c r="F3867" s="1699">
        <v>1</v>
      </c>
      <c r="G3867" s="1700" t="s">
        <v>6066</v>
      </c>
      <c r="H3867" s="1700" t="s">
        <v>2777</v>
      </c>
      <c r="I3867" s="1700" t="s">
        <v>8089</v>
      </c>
    </row>
    <row r="3868" spans="2:9">
      <c r="B3868" s="1699" t="s">
        <v>2741</v>
      </c>
      <c r="C3868" s="1699" t="s">
        <v>2318</v>
      </c>
      <c r="D3868" s="1699" t="s">
        <v>2130</v>
      </c>
      <c r="E3868" s="1699">
        <v>0</v>
      </c>
      <c r="F3868" s="1699">
        <v>1</v>
      </c>
      <c r="G3868" s="1700" t="s">
        <v>6066</v>
      </c>
      <c r="H3868" s="1700" t="s">
        <v>6069</v>
      </c>
      <c r="I3868" s="1700" t="s">
        <v>8088</v>
      </c>
    </row>
    <row r="3869" spans="2:9">
      <c r="B3869" s="1699" t="s">
        <v>2741</v>
      </c>
      <c r="C3869" s="1699" t="s">
        <v>2318</v>
      </c>
      <c r="D3869" s="1699" t="s">
        <v>2512</v>
      </c>
      <c r="E3869" s="1699">
        <v>0</v>
      </c>
      <c r="F3869" s="1699">
        <v>1</v>
      </c>
      <c r="G3869" s="1700" t="s">
        <v>6066</v>
      </c>
      <c r="H3869" s="1700" t="s">
        <v>6070</v>
      </c>
      <c r="I3869" s="1700" t="s">
        <v>8088</v>
      </c>
    </row>
    <row r="3870" spans="2:9">
      <c r="B3870" s="1699" t="s">
        <v>2743</v>
      </c>
      <c r="C3870" s="1699" t="s">
        <v>2507</v>
      </c>
      <c r="D3870" s="1699" t="s">
        <v>2124</v>
      </c>
      <c r="E3870" s="1699">
        <v>0</v>
      </c>
      <c r="F3870" s="1699">
        <v>1</v>
      </c>
      <c r="G3870" s="1700" t="s">
        <v>6071</v>
      </c>
      <c r="H3870" s="1700" t="s">
        <v>3860</v>
      </c>
      <c r="I3870" s="1700" t="s">
        <v>8089</v>
      </c>
    </row>
    <row r="3871" spans="2:9">
      <c r="B3871" s="1699" t="s">
        <v>2743</v>
      </c>
      <c r="C3871" s="1699" t="s">
        <v>2507</v>
      </c>
      <c r="D3871" s="1699" t="s">
        <v>2126</v>
      </c>
      <c r="E3871" s="1699">
        <v>0</v>
      </c>
      <c r="F3871" s="1699">
        <v>1</v>
      </c>
      <c r="G3871" s="1700" t="s">
        <v>6071</v>
      </c>
      <c r="H3871" s="1700" t="s">
        <v>3244</v>
      </c>
      <c r="I3871" s="1700" t="s">
        <v>8088</v>
      </c>
    </row>
    <row r="3872" spans="2:9">
      <c r="B3872" s="1699" t="s">
        <v>2743</v>
      </c>
      <c r="C3872" s="1699" t="s">
        <v>2507</v>
      </c>
      <c r="D3872" s="1699" t="s">
        <v>2512</v>
      </c>
      <c r="E3872" s="1699">
        <v>0</v>
      </c>
      <c r="F3872" s="1699">
        <v>1</v>
      </c>
      <c r="G3872" s="1700" t="s">
        <v>6071</v>
      </c>
      <c r="H3872" s="1700" t="s">
        <v>3176</v>
      </c>
      <c r="I3872" s="1700" t="s">
        <v>8088</v>
      </c>
    </row>
    <row r="3873" spans="2:9">
      <c r="B3873" s="1699" t="s">
        <v>2743</v>
      </c>
      <c r="C3873" s="1699" t="s">
        <v>2507</v>
      </c>
      <c r="D3873" s="1699" t="s">
        <v>2515</v>
      </c>
      <c r="E3873" s="1699">
        <v>0</v>
      </c>
      <c r="F3873" s="1699">
        <v>1</v>
      </c>
      <c r="G3873" s="1700" t="s">
        <v>6071</v>
      </c>
      <c r="H3873" s="1700" t="s">
        <v>3119</v>
      </c>
      <c r="I3873" s="1700" t="s">
        <v>8089</v>
      </c>
    </row>
    <row r="3874" spans="2:9">
      <c r="B3874" s="1699" t="s">
        <v>2743</v>
      </c>
      <c r="C3874" s="1699" t="s">
        <v>2507</v>
      </c>
      <c r="D3874" s="1699" t="s">
        <v>2518</v>
      </c>
      <c r="E3874" s="1699">
        <v>0</v>
      </c>
      <c r="F3874" s="1699">
        <v>1</v>
      </c>
      <c r="G3874" s="1700" t="s">
        <v>6071</v>
      </c>
      <c r="H3874" s="1700" t="s">
        <v>6072</v>
      </c>
      <c r="I3874" s="1700" t="s">
        <v>8088</v>
      </c>
    </row>
    <row r="3875" spans="2:9">
      <c r="B3875" s="1699" t="s">
        <v>2743</v>
      </c>
      <c r="C3875" s="1699" t="s">
        <v>2507</v>
      </c>
      <c r="D3875" s="1699" t="s">
        <v>2522</v>
      </c>
      <c r="E3875" s="1699">
        <v>0</v>
      </c>
      <c r="F3875" s="1699">
        <v>1</v>
      </c>
      <c r="G3875" s="1700" t="s">
        <v>6071</v>
      </c>
      <c r="H3875" s="1700" t="s">
        <v>2224</v>
      </c>
      <c r="I3875" s="1700" t="s">
        <v>8088</v>
      </c>
    </row>
    <row r="3876" spans="2:9">
      <c r="B3876" s="1699" t="s">
        <v>2743</v>
      </c>
      <c r="C3876" s="1699" t="s">
        <v>2507</v>
      </c>
      <c r="D3876" s="1699" t="s">
        <v>2524</v>
      </c>
      <c r="E3876" s="1699">
        <v>0</v>
      </c>
      <c r="F3876" s="1699">
        <v>1</v>
      </c>
      <c r="G3876" s="1700" t="s">
        <v>6071</v>
      </c>
      <c r="H3876" s="1700" t="s">
        <v>3118</v>
      </c>
      <c r="I3876" s="1700" t="s">
        <v>8088</v>
      </c>
    </row>
    <row r="3877" spans="2:9">
      <c r="B3877" s="1699" t="s">
        <v>2743</v>
      </c>
      <c r="C3877" s="1699" t="s">
        <v>2507</v>
      </c>
      <c r="D3877" s="1699" t="s">
        <v>2529</v>
      </c>
      <c r="E3877" s="1699">
        <v>0</v>
      </c>
      <c r="F3877" s="1699">
        <v>1</v>
      </c>
      <c r="G3877" s="1700" t="s">
        <v>6071</v>
      </c>
      <c r="H3877" s="1700" t="s">
        <v>6073</v>
      </c>
      <c r="I3877" s="1700" t="s">
        <v>8088</v>
      </c>
    </row>
    <row r="3878" spans="2:9">
      <c r="B3878" s="1699" t="s">
        <v>2743</v>
      </c>
      <c r="C3878" s="1699" t="s">
        <v>2507</v>
      </c>
      <c r="D3878" s="1699" t="s">
        <v>2531</v>
      </c>
      <c r="E3878" s="1699">
        <v>0</v>
      </c>
      <c r="F3878" s="1699">
        <v>1</v>
      </c>
      <c r="G3878" s="1700" t="s">
        <v>6071</v>
      </c>
      <c r="H3878" s="1700" t="s">
        <v>6074</v>
      </c>
      <c r="I3878" s="1700" t="s">
        <v>8089</v>
      </c>
    </row>
    <row r="3879" spans="2:9">
      <c r="B3879" s="1699" t="s">
        <v>2743</v>
      </c>
      <c r="C3879" s="1699" t="s">
        <v>2507</v>
      </c>
      <c r="D3879" s="1699" t="s">
        <v>2685</v>
      </c>
      <c r="E3879" s="1699">
        <v>0</v>
      </c>
      <c r="F3879" s="1699">
        <v>1</v>
      </c>
      <c r="G3879" s="1700" t="s">
        <v>6071</v>
      </c>
      <c r="H3879" s="1700" t="s">
        <v>6075</v>
      </c>
      <c r="I3879" s="1700" t="s">
        <v>8089</v>
      </c>
    </row>
    <row r="3880" spans="2:9">
      <c r="B3880" s="1699" t="s">
        <v>2743</v>
      </c>
      <c r="C3880" s="1699" t="s">
        <v>2507</v>
      </c>
      <c r="D3880" s="1699" t="s">
        <v>2725</v>
      </c>
      <c r="E3880" s="1699">
        <v>0</v>
      </c>
      <c r="F3880" s="1699">
        <v>1</v>
      </c>
      <c r="G3880" s="1700" t="s">
        <v>6071</v>
      </c>
      <c r="H3880" s="1700" t="s">
        <v>6076</v>
      </c>
      <c r="I3880" s="1700" t="s">
        <v>8088</v>
      </c>
    </row>
    <row r="3881" spans="2:9">
      <c r="B3881" s="1699" t="s">
        <v>2743</v>
      </c>
      <c r="C3881" s="1699" t="s">
        <v>2507</v>
      </c>
      <c r="D3881" s="1699" t="s">
        <v>2727</v>
      </c>
      <c r="E3881" s="1699">
        <v>0</v>
      </c>
      <c r="F3881" s="1699">
        <v>1</v>
      </c>
      <c r="G3881" s="1700" t="s">
        <v>6071</v>
      </c>
      <c r="H3881" s="1700" t="s">
        <v>6077</v>
      </c>
      <c r="I3881" s="1700" t="s">
        <v>8088</v>
      </c>
    </row>
    <row r="3882" spans="2:9">
      <c r="B3882" s="1699" t="s">
        <v>2743</v>
      </c>
      <c r="C3882" s="1699" t="s">
        <v>2507</v>
      </c>
      <c r="D3882" s="1699" t="s">
        <v>2729</v>
      </c>
      <c r="E3882" s="1699">
        <v>0</v>
      </c>
      <c r="F3882" s="1699">
        <v>1</v>
      </c>
      <c r="G3882" s="1700" t="s">
        <v>6071</v>
      </c>
      <c r="H3882" s="1700" t="s">
        <v>6078</v>
      </c>
      <c r="I3882" s="1700" t="s">
        <v>8088</v>
      </c>
    </row>
    <row r="3883" spans="2:9">
      <c r="B3883" s="1699" t="s">
        <v>2743</v>
      </c>
      <c r="C3883" s="1699" t="s">
        <v>2507</v>
      </c>
      <c r="D3883" s="1699" t="s">
        <v>2731</v>
      </c>
      <c r="E3883" s="1699">
        <v>0</v>
      </c>
      <c r="F3883" s="1699">
        <v>1</v>
      </c>
      <c r="G3883" s="1700" t="s">
        <v>6071</v>
      </c>
      <c r="H3883" s="1700" t="s">
        <v>5755</v>
      </c>
      <c r="I3883" s="1700" t="s">
        <v>8088</v>
      </c>
    </row>
    <row r="3884" spans="2:9">
      <c r="B3884" s="1699" t="s">
        <v>2743</v>
      </c>
      <c r="C3884" s="1699" t="s">
        <v>2507</v>
      </c>
      <c r="D3884" s="1699" t="s">
        <v>2733</v>
      </c>
      <c r="E3884" s="1699">
        <v>0</v>
      </c>
      <c r="F3884" s="1699">
        <v>1</v>
      </c>
      <c r="G3884" s="1700" t="s">
        <v>6071</v>
      </c>
      <c r="H3884" s="1700" t="s">
        <v>3137</v>
      </c>
      <c r="I3884" s="1700" t="s">
        <v>8089</v>
      </c>
    </row>
    <row r="3885" spans="2:9">
      <c r="B3885" s="1699" t="s">
        <v>2743</v>
      </c>
      <c r="C3885" s="1699" t="s">
        <v>2507</v>
      </c>
      <c r="D3885" s="1699" t="s">
        <v>2735</v>
      </c>
      <c r="E3885" s="1699">
        <v>0</v>
      </c>
      <c r="F3885" s="1699">
        <v>1</v>
      </c>
      <c r="G3885" s="1700" t="s">
        <v>6071</v>
      </c>
      <c r="H3885" s="1700" t="s">
        <v>6079</v>
      </c>
      <c r="I3885" s="1700" t="s">
        <v>8088</v>
      </c>
    </row>
    <row r="3886" spans="2:9">
      <c r="B3886" s="1699" t="s">
        <v>2743</v>
      </c>
      <c r="C3886" s="1699" t="s">
        <v>2507</v>
      </c>
      <c r="D3886" s="1699" t="s">
        <v>2737</v>
      </c>
      <c r="E3886" s="1699">
        <v>0</v>
      </c>
      <c r="F3886" s="1699">
        <v>1</v>
      </c>
      <c r="G3886" s="1700" t="s">
        <v>6071</v>
      </c>
      <c r="H3886" s="1700" t="s">
        <v>3572</v>
      </c>
      <c r="I3886" s="1700" t="s">
        <v>8089</v>
      </c>
    </row>
    <row r="3887" spans="2:9">
      <c r="B3887" s="1699" t="s">
        <v>2743</v>
      </c>
      <c r="C3887" s="1699" t="s">
        <v>2507</v>
      </c>
      <c r="D3887" s="1699" t="s">
        <v>2739</v>
      </c>
      <c r="E3887" s="1699">
        <v>0</v>
      </c>
      <c r="F3887" s="1699">
        <v>1</v>
      </c>
      <c r="G3887" s="1700" t="s">
        <v>6071</v>
      </c>
      <c r="H3887" s="1700" t="s">
        <v>6080</v>
      </c>
      <c r="I3887" s="1700" t="s">
        <v>8088</v>
      </c>
    </row>
    <row r="3888" spans="2:9">
      <c r="B3888" s="1699" t="s">
        <v>2743</v>
      </c>
      <c r="C3888" s="1699" t="s">
        <v>2507</v>
      </c>
      <c r="D3888" s="1699" t="s">
        <v>2741</v>
      </c>
      <c r="E3888" s="1699">
        <v>0</v>
      </c>
      <c r="F3888" s="1699">
        <v>1</v>
      </c>
      <c r="G3888" s="1700" t="s">
        <v>6071</v>
      </c>
      <c r="H3888" s="1700" t="s">
        <v>3313</v>
      </c>
      <c r="I3888" s="1700" t="s">
        <v>8089</v>
      </c>
    </row>
    <row r="3889" spans="2:9">
      <c r="B3889" s="1699" t="s">
        <v>2743</v>
      </c>
      <c r="C3889" s="1699" t="s">
        <v>2507</v>
      </c>
      <c r="D3889" s="1699" t="s">
        <v>2743</v>
      </c>
      <c r="E3889" s="1699">
        <v>0</v>
      </c>
      <c r="F3889" s="1699">
        <v>1</v>
      </c>
      <c r="G3889" s="1700" t="s">
        <v>6071</v>
      </c>
      <c r="H3889" s="1700" t="s">
        <v>6081</v>
      </c>
      <c r="I3889" s="1700" t="s">
        <v>8089</v>
      </c>
    </row>
    <row r="3890" spans="2:9">
      <c r="B3890" s="1699" t="s">
        <v>2743</v>
      </c>
      <c r="C3890" s="1699" t="s">
        <v>2507</v>
      </c>
      <c r="D3890" s="1699" t="s">
        <v>2745</v>
      </c>
      <c r="E3890" s="1699">
        <v>0</v>
      </c>
      <c r="F3890" s="1699">
        <v>1</v>
      </c>
      <c r="G3890" s="1700" t="s">
        <v>6071</v>
      </c>
      <c r="H3890" s="1700" t="s">
        <v>6082</v>
      </c>
      <c r="I3890" s="1700" t="s">
        <v>8088</v>
      </c>
    </row>
    <row r="3891" spans="2:9">
      <c r="B3891" s="1699" t="s">
        <v>2743</v>
      </c>
      <c r="C3891" s="1699" t="s">
        <v>2507</v>
      </c>
      <c r="D3891" s="1699" t="s">
        <v>2747</v>
      </c>
      <c r="E3891" s="1699">
        <v>0</v>
      </c>
      <c r="F3891" s="1699">
        <v>1</v>
      </c>
      <c r="G3891" s="1700" t="s">
        <v>6071</v>
      </c>
      <c r="H3891" s="1700" t="s">
        <v>6083</v>
      </c>
      <c r="I3891" s="1700" t="s">
        <v>8089</v>
      </c>
    </row>
    <row r="3892" spans="2:9">
      <c r="B3892" s="1699" t="s">
        <v>2743</v>
      </c>
      <c r="C3892" s="1699" t="s">
        <v>2507</v>
      </c>
      <c r="D3892" s="1699" t="s">
        <v>3305</v>
      </c>
      <c r="E3892" s="1699">
        <v>0</v>
      </c>
      <c r="F3892" s="1699">
        <v>1</v>
      </c>
      <c r="G3892" s="1700" t="s">
        <v>6071</v>
      </c>
      <c r="H3892" s="1700" t="s">
        <v>6084</v>
      </c>
      <c r="I3892" s="1700" t="s">
        <v>8088</v>
      </c>
    </row>
    <row r="3893" spans="2:9">
      <c r="B3893" s="1699" t="s">
        <v>2743</v>
      </c>
      <c r="C3893" s="1699" t="s">
        <v>2507</v>
      </c>
      <c r="D3893" s="1699" t="s">
        <v>4072</v>
      </c>
      <c r="E3893" s="1699">
        <v>0</v>
      </c>
      <c r="F3893" s="1699">
        <v>1</v>
      </c>
      <c r="G3893" s="1700" t="s">
        <v>6071</v>
      </c>
      <c r="H3893" s="1700" t="s">
        <v>6085</v>
      </c>
      <c r="I3893" s="1700" t="s">
        <v>8089</v>
      </c>
    </row>
    <row r="3894" spans="2:9">
      <c r="B3894" s="1699" t="s">
        <v>2743</v>
      </c>
      <c r="C3894" s="1699" t="s">
        <v>2507</v>
      </c>
      <c r="D3894" s="1699" t="s">
        <v>4076</v>
      </c>
      <c r="E3894" s="1699">
        <v>0</v>
      </c>
      <c r="F3894" s="1699">
        <v>1</v>
      </c>
      <c r="G3894" s="1700" t="s">
        <v>6071</v>
      </c>
      <c r="H3894" s="1700" t="s">
        <v>5569</v>
      </c>
      <c r="I3894" s="1700" t="s">
        <v>8089</v>
      </c>
    </row>
    <row r="3895" spans="2:9">
      <c r="B3895" s="1699" t="s">
        <v>2743</v>
      </c>
      <c r="C3895" s="1699" t="s">
        <v>2507</v>
      </c>
      <c r="D3895" s="1699" t="s">
        <v>4077</v>
      </c>
      <c r="E3895" s="1699">
        <v>0</v>
      </c>
      <c r="F3895" s="1699">
        <v>1</v>
      </c>
      <c r="G3895" s="1700" t="s">
        <v>6071</v>
      </c>
      <c r="H3895" s="1700" t="s">
        <v>6086</v>
      </c>
      <c r="I3895" s="1700" t="s">
        <v>8088</v>
      </c>
    </row>
    <row r="3896" spans="2:9">
      <c r="B3896" s="1699" t="s">
        <v>2743</v>
      </c>
      <c r="C3896" s="1699" t="s">
        <v>2507</v>
      </c>
      <c r="D3896" s="1699" t="s">
        <v>4079</v>
      </c>
      <c r="E3896" s="1699">
        <v>0</v>
      </c>
      <c r="F3896" s="1699">
        <v>1</v>
      </c>
      <c r="G3896" s="1700" t="s">
        <v>6071</v>
      </c>
      <c r="H3896" s="1700" t="s">
        <v>6087</v>
      </c>
      <c r="I3896" s="1700" t="s">
        <v>8088</v>
      </c>
    </row>
    <row r="3897" spans="2:9">
      <c r="B3897" s="1699" t="s">
        <v>2743</v>
      </c>
      <c r="C3897" s="1699" t="s">
        <v>2507</v>
      </c>
      <c r="D3897" s="1699" t="s">
        <v>4081</v>
      </c>
      <c r="E3897" s="1699">
        <v>0</v>
      </c>
      <c r="F3897" s="1699">
        <v>1</v>
      </c>
      <c r="G3897" s="1700" t="s">
        <v>6071</v>
      </c>
      <c r="H3897" s="1700" t="s">
        <v>2545</v>
      </c>
      <c r="I3897" s="1700" t="s">
        <v>8088</v>
      </c>
    </row>
    <row r="3898" spans="2:9">
      <c r="B3898" s="1699" t="s">
        <v>2743</v>
      </c>
      <c r="C3898" s="1699" t="s">
        <v>2507</v>
      </c>
      <c r="D3898" s="1699" t="s">
        <v>4082</v>
      </c>
      <c r="E3898" s="1699">
        <v>0</v>
      </c>
      <c r="F3898" s="1699">
        <v>1</v>
      </c>
      <c r="G3898" s="1700" t="s">
        <v>6071</v>
      </c>
      <c r="H3898" s="1700" t="s">
        <v>6088</v>
      </c>
      <c r="I3898" s="1700" t="s">
        <v>8089</v>
      </c>
    </row>
    <row r="3899" spans="2:9">
      <c r="B3899" s="1699" t="s">
        <v>2743</v>
      </c>
      <c r="C3899" s="1699" t="s">
        <v>2120</v>
      </c>
      <c r="D3899" s="1699" t="s">
        <v>2110</v>
      </c>
      <c r="E3899" s="1699">
        <v>0</v>
      </c>
      <c r="F3899" s="1699">
        <v>1</v>
      </c>
      <c r="G3899" s="1700" t="s">
        <v>6089</v>
      </c>
      <c r="H3899" s="1700" t="s">
        <v>6090</v>
      </c>
      <c r="I3899" s="1700" t="s">
        <v>8088</v>
      </c>
    </row>
    <row r="3900" spans="2:9">
      <c r="B3900" s="1699" t="s">
        <v>2743</v>
      </c>
      <c r="C3900" s="1699" t="s">
        <v>2120</v>
      </c>
      <c r="D3900" s="1699" t="s">
        <v>2130</v>
      </c>
      <c r="E3900" s="1699">
        <v>0</v>
      </c>
      <c r="F3900" s="1699">
        <v>1</v>
      </c>
      <c r="G3900" s="1700" t="s">
        <v>6089</v>
      </c>
      <c r="H3900" s="1700" t="s">
        <v>6091</v>
      </c>
      <c r="I3900" s="1700" t="s">
        <v>8088</v>
      </c>
    </row>
    <row r="3901" spans="2:9">
      <c r="B3901" s="1699" t="s">
        <v>2743</v>
      </c>
      <c r="C3901" s="1699" t="s">
        <v>2120</v>
      </c>
      <c r="D3901" s="1699" t="s">
        <v>2525</v>
      </c>
      <c r="E3901" s="1699">
        <v>0</v>
      </c>
      <c r="F3901" s="1699">
        <v>1</v>
      </c>
      <c r="G3901" s="1700" t="s">
        <v>6089</v>
      </c>
      <c r="H3901" s="1700" t="s">
        <v>6092</v>
      </c>
      <c r="I3901" s="1700" t="s">
        <v>8088</v>
      </c>
    </row>
    <row r="3902" spans="2:9">
      <c r="B3902" s="1699" t="s">
        <v>2743</v>
      </c>
      <c r="C3902" s="1699" t="s">
        <v>2132</v>
      </c>
      <c r="D3902" s="1699" t="s">
        <v>2108</v>
      </c>
      <c r="E3902" s="1699">
        <v>1</v>
      </c>
      <c r="F3902" s="1699">
        <v>0</v>
      </c>
      <c r="G3902" s="1700" t="s">
        <v>6093</v>
      </c>
      <c r="H3902" s="1700"/>
      <c r="I3902" s="1700" t="s">
        <v>8088</v>
      </c>
    </row>
    <row r="3903" spans="2:9">
      <c r="B3903" s="1699" t="s">
        <v>2743</v>
      </c>
      <c r="C3903" s="1699" t="s">
        <v>2132</v>
      </c>
      <c r="D3903" s="1699" t="s">
        <v>2122</v>
      </c>
      <c r="E3903" s="1699">
        <v>0</v>
      </c>
      <c r="F3903" s="1699">
        <v>1</v>
      </c>
      <c r="G3903" s="1700" t="s">
        <v>6093</v>
      </c>
      <c r="H3903" s="1700" t="s">
        <v>6094</v>
      </c>
      <c r="I3903" s="1700" t="s">
        <v>8088</v>
      </c>
    </row>
    <row r="3904" spans="2:9">
      <c r="B3904" s="1699" t="s">
        <v>2743</v>
      </c>
      <c r="C3904" s="1699" t="s">
        <v>2132</v>
      </c>
      <c r="D3904" s="1699" t="s">
        <v>2124</v>
      </c>
      <c r="E3904" s="1699">
        <v>0</v>
      </c>
      <c r="F3904" s="1699">
        <v>1</v>
      </c>
      <c r="G3904" s="1700" t="s">
        <v>6093</v>
      </c>
      <c r="H3904" s="1700" t="s">
        <v>6095</v>
      </c>
      <c r="I3904" s="1700" t="s">
        <v>8088</v>
      </c>
    </row>
    <row r="3905" spans="2:9">
      <c r="B3905" s="1699" t="s">
        <v>2743</v>
      </c>
      <c r="C3905" s="1699" t="s">
        <v>2132</v>
      </c>
      <c r="D3905" s="1699" t="s">
        <v>2126</v>
      </c>
      <c r="E3905" s="1699">
        <v>0</v>
      </c>
      <c r="F3905" s="1699">
        <v>1</v>
      </c>
      <c r="G3905" s="1700" t="s">
        <v>6093</v>
      </c>
      <c r="H3905" s="1700" t="s">
        <v>4165</v>
      </c>
      <c r="I3905" s="1700" t="s">
        <v>8088</v>
      </c>
    </row>
    <row r="3906" spans="2:9">
      <c r="B3906" s="1699" t="s">
        <v>2743</v>
      </c>
      <c r="C3906" s="1699" t="s">
        <v>2132</v>
      </c>
      <c r="D3906" s="1699" t="s">
        <v>2128</v>
      </c>
      <c r="E3906" s="1699">
        <v>0</v>
      </c>
      <c r="F3906" s="1699">
        <v>1</v>
      </c>
      <c r="G3906" s="1700" t="s">
        <v>6093</v>
      </c>
      <c r="H3906" s="1700" t="s">
        <v>6034</v>
      </c>
      <c r="I3906" s="1700" t="s">
        <v>8088</v>
      </c>
    </row>
    <row r="3907" spans="2:9">
      <c r="B3907" s="1699" t="s">
        <v>2743</v>
      </c>
      <c r="C3907" s="1699" t="s">
        <v>2132</v>
      </c>
      <c r="D3907" s="1699" t="s">
        <v>2515</v>
      </c>
      <c r="E3907" s="1699">
        <v>0</v>
      </c>
      <c r="F3907" s="1699">
        <v>1</v>
      </c>
      <c r="G3907" s="1700" t="s">
        <v>6093</v>
      </c>
      <c r="H3907" s="1700" t="s">
        <v>6096</v>
      </c>
      <c r="I3907" s="1700" t="s">
        <v>8089</v>
      </c>
    </row>
    <row r="3908" spans="2:9">
      <c r="B3908" s="1699" t="s">
        <v>2743</v>
      </c>
      <c r="C3908" s="1699" t="s">
        <v>2132</v>
      </c>
      <c r="D3908" s="1699" t="s">
        <v>2518</v>
      </c>
      <c r="E3908" s="1699">
        <v>0</v>
      </c>
      <c r="F3908" s="1699">
        <v>1</v>
      </c>
      <c r="G3908" s="1700" t="s">
        <v>6093</v>
      </c>
      <c r="H3908" s="1700" t="s">
        <v>6097</v>
      </c>
      <c r="I3908" s="1700" t="s">
        <v>8089</v>
      </c>
    </row>
    <row r="3909" spans="2:9">
      <c r="B3909" s="1699" t="s">
        <v>2743</v>
      </c>
      <c r="C3909" s="1699" t="s">
        <v>2791</v>
      </c>
      <c r="D3909" s="1699" t="s">
        <v>2108</v>
      </c>
      <c r="E3909" s="1699">
        <v>1</v>
      </c>
      <c r="F3909" s="1699">
        <v>0</v>
      </c>
      <c r="G3909" s="1700" t="s">
        <v>6099</v>
      </c>
      <c r="H3909" s="1700"/>
      <c r="I3909" s="1700" t="s">
        <v>8089</v>
      </c>
    </row>
    <row r="3910" spans="2:9">
      <c r="B3910" s="1699" t="s">
        <v>2743</v>
      </c>
      <c r="C3910" s="1699" t="s">
        <v>2791</v>
      </c>
      <c r="D3910" s="1699" t="s">
        <v>2107</v>
      </c>
      <c r="E3910" s="1699">
        <v>0</v>
      </c>
      <c r="F3910" s="1699">
        <v>1</v>
      </c>
      <c r="G3910" s="1700" t="s">
        <v>6099</v>
      </c>
      <c r="H3910" s="1700" t="s">
        <v>4382</v>
      </c>
      <c r="I3910" s="1700" t="s">
        <v>8088</v>
      </c>
    </row>
    <row r="3911" spans="2:9">
      <c r="B3911" s="1699" t="s">
        <v>2743</v>
      </c>
      <c r="C3911" s="1699" t="s">
        <v>2791</v>
      </c>
      <c r="D3911" s="1699" t="s">
        <v>2110</v>
      </c>
      <c r="E3911" s="1699">
        <v>0</v>
      </c>
      <c r="F3911" s="1699">
        <v>1</v>
      </c>
      <c r="G3911" s="1700" t="s">
        <v>6099</v>
      </c>
      <c r="H3911" s="1700" t="s">
        <v>3158</v>
      </c>
      <c r="I3911" s="1700" t="s">
        <v>8088</v>
      </c>
    </row>
    <row r="3912" spans="2:9">
      <c r="B3912" s="1699" t="s">
        <v>2743</v>
      </c>
      <c r="C3912" s="1699" t="s">
        <v>2791</v>
      </c>
      <c r="D3912" s="1699" t="s">
        <v>2112</v>
      </c>
      <c r="E3912" s="1699">
        <v>0</v>
      </c>
      <c r="F3912" s="1699">
        <v>1</v>
      </c>
      <c r="G3912" s="1700" t="s">
        <v>6099</v>
      </c>
      <c r="H3912" s="1700" t="s">
        <v>3547</v>
      </c>
      <c r="I3912" s="1700" t="s">
        <v>8089</v>
      </c>
    </row>
    <row r="3913" spans="2:9">
      <c r="B3913" s="1699" t="s">
        <v>2743</v>
      </c>
      <c r="C3913" s="1699" t="s">
        <v>2791</v>
      </c>
      <c r="D3913" s="1699" t="s">
        <v>2124</v>
      </c>
      <c r="E3913" s="1699">
        <v>0</v>
      </c>
      <c r="F3913" s="1699">
        <v>1</v>
      </c>
      <c r="G3913" s="1700" t="s">
        <v>6099</v>
      </c>
      <c r="H3913" s="1700" t="s">
        <v>6100</v>
      </c>
      <c r="I3913" s="1700" t="s">
        <v>8088</v>
      </c>
    </row>
    <row r="3914" spans="2:9">
      <c r="B3914" s="1699" t="s">
        <v>2743</v>
      </c>
      <c r="C3914" s="1699" t="s">
        <v>2791</v>
      </c>
      <c r="D3914" s="1699" t="s">
        <v>2128</v>
      </c>
      <c r="E3914" s="1699">
        <v>0</v>
      </c>
      <c r="F3914" s="1699">
        <v>1</v>
      </c>
      <c r="G3914" s="1700" t="s">
        <v>6099</v>
      </c>
      <c r="H3914" s="1700" t="s">
        <v>3142</v>
      </c>
      <c r="I3914" s="1700" t="s">
        <v>8088</v>
      </c>
    </row>
    <row r="3915" spans="2:9">
      <c r="B3915" s="1699" t="s">
        <v>2743</v>
      </c>
      <c r="C3915" s="1699" t="s">
        <v>2791</v>
      </c>
      <c r="D3915" s="1699" t="s">
        <v>2130</v>
      </c>
      <c r="E3915" s="1699">
        <v>0</v>
      </c>
      <c r="F3915" s="1699">
        <v>1</v>
      </c>
      <c r="G3915" s="1700" t="s">
        <v>6099</v>
      </c>
      <c r="H3915" s="1700" t="s">
        <v>3576</v>
      </c>
      <c r="I3915" s="1700" t="s">
        <v>8089</v>
      </c>
    </row>
    <row r="3916" spans="2:9">
      <c r="B3916" s="1699" t="s">
        <v>2743</v>
      </c>
      <c r="C3916" s="1699" t="s">
        <v>2791</v>
      </c>
      <c r="D3916" s="1699" t="s">
        <v>2512</v>
      </c>
      <c r="E3916" s="1699">
        <v>0</v>
      </c>
      <c r="F3916" s="1699">
        <v>1</v>
      </c>
      <c r="G3916" s="1700" t="s">
        <v>6099</v>
      </c>
      <c r="H3916" s="1700" t="s">
        <v>3813</v>
      </c>
      <c r="I3916" s="1700" t="s">
        <v>8089</v>
      </c>
    </row>
    <row r="3917" spans="2:9">
      <c r="B3917" s="1699" t="s">
        <v>2743</v>
      </c>
      <c r="C3917" s="1699" t="s">
        <v>5251</v>
      </c>
      <c r="D3917" s="1699" t="s">
        <v>2108</v>
      </c>
      <c r="E3917" s="1699">
        <v>1</v>
      </c>
      <c r="F3917" s="1699">
        <v>0</v>
      </c>
      <c r="G3917" s="1700" t="s">
        <v>6101</v>
      </c>
      <c r="H3917" s="1700"/>
      <c r="I3917" s="1700" t="s">
        <v>8089</v>
      </c>
    </row>
    <row r="3918" spans="2:9">
      <c r="B3918" s="1699" t="s">
        <v>2743</v>
      </c>
      <c r="C3918" s="1699" t="s">
        <v>5251</v>
      </c>
      <c r="D3918" s="1699" t="s">
        <v>2107</v>
      </c>
      <c r="E3918" s="1699">
        <v>0</v>
      </c>
      <c r="F3918" s="1699">
        <v>1</v>
      </c>
      <c r="G3918" s="1700" t="s">
        <v>6101</v>
      </c>
      <c r="H3918" s="1700" t="s">
        <v>6101</v>
      </c>
      <c r="I3918" s="1700" t="s">
        <v>8089</v>
      </c>
    </row>
    <row r="3919" spans="2:9">
      <c r="B3919" s="1699" t="s">
        <v>2743</v>
      </c>
      <c r="C3919" s="1699" t="s">
        <v>5251</v>
      </c>
      <c r="D3919" s="1699" t="s">
        <v>2110</v>
      </c>
      <c r="E3919" s="1699">
        <v>0</v>
      </c>
      <c r="F3919" s="1699">
        <v>1</v>
      </c>
      <c r="G3919" s="1700" t="s">
        <v>6101</v>
      </c>
      <c r="H3919" s="1700" t="s">
        <v>3702</v>
      </c>
      <c r="I3919" s="1700" t="s">
        <v>8089</v>
      </c>
    </row>
    <row r="3920" spans="2:9">
      <c r="B3920" s="1699" t="s">
        <v>2743</v>
      </c>
      <c r="C3920" s="1699" t="s">
        <v>6102</v>
      </c>
      <c r="D3920" s="1699" t="s">
        <v>2108</v>
      </c>
      <c r="E3920" s="1699">
        <v>1</v>
      </c>
      <c r="F3920" s="1699">
        <v>0</v>
      </c>
      <c r="G3920" s="1700" t="s">
        <v>6103</v>
      </c>
      <c r="H3920" s="1700"/>
      <c r="I3920" s="1700" t="s">
        <v>8089</v>
      </c>
    </row>
    <row r="3921" spans="2:9">
      <c r="B3921" s="1699" t="s">
        <v>2743</v>
      </c>
      <c r="C3921" s="1699" t="s">
        <v>6102</v>
      </c>
      <c r="D3921" s="1699" t="s">
        <v>2107</v>
      </c>
      <c r="E3921" s="1699">
        <v>0</v>
      </c>
      <c r="F3921" s="1699">
        <v>1</v>
      </c>
      <c r="G3921" s="1700" t="s">
        <v>6103</v>
      </c>
      <c r="H3921" s="1700" t="s">
        <v>6103</v>
      </c>
      <c r="I3921" s="1700" t="s">
        <v>8089</v>
      </c>
    </row>
    <row r="3922" spans="2:9">
      <c r="B3922" s="1699" t="s">
        <v>2743</v>
      </c>
      <c r="C3922" s="1699" t="s">
        <v>6102</v>
      </c>
      <c r="D3922" s="1699" t="s">
        <v>2110</v>
      </c>
      <c r="E3922" s="1699">
        <v>0</v>
      </c>
      <c r="F3922" s="1699">
        <v>1</v>
      </c>
      <c r="G3922" s="1700" t="s">
        <v>6103</v>
      </c>
      <c r="H3922" s="1700" t="s">
        <v>3332</v>
      </c>
      <c r="I3922" s="1700" t="s">
        <v>8089</v>
      </c>
    </row>
    <row r="3923" spans="2:9">
      <c r="B3923" s="1699" t="s">
        <v>2743</v>
      </c>
      <c r="C3923" s="1699" t="s">
        <v>3938</v>
      </c>
      <c r="D3923" s="1699" t="s">
        <v>2108</v>
      </c>
      <c r="E3923" s="1699">
        <v>1</v>
      </c>
      <c r="F3923" s="1699">
        <v>0</v>
      </c>
      <c r="G3923" s="1700" t="s">
        <v>6104</v>
      </c>
      <c r="H3923" s="1700"/>
      <c r="I3923" s="1700" t="s">
        <v>8088</v>
      </c>
    </row>
    <row r="3924" spans="2:9">
      <c r="B3924" s="1699" t="s">
        <v>2743</v>
      </c>
      <c r="C3924" s="1699" t="s">
        <v>3938</v>
      </c>
      <c r="D3924" s="1699" t="s">
        <v>2112</v>
      </c>
      <c r="E3924" s="1699">
        <v>0</v>
      </c>
      <c r="F3924" s="1699">
        <v>1</v>
      </c>
      <c r="G3924" s="1700" t="s">
        <v>6104</v>
      </c>
      <c r="H3924" s="1700" t="s">
        <v>6105</v>
      </c>
      <c r="I3924" s="1700" t="s">
        <v>8088</v>
      </c>
    </row>
    <row r="3925" spans="2:9">
      <c r="B3925" s="1699" t="s">
        <v>2743</v>
      </c>
      <c r="C3925" s="1699" t="s">
        <v>3938</v>
      </c>
      <c r="D3925" s="1699" t="s">
        <v>2122</v>
      </c>
      <c r="E3925" s="1699">
        <v>0</v>
      </c>
      <c r="F3925" s="1699">
        <v>1</v>
      </c>
      <c r="G3925" s="1700" t="s">
        <v>6104</v>
      </c>
      <c r="H3925" s="1700" t="s">
        <v>6106</v>
      </c>
      <c r="I3925" s="1700" t="s">
        <v>8089</v>
      </c>
    </row>
    <row r="3926" spans="2:9">
      <c r="B3926" s="1699" t="s">
        <v>2743</v>
      </c>
      <c r="C3926" s="1699" t="s">
        <v>3938</v>
      </c>
      <c r="D3926" s="1699" t="s">
        <v>2124</v>
      </c>
      <c r="E3926" s="1699">
        <v>0</v>
      </c>
      <c r="F3926" s="1699">
        <v>1</v>
      </c>
      <c r="G3926" s="1700" t="s">
        <v>6104</v>
      </c>
      <c r="H3926" s="1700" t="s">
        <v>6107</v>
      </c>
      <c r="I3926" s="1700" t="s">
        <v>8088</v>
      </c>
    </row>
    <row r="3927" spans="2:9">
      <c r="B3927" s="1699" t="s">
        <v>2743</v>
      </c>
      <c r="C3927" s="1699" t="s">
        <v>3938</v>
      </c>
      <c r="D3927" s="1699" t="s">
        <v>2126</v>
      </c>
      <c r="E3927" s="1699">
        <v>0</v>
      </c>
      <c r="F3927" s="1699">
        <v>1</v>
      </c>
      <c r="G3927" s="1700" t="s">
        <v>6104</v>
      </c>
      <c r="H3927" s="1700" t="s">
        <v>6108</v>
      </c>
      <c r="I3927" s="1700" t="s">
        <v>8088</v>
      </c>
    </row>
    <row r="3928" spans="2:9">
      <c r="B3928" s="1699" t="s">
        <v>2743</v>
      </c>
      <c r="C3928" s="1699" t="s">
        <v>3938</v>
      </c>
      <c r="D3928" s="1699" t="s">
        <v>2130</v>
      </c>
      <c r="E3928" s="1699">
        <v>0</v>
      </c>
      <c r="F3928" s="1699">
        <v>1</v>
      </c>
      <c r="G3928" s="1700" t="s">
        <v>6104</v>
      </c>
      <c r="H3928" s="1700" t="s">
        <v>6109</v>
      </c>
      <c r="I3928" s="1700" t="s">
        <v>8089</v>
      </c>
    </row>
    <row r="3929" spans="2:9">
      <c r="B3929" s="1699" t="s">
        <v>2743</v>
      </c>
      <c r="C3929" s="1699" t="s">
        <v>3938</v>
      </c>
      <c r="D3929" s="1699" t="s">
        <v>2512</v>
      </c>
      <c r="E3929" s="1699">
        <v>0</v>
      </c>
      <c r="F3929" s="1699">
        <v>1</v>
      </c>
      <c r="G3929" s="1700" t="s">
        <v>6104</v>
      </c>
      <c r="H3929" s="1700" t="s">
        <v>6110</v>
      </c>
      <c r="I3929" s="1700" t="s">
        <v>8088</v>
      </c>
    </row>
    <row r="3930" spans="2:9">
      <c r="B3930" s="1699" t="s">
        <v>2743</v>
      </c>
      <c r="C3930" s="1699" t="s">
        <v>3938</v>
      </c>
      <c r="D3930" s="1699" t="s">
        <v>2514</v>
      </c>
      <c r="E3930" s="1699">
        <v>0</v>
      </c>
      <c r="F3930" s="1699">
        <v>1</v>
      </c>
      <c r="G3930" s="1700" t="s">
        <v>6104</v>
      </c>
      <c r="H3930" s="1700" t="s">
        <v>6111</v>
      </c>
      <c r="I3930" s="1700" t="s">
        <v>8088</v>
      </c>
    </row>
    <row r="3931" spans="2:9">
      <c r="B3931" s="1699" t="s">
        <v>2743</v>
      </c>
      <c r="C3931" s="1699" t="s">
        <v>3938</v>
      </c>
      <c r="D3931" s="1699" t="s">
        <v>2515</v>
      </c>
      <c r="E3931" s="1699">
        <v>0</v>
      </c>
      <c r="F3931" s="1699">
        <v>1</v>
      </c>
      <c r="G3931" s="1700" t="s">
        <v>6104</v>
      </c>
      <c r="H3931" s="1700" t="s">
        <v>6112</v>
      </c>
      <c r="I3931" s="1700" t="s">
        <v>8089</v>
      </c>
    </row>
    <row r="3932" spans="2:9">
      <c r="B3932" s="1699" t="s">
        <v>2743</v>
      </c>
      <c r="C3932" s="1699" t="s">
        <v>3938</v>
      </c>
      <c r="D3932" s="1699" t="s">
        <v>2516</v>
      </c>
      <c r="E3932" s="1699">
        <v>0</v>
      </c>
      <c r="F3932" s="1699">
        <v>1</v>
      </c>
      <c r="G3932" s="1700" t="s">
        <v>6104</v>
      </c>
      <c r="H3932" s="1700" t="s">
        <v>6113</v>
      </c>
      <c r="I3932" s="1700" t="s">
        <v>8089</v>
      </c>
    </row>
    <row r="3933" spans="2:9">
      <c r="B3933" s="1699" t="s">
        <v>2743</v>
      </c>
      <c r="C3933" s="1699" t="s">
        <v>2249</v>
      </c>
      <c r="D3933" s="1699" t="s">
        <v>2108</v>
      </c>
      <c r="E3933" s="1699">
        <v>1</v>
      </c>
      <c r="F3933" s="1699">
        <v>0</v>
      </c>
      <c r="G3933" s="1700" t="s">
        <v>6114</v>
      </c>
      <c r="H3933" s="1700"/>
      <c r="I3933" s="1700" t="s">
        <v>8089</v>
      </c>
    </row>
    <row r="3934" spans="2:9">
      <c r="B3934" s="1699" t="s">
        <v>2743</v>
      </c>
      <c r="C3934" s="1699" t="s">
        <v>2249</v>
      </c>
      <c r="D3934" s="1699" t="s">
        <v>2107</v>
      </c>
      <c r="E3934" s="1699">
        <v>0</v>
      </c>
      <c r="F3934" s="1699">
        <v>1</v>
      </c>
      <c r="G3934" s="1700" t="s">
        <v>6114</v>
      </c>
      <c r="H3934" s="1700" t="s">
        <v>6115</v>
      </c>
      <c r="I3934" s="1700" t="s">
        <v>8088</v>
      </c>
    </row>
    <row r="3935" spans="2:9">
      <c r="B3935" s="1699" t="s">
        <v>2743</v>
      </c>
      <c r="C3935" s="1699" t="s">
        <v>2249</v>
      </c>
      <c r="D3935" s="1699" t="s">
        <v>2110</v>
      </c>
      <c r="E3935" s="1699">
        <v>0</v>
      </c>
      <c r="F3935" s="1699">
        <v>1</v>
      </c>
      <c r="G3935" s="1700" t="s">
        <v>6114</v>
      </c>
      <c r="H3935" s="1700" t="s">
        <v>6116</v>
      </c>
      <c r="I3935" s="1700" t="s">
        <v>8089</v>
      </c>
    </row>
    <row r="3936" spans="2:9">
      <c r="B3936" s="1699" t="s">
        <v>2743</v>
      </c>
      <c r="C3936" s="1699" t="s">
        <v>2249</v>
      </c>
      <c r="D3936" s="1699" t="s">
        <v>2112</v>
      </c>
      <c r="E3936" s="1699">
        <v>0</v>
      </c>
      <c r="F3936" s="1699">
        <v>1</v>
      </c>
      <c r="G3936" s="1700" t="s">
        <v>6114</v>
      </c>
      <c r="H3936" s="1700" t="s">
        <v>6117</v>
      </c>
      <c r="I3936" s="1700" t="s">
        <v>8089</v>
      </c>
    </row>
    <row r="3937" spans="2:9">
      <c r="B3937" s="1699" t="s">
        <v>2743</v>
      </c>
      <c r="C3937" s="1699" t="s">
        <v>2249</v>
      </c>
      <c r="D3937" s="1699" t="s">
        <v>2122</v>
      </c>
      <c r="E3937" s="1699">
        <v>0</v>
      </c>
      <c r="F3937" s="1699">
        <v>1</v>
      </c>
      <c r="G3937" s="1700" t="s">
        <v>6114</v>
      </c>
      <c r="H3937" s="1700" t="s">
        <v>2988</v>
      </c>
      <c r="I3937" s="1700" t="s">
        <v>8089</v>
      </c>
    </row>
    <row r="3938" spans="2:9">
      <c r="B3938" s="1699" t="s">
        <v>2743</v>
      </c>
      <c r="C3938" s="1699" t="s">
        <v>2249</v>
      </c>
      <c r="D3938" s="1699" t="s">
        <v>2124</v>
      </c>
      <c r="E3938" s="1699">
        <v>0</v>
      </c>
      <c r="F3938" s="1699">
        <v>1</v>
      </c>
      <c r="G3938" s="1700" t="s">
        <v>6114</v>
      </c>
      <c r="H3938" s="1700" t="s">
        <v>4554</v>
      </c>
      <c r="I3938" s="1700" t="s">
        <v>8089</v>
      </c>
    </row>
    <row r="3939" spans="2:9">
      <c r="B3939" s="1699" t="s">
        <v>2743</v>
      </c>
      <c r="C3939" s="1699" t="s">
        <v>2253</v>
      </c>
      <c r="D3939" s="1699" t="s">
        <v>2108</v>
      </c>
      <c r="E3939" s="1699">
        <v>1</v>
      </c>
      <c r="F3939" s="1699">
        <v>0</v>
      </c>
      <c r="G3939" s="1700" t="s">
        <v>6118</v>
      </c>
      <c r="H3939" s="1700"/>
      <c r="I3939" s="1700" t="s">
        <v>8088</v>
      </c>
    </row>
    <row r="3940" spans="2:9">
      <c r="B3940" s="1699" t="s">
        <v>2743</v>
      </c>
      <c r="C3940" s="1699" t="s">
        <v>2253</v>
      </c>
      <c r="D3940" s="1699" t="s">
        <v>2110</v>
      </c>
      <c r="E3940" s="1699">
        <v>0</v>
      </c>
      <c r="F3940" s="1699">
        <v>1</v>
      </c>
      <c r="G3940" s="1700" t="s">
        <v>6118</v>
      </c>
      <c r="H3940" s="1700" t="s">
        <v>6119</v>
      </c>
      <c r="I3940" s="1700" t="s">
        <v>8088</v>
      </c>
    </row>
    <row r="3941" spans="2:9">
      <c r="B3941" s="1699" t="s">
        <v>2743</v>
      </c>
      <c r="C3941" s="1699" t="s">
        <v>2253</v>
      </c>
      <c r="D3941" s="1699" t="s">
        <v>2112</v>
      </c>
      <c r="E3941" s="1699">
        <v>0</v>
      </c>
      <c r="F3941" s="1699">
        <v>1</v>
      </c>
      <c r="G3941" s="1700" t="s">
        <v>6118</v>
      </c>
      <c r="H3941" s="1700" t="s">
        <v>6120</v>
      </c>
      <c r="I3941" s="1700" t="s">
        <v>8088</v>
      </c>
    </row>
    <row r="3942" spans="2:9">
      <c r="B3942" s="1699" t="s">
        <v>2743</v>
      </c>
      <c r="C3942" s="1699" t="s">
        <v>2253</v>
      </c>
      <c r="D3942" s="1699" t="s">
        <v>2124</v>
      </c>
      <c r="E3942" s="1699">
        <v>0</v>
      </c>
      <c r="F3942" s="1699">
        <v>1</v>
      </c>
      <c r="G3942" s="1700" t="s">
        <v>6118</v>
      </c>
      <c r="H3942" s="1700" t="s">
        <v>2244</v>
      </c>
      <c r="I3942" s="1700" t="s">
        <v>8088</v>
      </c>
    </row>
    <row r="3943" spans="2:9">
      <c r="B3943" s="1699" t="s">
        <v>2743</v>
      </c>
      <c r="C3943" s="1699" t="s">
        <v>2253</v>
      </c>
      <c r="D3943" s="1699" t="s">
        <v>2126</v>
      </c>
      <c r="E3943" s="1699">
        <v>0</v>
      </c>
      <c r="F3943" s="1699">
        <v>1</v>
      </c>
      <c r="G3943" s="1700" t="s">
        <v>6118</v>
      </c>
      <c r="H3943" s="1700" t="s">
        <v>6121</v>
      </c>
      <c r="I3943" s="1700" t="s">
        <v>8088</v>
      </c>
    </row>
    <row r="3944" spans="2:9">
      <c r="B3944" s="1699" t="s">
        <v>2743</v>
      </c>
      <c r="C3944" s="1699" t="s">
        <v>2253</v>
      </c>
      <c r="D3944" s="1699" t="s">
        <v>2128</v>
      </c>
      <c r="E3944" s="1699">
        <v>0</v>
      </c>
      <c r="F3944" s="1699">
        <v>1</v>
      </c>
      <c r="G3944" s="1700" t="s">
        <v>6118</v>
      </c>
      <c r="H3944" s="1700" t="s">
        <v>3176</v>
      </c>
      <c r="I3944" s="1700" t="s">
        <v>8088</v>
      </c>
    </row>
    <row r="3945" spans="2:9">
      <c r="B3945" s="1699" t="s">
        <v>2743</v>
      </c>
      <c r="C3945" s="1699" t="s">
        <v>2253</v>
      </c>
      <c r="D3945" s="1699" t="s">
        <v>2512</v>
      </c>
      <c r="E3945" s="1699">
        <v>0</v>
      </c>
      <c r="F3945" s="1699">
        <v>1</v>
      </c>
      <c r="G3945" s="1700" t="s">
        <v>6118</v>
      </c>
      <c r="H3945" s="1700" t="s">
        <v>6122</v>
      </c>
      <c r="I3945" s="1700" t="s">
        <v>8088</v>
      </c>
    </row>
    <row r="3946" spans="2:9">
      <c r="B3946" s="1699" t="s">
        <v>2743</v>
      </c>
      <c r="C3946" s="1699" t="s">
        <v>2255</v>
      </c>
      <c r="D3946" s="1699" t="s">
        <v>2110</v>
      </c>
      <c r="E3946" s="1699">
        <v>0</v>
      </c>
      <c r="F3946" s="1699">
        <v>1</v>
      </c>
      <c r="G3946" s="1700" t="s">
        <v>6123</v>
      </c>
      <c r="H3946" s="1700" t="s">
        <v>2631</v>
      </c>
      <c r="I3946" s="1700" t="s">
        <v>8088</v>
      </c>
    </row>
    <row r="3947" spans="2:9">
      <c r="B3947" s="1699" t="s">
        <v>2743</v>
      </c>
      <c r="C3947" s="1699" t="s">
        <v>2255</v>
      </c>
      <c r="D3947" s="1699" t="s">
        <v>2122</v>
      </c>
      <c r="E3947" s="1699">
        <v>0</v>
      </c>
      <c r="F3947" s="1699">
        <v>1</v>
      </c>
      <c r="G3947" s="1700" t="s">
        <v>6123</v>
      </c>
      <c r="H3947" s="1700" t="s">
        <v>6124</v>
      </c>
      <c r="I3947" s="1700" t="s">
        <v>8088</v>
      </c>
    </row>
    <row r="3948" spans="2:9">
      <c r="B3948" s="1699" t="s">
        <v>2743</v>
      </c>
      <c r="C3948" s="1699" t="s">
        <v>2255</v>
      </c>
      <c r="D3948" s="1699" t="s">
        <v>2128</v>
      </c>
      <c r="E3948" s="1699">
        <v>0</v>
      </c>
      <c r="F3948" s="1699">
        <v>1</v>
      </c>
      <c r="G3948" s="1700" t="s">
        <v>6123</v>
      </c>
      <c r="H3948" s="1700" t="s">
        <v>6125</v>
      </c>
      <c r="I3948" s="1700" t="s">
        <v>8088</v>
      </c>
    </row>
    <row r="3949" spans="2:9">
      <c r="B3949" s="1699" t="s">
        <v>2743</v>
      </c>
      <c r="C3949" s="1699" t="s">
        <v>2255</v>
      </c>
      <c r="D3949" s="1699" t="s">
        <v>2130</v>
      </c>
      <c r="E3949" s="1699">
        <v>0</v>
      </c>
      <c r="F3949" s="1699">
        <v>1</v>
      </c>
      <c r="G3949" s="1700" t="s">
        <v>6123</v>
      </c>
      <c r="H3949" s="1700" t="s">
        <v>6126</v>
      </c>
      <c r="I3949" s="1700" t="s">
        <v>8089</v>
      </c>
    </row>
    <row r="3950" spans="2:9">
      <c r="B3950" s="1699" t="s">
        <v>2743</v>
      </c>
      <c r="C3950" s="1699" t="s">
        <v>3668</v>
      </c>
      <c r="D3950" s="1699" t="s">
        <v>2108</v>
      </c>
      <c r="E3950" s="1699">
        <v>1</v>
      </c>
      <c r="F3950" s="1699">
        <v>0</v>
      </c>
      <c r="G3950" s="1700" t="s">
        <v>3136</v>
      </c>
      <c r="H3950" s="1700"/>
      <c r="I3950" s="1700" t="s">
        <v>8088</v>
      </c>
    </row>
    <row r="3951" spans="2:9">
      <c r="B3951" s="1699" t="s">
        <v>2743</v>
      </c>
      <c r="C3951" s="1699" t="s">
        <v>3668</v>
      </c>
      <c r="D3951" s="1699" t="s">
        <v>2112</v>
      </c>
      <c r="E3951" s="1699">
        <v>0</v>
      </c>
      <c r="F3951" s="1699">
        <v>1</v>
      </c>
      <c r="G3951" s="1700" t="s">
        <v>3136</v>
      </c>
      <c r="H3951" s="1700" t="s">
        <v>3391</v>
      </c>
      <c r="I3951" s="1700" t="s">
        <v>8089</v>
      </c>
    </row>
    <row r="3952" spans="2:9">
      <c r="B3952" s="1699" t="s">
        <v>2743</v>
      </c>
      <c r="C3952" s="1699" t="s">
        <v>3668</v>
      </c>
      <c r="D3952" s="1699" t="s">
        <v>2130</v>
      </c>
      <c r="E3952" s="1699">
        <v>0</v>
      </c>
      <c r="F3952" s="1699">
        <v>1</v>
      </c>
      <c r="G3952" s="1700" t="s">
        <v>3136</v>
      </c>
      <c r="H3952" s="1700" t="s">
        <v>6128</v>
      </c>
      <c r="I3952" s="1700" t="s">
        <v>8088</v>
      </c>
    </row>
    <row r="3953" spans="2:9">
      <c r="B3953" s="1699" t="s">
        <v>2743</v>
      </c>
      <c r="C3953" s="1699" t="s">
        <v>6129</v>
      </c>
      <c r="D3953" s="1699" t="s">
        <v>2108</v>
      </c>
      <c r="E3953" s="1699">
        <v>1</v>
      </c>
      <c r="F3953" s="1699">
        <v>0</v>
      </c>
      <c r="G3953" s="1700" t="s">
        <v>2633</v>
      </c>
      <c r="H3953" s="1700"/>
      <c r="I3953" s="1700" t="s">
        <v>8088</v>
      </c>
    </row>
    <row r="3954" spans="2:9">
      <c r="B3954" s="1699" t="s">
        <v>2743</v>
      </c>
      <c r="C3954" s="1699" t="s">
        <v>6129</v>
      </c>
      <c r="D3954" s="1699" t="s">
        <v>2110</v>
      </c>
      <c r="E3954" s="1699">
        <v>0</v>
      </c>
      <c r="F3954" s="1699">
        <v>1</v>
      </c>
      <c r="G3954" s="1700" t="s">
        <v>2633</v>
      </c>
      <c r="H3954" s="1700" t="s">
        <v>3583</v>
      </c>
      <c r="I3954" s="1700" t="s">
        <v>8088</v>
      </c>
    </row>
    <row r="3955" spans="2:9">
      <c r="B3955" s="1699" t="s">
        <v>2743</v>
      </c>
      <c r="C3955" s="1699" t="s">
        <v>6129</v>
      </c>
      <c r="D3955" s="1699" t="s">
        <v>2112</v>
      </c>
      <c r="E3955" s="1699">
        <v>0</v>
      </c>
      <c r="F3955" s="1699">
        <v>1</v>
      </c>
      <c r="G3955" s="1700" t="s">
        <v>2633</v>
      </c>
      <c r="H3955" s="1700" t="s">
        <v>6130</v>
      </c>
      <c r="I3955" s="1700" t="s">
        <v>8088</v>
      </c>
    </row>
    <row r="3956" spans="2:9">
      <c r="B3956" s="1699" t="s">
        <v>2743</v>
      </c>
      <c r="C3956" s="1699" t="s">
        <v>6129</v>
      </c>
      <c r="D3956" s="1699" t="s">
        <v>2122</v>
      </c>
      <c r="E3956" s="1699">
        <v>0</v>
      </c>
      <c r="F3956" s="1699">
        <v>1</v>
      </c>
      <c r="G3956" s="1700" t="s">
        <v>2633</v>
      </c>
      <c r="H3956" s="1700" t="s">
        <v>6131</v>
      </c>
      <c r="I3956" s="1700" t="s">
        <v>8089</v>
      </c>
    </row>
    <row r="3957" spans="2:9">
      <c r="B3957" s="1699" t="s">
        <v>2743</v>
      </c>
      <c r="C3957" s="1699" t="s">
        <v>6129</v>
      </c>
      <c r="D3957" s="1699" t="s">
        <v>2124</v>
      </c>
      <c r="E3957" s="1699">
        <v>0</v>
      </c>
      <c r="F3957" s="1699">
        <v>1</v>
      </c>
      <c r="G3957" s="1700" t="s">
        <v>2633</v>
      </c>
      <c r="H3957" s="1700" t="s">
        <v>6132</v>
      </c>
      <c r="I3957" s="1700" t="s">
        <v>8089</v>
      </c>
    </row>
    <row r="3958" spans="2:9">
      <c r="B3958" s="1699" t="s">
        <v>2743</v>
      </c>
      <c r="C3958" s="1699" t="s">
        <v>6129</v>
      </c>
      <c r="D3958" s="1699" t="s">
        <v>2128</v>
      </c>
      <c r="E3958" s="1699">
        <v>0</v>
      </c>
      <c r="F3958" s="1699">
        <v>1</v>
      </c>
      <c r="G3958" s="1700" t="s">
        <v>2633</v>
      </c>
      <c r="H3958" s="1700" t="s">
        <v>6133</v>
      </c>
      <c r="I3958" s="1700" t="s">
        <v>8088</v>
      </c>
    </row>
    <row r="3959" spans="2:9">
      <c r="B3959" s="1699" t="s">
        <v>2743</v>
      </c>
      <c r="C3959" s="1699" t="s">
        <v>6026</v>
      </c>
      <c r="D3959" s="1699" t="s">
        <v>2108</v>
      </c>
      <c r="E3959" s="1699">
        <v>1</v>
      </c>
      <c r="F3959" s="1699">
        <v>0</v>
      </c>
      <c r="G3959" s="1700" t="s">
        <v>6134</v>
      </c>
      <c r="H3959" s="1700"/>
      <c r="I3959" s="1700" t="s">
        <v>8088</v>
      </c>
    </row>
    <row r="3960" spans="2:9">
      <c r="B3960" s="1699" t="s">
        <v>2743</v>
      </c>
      <c r="C3960" s="1699" t="s">
        <v>6026</v>
      </c>
      <c r="D3960" s="1699" t="s">
        <v>2112</v>
      </c>
      <c r="E3960" s="1699">
        <v>0</v>
      </c>
      <c r="F3960" s="1699">
        <v>1</v>
      </c>
      <c r="G3960" s="1700" t="s">
        <v>6134</v>
      </c>
      <c r="H3960" s="1700" t="s">
        <v>5338</v>
      </c>
      <c r="I3960" s="1700" t="s">
        <v>8088</v>
      </c>
    </row>
    <row r="3961" spans="2:9">
      <c r="B3961" s="1699" t="s">
        <v>2743</v>
      </c>
      <c r="C3961" s="1699" t="s">
        <v>6026</v>
      </c>
      <c r="D3961" s="1699" t="s">
        <v>2122</v>
      </c>
      <c r="E3961" s="1699">
        <v>0</v>
      </c>
      <c r="F3961" s="1699">
        <v>1</v>
      </c>
      <c r="G3961" s="1700" t="s">
        <v>6134</v>
      </c>
      <c r="H3961" s="1700" t="s">
        <v>6135</v>
      </c>
      <c r="I3961" s="1700" t="s">
        <v>8089</v>
      </c>
    </row>
    <row r="3962" spans="2:9">
      <c r="B3962" s="1699" t="s">
        <v>2743</v>
      </c>
      <c r="C3962" s="1699" t="s">
        <v>6026</v>
      </c>
      <c r="D3962" s="1699" t="s">
        <v>2124</v>
      </c>
      <c r="E3962" s="1699">
        <v>0</v>
      </c>
      <c r="F3962" s="1699">
        <v>1</v>
      </c>
      <c r="G3962" s="1700" t="s">
        <v>6134</v>
      </c>
      <c r="H3962" s="1700" t="s">
        <v>6136</v>
      </c>
      <c r="I3962" s="1700" t="s">
        <v>8088</v>
      </c>
    </row>
    <row r="3963" spans="2:9">
      <c r="B3963" s="1699" t="s">
        <v>2743</v>
      </c>
      <c r="C3963" s="1699" t="s">
        <v>6026</v>
      </c>
      <c r="D3963" s="1699" t="s">
        <v>2126</v>
      </c>
      <c r="E3963" s="1699">
        <v>0</v>
      </c>
      <c r="F3963" s="1699">
        <v>1</v>
      </c>
      <c r="G3963" s="1700" t="s">
        <v>6134</v>
      </c>
      <c r="H3963" s="1700" t="s">
        <v>6137</v>
      </c>
      <c r="I3963" s="1700" t="s">
        <v>8088</v>
      </c>
    </row>
    <row r="3964" spans="2:9">
      <c r="B3964" s="1699" t="s">
        <v>2743</v>
      </c>
      <c r="C3964" s="1699" t="s">
        <v>2290</v>
      </c>
      <c r="D3964" s="1699" t="s">
        <v>2108</v>
      </c>
      <c r="E3964" s="1699">
        <v>1</v>
      </c>
      <c r="F3964" s="1699">
        <v>0</v>
      </c>
      <c r="G3964" s="1700" t="s">
        <v>6138</v>
      </c>
      <c r="H3964" s="1700"/>
      <c r="I3964" s="1700" t="s">
        <v>8089</v>
      </c>
    </row>
    <row r="3965" spans="2:9">
      <c r="B3965" s="1699" t="s">
        <v>2743</v>
      </c>
      <c r="C3965" s="1699" t="s">
        <v>2290</v>
      </c>
      <c r="D3965" s="1699" t="s">
        <v>2107</v>
      </c>
      <c r="E3965" s="1699">
        <v>0</v>
      </c>
      <c r="F3965" s="1699">
        <v>1</v>
      </c>
      <c r="G3965" s="1700" t="s">
        <v>6138</v>
      </c>
      <c r="H3965" s="1700" t="s">
        <v>3412</v>
      </c>
      <c r="I3965" s="1700" t="s">
        <v>8089</v>
      </c>
    </row>
    <row r="3966" spans="2:9">
      <c r="B3966" s="1699" t="s">
        <v>2743</v>
      </c>
      <c r="C3966" s="1699" t="s">
        <v>2290</v>
      </c>
      <c r="D3966" s="1699" t="s">
        <v>2110</v>
      </c>
      <c r="E3966" s="1699">
        <v>0</v>
      </c>
      <c r="F3966" s="1699">
        <v>1</v>
      </c>
      <c r="G3966" s="1700" t="s">
        <v>6138</v>
      </c>
      <c r="H3966" s="1700" t="s">
        <v>6139</v>
      </c>
      <c r="I3966" s="1700" t="s">
        <v>8089</v>
      </c>
    </row>
    <row r="3967" spans="2:9">
      <c r="B3967" s="1699" t="s">
        <v>2743</v>
      </c>
      <c r="C3967" s="1699" t="s">
        <v>2290</v>
      </c>
      <c r="D3967" s="1699" t="s">
        <v>2112</v>
      </c>
      <c r="E3967" s="1699">
        <v>0</v>
      </c>
      <c r="F3967" s="1699">
        <v>1</v>
      </c>
      <c r="G3967" s="1700" t="s">
        <v>6138</v>
      </c>
      <c r="H3967" s="1700" t="s">
        <v>3128</v>
      </c>
      <c r="I3967" s="1700" t="s">
        <v>8089</v>
      </c>
    </row>
    <row r="3968" spans="2:9">
      <c r="B3968" s="1699" t="s">
        <v>2743</v>
      </c>
      <c r="C3968" s="1699" t="s">
        <v>2290</v>
      </c>
      <c r="D3968" s="1699" t="s">
        <v>2122</v>
      </c>
      <c r="E3968" s="1699">
        <v>0</v>
      </c>
      <c r="F3968" s="1699">
        <v>1</v>
      </c>
      <c r="G3968" s="1700" t="s">
        <v>6138</v>
      </c>
      <c r="H3968" s="1700" t="s">
        <v>6140</v>
      </c>
      <c r="I3968" s="1700" t="s">
        <v>8089</v>
      </c>
    </row>
    <row r="3969" spans="2:9">
      <c r="B3969" s="1699" t="s">
        <v>2743</v>
      </c>
      <c r="C3969" s="1699" t="s">
        <v>2290</v>
      </c>
      <c r="D3969" s="1699" t="s">
        <v>2124</v>
      </c>
      <c r="E3969" s="1699">
        <v>0</v>
      </c>
      <c r="F3969" s="1699">
        <v>1</v>
      </c>
      <c r="G3969" s="1700" t="s">
        <v>6138</v>
      </c>
      <c r="H3969" s="1700" t="s">
        <v>6141</v>
      </c>
      <c r="I3969" s="1700" t="s">
        <v>8089</v>
      </c>
    </row>
    <row r="3970" spans="2:9">
      <c r="B3970" s="1699" t="s">
        <v>2743</v>
      </c>
      <c r="C3970" s="1699" t="s">
        <v>2290</v>
      </c>
      <c r="D3970" s="1699" t="s">
        <v>2126</v>
      </c>
      <c r="E3970" s="1699">
        <v>0</v>
      </c>
      <c r="F3970" s="1699">
        <v>1</v>
      </c>
      <c r="G3970" s="1700" t="s">
        <v>6138</v>
      </c>
      <c r="H3970" s="1700" t="s">
        <v>3145</v>
      </c>
      <c r="I3970" s="1700" t="s">
        <v>8089</v>
      </c>
    </row>
    <row r="3971" spans="2:9">
      <c r="B3971" s="1699" t="s">
        <v>2743</v>
      </c>
      <c r="C3971" s="1699" t="s">
        <v>2290</v>
      </c>
      <c r="D3971" s="1699" t="s">
        <v>2128</v>
      </c>
      <c r="E3971" s="1699">
        <v>0</v>
      </c>
      <c r="F3971" s="1699">
        <v>1</v>
      </c>
      <c r="G3971" s="1700" t="s">
        <v>6138</v>
      </c>
      <c r="H3971" s="1700" t="s">
        <v>6142</v>
      </c>
      <c r="I3971" s="1700" t="s">
        <v>8089</v>
      </c>
    </row>
    <row r="3972" spans="2:9">
      <c r="B3972" s="1699" t="s">
        <v>2743</v>
      </c>
      <c r="C3972" s="1699" t="s">
        <v>2294</v>
      </c>
      <c r="D3972" s="1699" t="s">
        <v>2108</v>
      </c>
      <c r="E3972" s="1699">
        <v>1</v>
      </c>
      <c r="F3972" s="1699">
        <v>0</v>
      </c>
      <c r="G3972" s="1700" t="s">
        <v>3973</v>
      </c>
      <c r="H3972" s="1700"/>
      <c r="I3972" s="1700" t="s">
        <v>8089</v>
      </c>
    </row>
    <row r="3973" spans="2:9">
      <c r="B3973" s="1699" t="s">
        <v>2743</v>
      </c>
      <c r="C3973" s="1699" t="s">
        <v>2294</v>
      </c>
      <c r="D3973" s="1699" t="s">
        <v>2107</v>
      </c>
      <c r="E3973" s="1699">
        <v>0</v>
      </c>
      <c r="F3973" s="1699">
        <v>1</v>
      </c>
      <c r="G3973" s="1700" t="s">
        <v>3973</v>
      </c>
      <c r="H3973" s="1700" t="s">
        <v>6143</v>
      </c>
      <c r="I3973" s="1700" t="s">
        <v>8089</v>
      </c>
    </row>
    <row r="3974" spans="2:9">
      <c r="B3974" s="1699" t="s">
        <v>2743</v>
      </c>
      <c r="C3974" s="1699" t="s">
        <v>2294</v>
      </c>
      <c r="D3974" s="1699" t="s">
        <v>2110</v>
      </c>
      <c r="E3974" s="1699">
        <v>0</v>
      </c>
      <c r="F3974" s="1699">
        <v>1</v>
      </c>
      <c r="G3974" s="1700" t="s">
        <v>3973</v>
      </c>
      <c r="H3974" s="1700" t="s">
        <v>3716</v>
      </c>
      <c r="I3974" s="1700" t="s">
        <v>8089</v>
      </c>
    </row>
    <row r="3975" spans="2:9">
      <c r="B3975" s="1699" t="s">
        <v>2743</v>
      </c>
      <c r="C3975" s="1699" t="s">
        <v>2294</v>
      </c>
      <c r="D3975" s="1699" t="s">
        <v>2112</v>
      </c>
      <c r="E3975" s="1699">
        <v>0</v>
      </c>
      <c r="F3975" s="1699">
        <v>1</v>
      </c>
      <c r="G3975" s="1700" t="s">
        <v>3973</v>
      </c>
      <c r="H3975" s="1700" t="s">
        <v>6144</v>
      </c>
      <c r="I3975" s="1700" t="s">
        <v>8089</v>
      </c>
    </row>
    <row r="3976" spans="2:9">
      <c r="B3976" s="1699" t="s">
        <v>2743</v>
      </c>
      <c r="C3976" s="1699" t="s">
        <v>2297</v>
      </c>
      <c r="D3976" s="1699" t="s">
        <v>2108</v>
      </c>
      <c r="E3976" s="1699">
        <v>1</v>
      </c>
      <c r="F3976" s="1699">
        <v>0</v>
      </c>
      <c r="G3976" s="1700" t="s">
        <v>6145</v>
      </c>
      <c r="H3976" s="1700"/>
      <c r="I3976" s="1700" t="s">
        <v>8089</v>
      </c>
    </row>
    <row r="3977" spans="2:9">
      <c r="B3977" s="1699" t="s">
        <v>2743</v>
      </c>
      <c r="C3977" s="1699" t="s">
        <v>2297</v>
      </c>
      <c r="D3977" s="1699" t="s">
        <v>2107</v>
      </c>
      <c r="E3977" s="1699">
        <v>0</v>
      </c>
      <c r="F3977" s="1699">
        <v>1</v>
      </c>
      <c r="G3977" s="1700" t="s">
        <v>6145</v>
      </c>
      <c r="H3977" s="1700" t="s">
        <v>6146</v>
      </c>
      <c r="I3977" s="1700" t="s">
        <v>8089</v>
      </c>
    </row>
    <row r="3978" spans="2:9">
      <c r="B3978" s="1699" t="s">
        <v>2743</v>
      </c>
      <c r="C3978" s="1699" t="s">
        <v>2297</v>
      </c>
      <c r="D3978" s="1699" t="s">
        <v>2110</v>
      </c>
      <c r="E3978" s="1699">
        <v>0</v>
      </c>
      <c r="F3978" s="1699">
        <v>1</v>
      </c>
      <c r="G3978" s="1700" t="s">
        <v>6145</v>
      </c>
      <c r="H3978" s="1700" t="s">
        <v>3939</v>
      </c>
      <c r="I3978" s="1700" t="s">
        <v>8088</v>
      </c>
    </row>
    <row r="3979" spans="2:9">
      <c r="B3979" s="1699" t="s">
        <v>2743</v>
      </c>
      <c r="C3979" s="1699" t="s">
        <v>2297</v>
      </c>
      <c r="D3979" s="1699" t="s">
        <v>2112</v>
      </c>
      <c r="E3979" s="1699">
        <v>0</v>
      </c>
      <c r="F3979" s="1699">
        <v>1</v>
      </c>
      <c r="G3979" s="1700" t="s">
        <v>6145</v>
      </c>
      <c r="H3979" s="1700" t="s">
        <v>6147</v>
      </c>
      <c r="I3979" s="1700" t="s">
        <v>8088</v>
      </c>
    </row>
    <row r="3980" spans="2:9">
      <c r="B3980" s="1699" t="s">
        <v>2743</v>
      </c>
      <c r="C3980" s="1699" t="s">
        <v>2297</v>
      </c>
      <c r="D3980" s="1699" t="s">
        <v>2122</v>
      </c>
      <c r="E3980" s="1699">
        <v>0</v>
      </c>
      <c r="F3980" s="1699">
        <v>1</v>
      </c>
      <c r="G3980" s="1700" t="s">
        <v>6145</v>
      </c>
      <c r="H3980" s="1700" t="s">
        <v>6148</v>
      </c>
      <c r="I3980" s="1700" t="s">
        <v>8089</v>
      </c>
    </row>
    <row r="3981" spans="2:9">
      <c r="B3981" s="1699" t="s">
        <v>2745</v>
      </c>
      <c r="C3981" s="1699" t="s">
        <v>2507</v>
      </c>
      <c r="D3981" s="1699" t="s">
        <v>2124</v>
      </c>
      <c r="E3981" s="1699">
        <v>0</v>
      </c>
      <c r="F3981" s="1699">
        <v>1</v>
      </c>
      <c r="G3981" s="1700" t="s">
        <v>6149</v>
      </c>
      <c r="H3981" s="1700" t="s">
        <v>3158</v>
      </c>
      <c r="I3981" s="1700" t="s">
        <v>8088</v>
      </c>
    </row>
    <row r="3982" spans="2:9">
      <c r="B3982" s="1699" t="s">
        <v>2745</v>
      </c>
      <c r="C3982" s="1699" t="s">
        <v>2507</v>
      </c>
      <c r="D3982" s="1699" t="s">
        <v>2126</v>
      </c>
      <c r="E3982" s="1699">
        <v>0</v>
      </c>
      <c r="F3982" s="1699">
        <v>1</v>
      </c>
      <c r="G3982" s="1700" t="s">
        <v>6149</v>
      </c>
      <c r="H3982" s="1700" t="s">
        <v>6150</v>
      </c>
      <c r="I3982" s="1700" t="s">
        <v>8088</v>
      </c>
    </row>
    <row r="3983" spans="2:9">
      <c r="B3983" s="1699" t="s">
        <v>2745</v>
      </c>
      <c r="C3983" s="1699" t="s">
        <v>2507</v>
      </c>
      <c r="D3983" s="1699" t="s">
        <v>2128</v>
      </c>
      <c r="E3983" s="1699">
        <v>0</v>
      </c>
      <c r="F3983" s="1699">
        <v>1</v>
      </c>
      <c r="G3983" s="1700" t="s">
        <v>6149</v>
      </c>
      <c r="H3983" s="1700" t="s">
        <v>6151</v>
      </c>
      <c r="I3983" s="1700" t="s">
        <v>8088</v>
      </c>
    </row>
    <row r="3984" spans="2:9">
      <c r="B3984" s="1699" t="s">
        <v>2745</v>
      </c>
      <c r="C3984" s="1699" t="s">
        <v>2507</v>
      </c>
      <c r="D3984" s="1699" t="s">
        <v>2512</v>
      </c>
      <c r="E3984" s="1699">
        <v>0</v>
      </c>
      <c r="F3984" s="1699">
        <v>1</v>
      </c>
      <c r="G3984" s="1700" t="s">
        <v>6149</v>
      </c>
      <c r="H3984" s="1700" t="s">
        <v>6152</v>
      </c>
      <c r="I3984" s="1700" t="s">
        <v>8088</v>
      </c>
    </row>
    <row r="3985" spans="2:9">
      <c r="B3985" s="1699" t="s">
        <v>2745</v>
      </c>
      <c r="C3985" s="1699" t="s">
        <v>2507</v>
      </c>
      <c r="D3985" s="1699" t="s">
        <v>2514</v>
      </c>
      <c r="E3985" s="1699">
        <v>0</v>
      </c>
      <c r="F3985" s="1699">
        <v>1</v>
      </c>
      <c r="G3985" s="1700" t="s">
        <v>6149</v>
      </c>
      <c r="H3985" s="1700" t="s">
        <v>2508</v>
      </c>
      <c r="I3985" s="1700" t="s">
        <v>8088</v>
      </c>
    </row>
    <row r="3986" spans="2:9">
      <c r="B3986" s="1699" t="s">
        <v>2745</v>
      </c>
      <c r="C3986" s="1699" t="s">
        <v>2507</v>
      </c>
      <c r="D3986" s="1699" t="s">
        <v>2515</v>
      </c>
      <c r="E3986" s="1699">
        <v>0</v>
      </c>
      <c r="F3986" s="1699">
        <v>1</v>
      </c>
      <c r="G3986" s="1700" t="s">
        <v>6149</v>
      </c>
      <c r="H3986" s="1700" t="s">
        <v>6153</v>
      </c>
      <c r="I3986" s="1700" t="s">
        <v>8088</v>
      </c>
    </row>
    <row r="3987" spans="2:9">
      <c r="B3987" s="1699" t="s">
        <v>2745</v>
      </c>
      <c r="C3987" s="1699" t="s">
        <v>2507</v>
      </c>
      <c r="D3987" s="1699" t="s">
        <v>2516</v>
      </c>
      <c r="E3987" s="1699">
        <v>0</v>
      </c>
      <c r="F3987" s="1699">
        <v>1</v>
      </c>
      <c r="G3987" s="1700" t="s">
        <v>6149</v>
      </c>
      <c r="H3987" s="1700" t="s">
        <v>6154</v>
      </c>
      <c r="I3987" s="1700" t="s">
        <v>8088</v>
      </c>
    </row>
    <row r="3988" spans="2:9">
      <c r="B3988" s="1699" t="s">
        <v>2745</v>
      </c>
      <c r="C3988" s="1699" t="s">
        <v>2507</v>
      </c>
      <c r="D3988" s="1699" t="s">
        <v>2518</v>
      </c>
      <c r="E3988" s="1699">
        <v>0</v>
      </c>
      <c r="F3988" s="1699">
        <v>1</v>
      </c>
      <c r="G3988" s="1700" t="s">
        <v>6149</v>
      </c>
      <c r="H3988" s="1700" t="s">
        <v>6155</v>
      </c>
      <c r="I3988" s="1700" t="s">
        <v>8089</v>
      </c>
    </row>
    <row r="3989" spans="2:9">
      <c r="B3989" s="1699" t="s">
        <v>2745</v>
      </c>
      <c r="C3989" s="1699" t="s">
        <v>2507</v>
      </c>
      <c r="D3989" s="1699" t="s">
        <v>2520</v>
      </c>
      <c r="E3989" s="1699">
        <v>0</v>
      </c>
      <c r="F3989" s="1699">
        <v>1</v>
      </c>
      <c r="G3989" s="1700" t="s">
        <v>6149</v>
      </c>
      <c r="H3989" s="1700" t="s">
        <v>6156</v>
      </c>
      <c r="I3989" s="1700" t="s">
        <v>8088</v>
      </c>
    </row>
    <row r="3990" spans="2:9">
      <c r="B3990" s="1699" t="s">
        <v>2745</v>
      </c>
      <c r="C3990" s="1699" t="s">
        <v>2507</v>
      </c>
      <c r="D3990" s="1699" t="s">
        <v>2522</v>
      </c>
      <c r="E3990" s="1699">
        <v>0</v>
      </c>
      <c r="F3990" s="1699">
        <v>1</v>
      </c>
      <c r="G3990" s="1700" t="s">
        <v>6149</v>
      </c>
      <c r="H3990" s="1700" t="s">
        <v>6157</v>
      </c>
      <c r="I3990" s="1700" t="s">
        <v>8088</v>
      </c>
    </row>
    <row r="3991" spans="2:9">
      <c r="B3991" s="1699" t="s">
        <v>2745</v>
      </c>
      <c r="C3991" s="1699" t="s">
        <v>2507</v>
      </c>
      <c r="D3991" s="1699" t="s">
        <v>2524</v>
      </c>
      <c r="E3991" s="1699">
        <v>0</v>
      </c>
      <c r="F3991" s="1699">
        <v>1</v>
      </c>
      <c r="G3991" s="1700" t="s">
        <v>6149</v>
      </c>
      <c r="H3991" s="1700" t="s">
        <v>6158</v>
      </c>
      <c r="I3991" s="1700" t="s">
        <v>8088</v>
      </c>
    </row>
    <row r="3992" spans="2:9">
      <c r="B3992" s="1699" t="s">
        <v>2745</v>
      </c>
      <c r="C3992" s="1699" t="s">
        <v>2507</v>
      </c>
      <c r="D3992" s="1699" t="s">
        <v>2525</v>
      </c>
      <c r="E3992" s="1699">
        <v>0</v>
      </c>
      <c r="F3992" s="1699">
        <v>1</v>
      </c>
      <c r="G3992" s="1700" t="s">
        <v>6149</v>
      </c>
      <c r="H3992" s="1700" t="s">
        <v>6159</v>
      </c>
      <c r="I3992" s="1700" t="s">
        <v>8089</v>
      </c>
    </row>
    <row r="3993" spans="2:9">
      <c r="B3993" s="1699" t="s">
        <v>2745</v>
      </c>
      <c r="C3993" s="1699" t="s">
        <v>2507</v>
      </c>
      <c r="D3993" s="1699" t="s">
        <v>2527</v>
      </c>
      <c r="E3993" s="1699">
        <v>0</v>
      </c>
      <c r="F3993" s="1699">
        <v>1</v>
      </c>
      <c r="G3993" s="1700" t="s">
        <v>6149</v>
      </c>
      <c r="H3993" s="1700" t="s">
        <v>6160</v>
      </c>
      <c r="I3993" s="1700" t="s">
        <v>8089</v>
      </c>
    </row>
    <row r="3994" spans="2:9">
      <c r="B3994" s="1699" t="s">
        <v>2745</v>
      </c>
      <c r="C3994" s="1699" t="s">
        <v>2507</v>
      </c>
      <c r="D3994" s="1699" t="s">
        <v>2529</v>
      </c>
      <c r="E3994" s="1699">
        <v>0</v>
      </c>
      <c r="F3994" s="1699">
        <v>1</v>
      </c>
      <c r="G3994" s="1700" t="s">
        <v>6149</v>
      </c>
      <c r="H3994" s="1700" t="s">
        <v>6161</v>
      </c>
      <c r="I3994" s="1700" t="s">
        <v>8089</v>
      </c>
    </row>
    <row r="3995" spans="2:9">
      <c r="B3995" s="1699" t="s">
        <v>2745</v>
      </c>
      <c r="C3995" s="1699" t="s">
        <v>2507</v>
      </c>
      <c r="D3995" s="1699" t="s">
        <v>2531</v>
      </c>
      <c r="E3995" s="1699">
        <v>0</v>
      </c>
      <c r="F3995" s="1699">
        <v>1</v>
      </c>
      <c r="G3995" s="1700" t="s">
        <v>6149</v>
      </c>
      <c r="H3995" s="1700" t="s">
        <v>6162</v>
      </c>
      <c r="I3995" s="1700" t="s">
        <v>8089</v>
      </c>
    </row>
    <row r="3996" spans="2:9">
      <c r="B3996" s="1699" t="s">
        <v>2745</v>
      </c>
      <c r="C3996" s="1699" t="s">
        <v>2507</v>
      </c>
      <c r="D3996" s="1699" t="s">
        <v>2685</v>
      </c>
      <c r="E3996" s="1699">
        <v>0</v>
      </c>
      <c r="F3996" s="1699">
        <v>1</v>
      </c>
      <c r="G3996" s="1700" t="s">
        <v>6149</v>
      </c>
      <c r="H3996" s="1700" t="s">
        <v>6163</v>
      </c>
      <c r="I3996" s="1700" t="s">
        <v>8089</v>
      </c>
    </row>
    <row r="3997" spans="2:9">
      <c r="B3997" s="1699" t="s">
        <v>2745</v>
      </c>
      <c r="C3997" s="1699" t="s">
        <v>2507</v>
      </c>
      <c r="D3997" s="1699" t="s">
        <v>2725</v>
      </c>
      <c r="E3997" s="1699">
        <v>0</v>
      </c>
      <c r="F3997" s="1699">
        <v>1</v>
      </c>
      <c r="G3997" s="1700" t="s">
        <v>6149</v>
      </c>
      <c r="H3997" s="1700" t="s">
        <v>3933</v>
      </c>
      <c r="I3997" s="1700" t="s">
        <v>8088</v>
      </c>
    </row>
    <row r="3998" spans="2:9">
      <c r="B3998" s="1699" t="s">
        <v>2745</v>
      </c>
      <c r="C3998" s="1699" t="s">
        <v>2507</v>
      </c>
      <c r="D3998" s="1699" t="s">
        <v>2727</v>
      </c>
      <c r="E3998" s="1699">
        <v>0</v>
      </c>
      <c r="F3998" s="1699">
        <v>1</v>
      </c>
      <c r="G3998" s="1700" t="s">
        <v>6149</v>
      </c>
      <c r="H3998" s="1700" t="s">
        <v>6164</v>
      </c>
      <c r="I3998" s="1700" t="s">
        <v>8088</v>
      </c>
    </row>
    <row r="3999" spans="2:9">
      <c r="B3999" s="1699" t="s">
        <v>2745</v>
      </c>
      <c r="C3999" s="1699" t="s">
        <v>2507</v>
      </c>
      <c r="D3999" s="1699" t="s">
        <v>2729</v>
      </c>
      <c r="E3999" s="1699">
        <v>0</v>
      </c>
      <c r="F3999" s="1699">
        <v>1</v>
      </c>
      <c r="G3999" s="1700" t="s">
        <v>6149</v>
      </c>
      <c r="H3999" s="1700" t="s">
        <v>4307</v>
      </c>
      <c r="I3999" s="1700" t="s">
        <v>8088</v>
      </c>
    </row>
    <row r="4000" spans="2:9">
      <c r="B4000" s="1699" t="s">
        <v>2745</v>
      </c>
      <c r="C4000" s="1699" t="s">
        <v>2507</v>
      </c>
      <c r="D4000" s="1699" t="s">
        <v>2731</v>
      </c>
      <c r="E4000" s="1699">
        <v>0</v>
      </c>
      <c r="F4000" s="1699">
        <v>1</v>
      </c>
      <c r="G4000" s="1700" t="s">
        <v>6149</v>
      </c>
      <c r="H4000" s="1700" t="s">
        <v>6165</v>
      </c>
      <c r="I4000" s="1700" t="s">
        <v>8088</v>
      </c>
    </row>
    <row r="4001" spans="2:9">
      <c r="B4001" s="1699" t="s">
        <v>2745</v>
      </c>
      <c r="C4001" s="1699" t="s">
        <v>2507</v>
      </c>
      <c r="D4001" s="1699" t="s">
        <v>2733</v>
      </c>
      <c r="E4001" s="1699">
        <v>0</v>
      </c>
      <c r="F4001" s="1699">
        <v>1</v>
      </c>
      <c r="G4001" s="1700" t="s">
        <v>6149</v>
      </c>
      <c r="H4001" s="1700" t="s">
        <v>6166</v>
      </c>
      <c r="I4001" s="1700" t="s">
        <v>8088</v>
      </c>
    </row>
    <row r="4002" spans="2:9">
      <c r="B4002" s="1699" t="s">
        <v>2745</v>
      </c>
      <c r="C4002" s="1699" t="s">
        <v>2507</v>
      </c>
      <c r="D4002" s="1699" t="s">
        <v>2735</v>
      </c>
      <c r="E4002" s="1699">
        <v>0</v>
      </c>
      <c r="F4002" s="1699">
        <v>1</v>
      </c>
      <c r="G4002" s="1700" t="s">
        <v>6149</v>
      </c>
      <c r="H4002" s="1700" t="s">
        <v>6167</v>
      </c>
      <c r="I4002" s="1700" t="s">
        <v>8088</v>
      </c>
    </row>
    <row r="4003" spans="2:9">
      <c r="B4003" s="1699" t="s">
        <v>2745</v>
      </c>
      <c r="C4003" s="1699" t="s">
        <v>2507</v>
      </c>
      <c r="D4003" s="1699" t="s">
        <v>2737</v>
      </c>
      <c r="E4003" s="1699">
        <v>0</v>
      </c>
      <c r="F4003" s="1699">
        <v>1</v>
      </c>
      <c r="G4003" s="1700" t="s">
        <v>6149</v>
      </c>
      <c r="H4003" s="1700" t="s">
        <v>6168</v>
      </c>
      <c r="I4003" s="1700" t="s">
        <v>8088</v>
      </c>
    </row>
    <row r="4004" spans="2:9">
      <c r="B4004" s="1699" t="s">
        <v>2745</v>
      </c>
      <c r="C4004" s="1699" t="s">
        <v>2507</v>
      </c>
      <c r="D4004" s="1699" t="s">
        <v>2739</v>
      </c>
      <c r="E4004" s="1699">
        <v>0</v>
      </c>
      <c r="F4004" s="1699">
        <v>1</v>
      </c>
      <c r="G4004" s="1700" t="s">
        <v>6149</v>
      </c>
      <c r="H4004" s="1700" t="s">
        <v>6169</v>
      </c>
      <c r="I4004" s="1700" t="s">
        <v>8088</v>
      </c>
    </row>
    <row r="4005" spans="2:9">
      <c r="B4005" s="1699" t="s">
        <v>2745</v>
      </c>
      <c r="C4005" s="1699" t="s">
        <v>2507</v>
      </c>
      <c r="D4005" s="1699" t="s">
        <v>2745</v>
      </c>
      <c r="E4005" s="1699">
        <v>0</v>
      </c>
      <c r="F4005" s="1699">
        <v>1</v>
      </c>
      <c r="G4005" s="1700" t="s">
        <v>6149</v>
      </c>
      <c r="H4005" s="1700" t="s">
        <v>6170</v>
      </c>
      <c r="I4005" s="1700" t="s">
        <v>8088</v>
      </c>
    </row>
    <row r="4006" spans="2:9">
      <c r="B4006" s="1699" t="s">
        <v>2745</v>
      </c>
      <c r="C4006" s="1699" t="s">
        <v>2120</v>
      </c>
      <c r="D4006" s="1699" t="s">
        <v>2108</v>
      </c>
      <c r="E4006" s="1699">
        <v>1</v>
      </c>
      <c r="F4006" s="1699">
        <v>0</v>
      </c>
      <c r="G4006" s="1700" t="s">
        <v>6171</v>
      </c>
      <c r="H4006" s="1700"/>
      <c r="I4006" s="1700" t="s">
        <v>8089</v>
      </c>
    </row>
    <row r="4007" spans="2:9">
      <c r="B4007" s="1699" t="s">
        <v>2745</v>
      </c>
      <c r="C4007" s="1699" t="s">
        <v>2120</v>
      </c>
      <c r="D4007" s="1699" t="s">
        <v>2107</v>
      </c>
      <c r="E4007" s="1699">
        <v>0</v>
      </c>
      <c r="F4007" s="1699">
        <v>1</v>
      </c>
      <c r="G4007" s="1700" t="s">
        <v>6171</v>
      </c>
      <c r="H4007" s="1700" t="s">
        <v>6171</v>
      </c>
      <c r="I4007" s="1700" t="s">
        <v>8088</v>
      </c>
    </row>
    <row r="4008" spans="2:9">
      <c r="B4008" s="1699" t="s">
        <v>2745</v>
      </c>
      <c r="C4008" s="1699" t="s">
        <v>2120</v>
      </c>
      <c r="D4008" s="1699" t="s">
        <v>2110</v>
      </c>
      <c r="E4008" s="1699">
        <v>0</v>
      </c>
      <c r="F4008" s="1699">
        <v>1</v>
      </c>
      <c r="G4008" s="1700" t="s">
        <v>6171</v>
      </c>
      <c r="H4008" s="1700" t="s">
        <v>6172</v>
      </c>
      <c r="I4008" s="1700" t="s">
        <v>8089</v>
      </c>
    </row>
    <row r="4009" spans="2:9">
      <c r="B4009" s="1699" t="s">
        <v>2745</v>
      </c>
      <c r="C4009" s="1699" t="s">
        <v>2120</v>
      </c>
      <c r="D4009" s="1699" t="s">
        <v>2112</v>
      </c>
      <c r="E4009" s="1699">
        <v>0</v>
      </c>
      <c r="F4009" s="1699">
        <v>1</v>
      </c>
      <c r="G4009" s="1700" t="s">
        <v>6171</v>
      </c>
      <c r="H4009" s="1700" t="s">
        <v>6173</v>
      </c>
      <c r="I4009" s="1700" t="s">
        <v>8089</v>
      </c>
    </row>
    <row r="4010" spans="2:9">
      <c r="B4010" s="1699" t="s">
        <v>2745</v>
      </c>
      <c r="C4010" s="1699" t="s">
        <v>2120</v>
      </c>
      <c r="D4010" s="1699" t="s">
        <v>2122</v>
      </c>
      <c r="E4010" s="1699">
        <v>0</v>
      </c>
      <c r="F4010" s="1699">
        <v>1</v>
      </c>
      <c r="G4010" s="1700" t="s">
        <v>6171</v>
      </c>
      <c r="H4010" s="1700" t="s">
        <v>4979</v>
      </c>
      <c r="I4010" s="1700" t="s">
        <v>8088</v>
      </c>
    </row>
    <row r="4011" spans="2:9">
      <c r="B4011" s="1699" t="s">
        <v>2745</v>
      </c>
      <c r="C4011" s="1699" t="s">
        <v>2120</v>
      </c>
      <c r="D4011" s="1699" t="s">
        <v>2124</v>
      </c>
      <c r="E4011" s="1699">
        <v>0</v>
      </c>
      <c r="F4011" s="1699">
        <v>1</v>
      </c>
      <c r="G4011" s="1700" t="s">
        <v>6171</v>
      </c>
      <c r="H4011" s="1700" t="s">
        <v>6174</v>
      </c>
      <c r="I4011" s="1700" t="s">
        <v>8089</v>
      </c>
    </row>
    <row r="4012" spans="2:9">
      <c r="B4012" s="1699" t="s">
        <v>2745</v>
      </c>
      <c r="C4012" s="1699" t="s">
        <v>2120</v>
      </c>
      <c r="D4012" s="1699" t="s">
        <v>2126</v>
      </c>
      <c r="E4012" s="1699">
        <v>0</v>
      </c>
      <c r="F4012" s="1699">
        <v>1</v>
      </c>
      <c r="G4012" s="1700" t="s">
        <v>6171</v>
      </c>
      <c r="H4012" s="1700" t="s">
        <v>6175</v>
      </c>
      <c r="I4012" s="1700" t="s">
        <v>8088</v>
      </c>
    </row>
    <row r="4013" spans="2:9">
      <c r="B4013" s="1699" t="s">
        <v>2745</v>
      </c>
      <c r="C4013" s="1699" t="s">
        <v>2120</v>
      </c>
      <c r="D4013" s="1699" t="s">
        <v>2128</v>
      </c>
      <c r="E4013" s="1699">
        <v>0</v>
      </c>
      <c r="F4013" s="1699">
        <v>1</v>
      </c>
      <c r="G4013" s="1700" t="s">
        <v>6171</v>
      </c>
      <c r="H4013" s="1700" t="s">
        <v>6176</v>
      </c>
      <c r="I4013" s="1700" t="s">
        <v>8089</v>
      </c>
    </row>
    <row r="4014" spans="2:9">
      <c r="B4014" s="1699" t="s">
        <v>2745</v>
      </c>
      <c r="C4014" s="1699" t="s">
        <v>2120</v>
      </c>
      <c r="D4014" s="1699" t="s">
        <v>2130</v>
      </c>
      <c r="E4014" s="1699">
        <v>0</v>
      </c>
      <c r="F4014" s="1699">
        <v>1</v>
      </c>
      <c r="G4014" s="1700" t="s">
        <v>6171</v>
      </c>
      <c r="H4014" s="1700" t="s">
        <v>6177</v>
      </c>
      <c r="I4014" s="1700" t="s">
        <v>8089</v>
      </c>
    </row>
    <row r="4015" spans="2:9">
      <c r="B4015" s="1699" t="s">
        <v>2745</v>
      </c>
      <c r="C4015" s="1699" t="s">
        <v>2120</v>
      </c>
      <c r="D4015" s="1699" t="s">
        <v>2512</v>
      </c>
      <c r="E4015" s="1699">
        <v>0</v>
      </c>
      <c r="F4015" s="1699">
        <v>1</v>
      </c>
      <c r="G4015" s="1700" t="s">
        <v>6171</v>
      </c>
      <c r="H4015" s="1700" t="s">
        <v>6178</v>
      </c>
      <c r="I4015" s="1700" t="s">
        <v>8089</v>
      </c>
    </row>
    <row r="4016" spans="2:9">
      <c r="B4016" s="1699" t="s">
        <v>2745</v>
      </c>
      <c r="C4016" s="1699" t="s">
        <v>2120</v>
      </c>
      <c r="D4016" s="1699" t="s">
        <v>2514</v>
      </c>
      <c r="E4016" s="1699">
        <v>0</v>
      </c>
      <c r="F4016" s="1699">
        <v>1</v>
      </c>
      <c r="G4016" s="1700" t="s">
        <v>6171</v>
      </c>
      <c r="H4016" s="1700" t="s">
        <v>6179</v>
      </c>
      <c r="I4016" s="1700" t="s">
        <v>8088</v>
      </c>
    </row>
    <row r="4017" spans="2:9">
      <c r="B4017" s="1699" t="s">
        <v>2745</v>
      </c>
      <c r="C4017" s="1699" t="s">
        <v>2120</v>
      </c>
      <c r="D4017" s="1699" t="s">
        <v>2515</v>
      </c>
      <c r="E4017" s="1699">
        <v>0</v>
      </c>
      <c r="F4017" s="1699">
        <v>1</v>
      </c>
      <c r="G4017" s="1700" t="s">
        <v>6171</v>
      </c>
      <c r="H4017" s="1700" t="s">
        <v>2184</v>
      </c>
      <c r="I4017" s="1700" t="s">
        <v>8088</v>
      </c>
    </row>
    <row r="4018" spans="2:9">
      <c r="B4018" s="1699" t="s">
        <v>2745</v>
      </c>
      <c r="C4018" s="1699" t="s">
        <v>2120</v>
      </c>
      <c r="D4018" s="1699" t="s">
        <v>2516</v>
      </c>
      <c r="E4018" s="1699">
        <v>0</v>
      </c>
      <c r="F4018" s="1699">
        <v>1</v>
      </c>
      <c r="G4018" s="1700" t="s">
        <v>6171</v>
      </c>
      <c r="H4018" s="1700" t="s">
        <v>4683</v>
      </c>
      <c r="I4018" s="1700" t="s">
        <v>8089</v>
      </c>
    </row>
    <row r="4019" spans="2:9">
      <c r="B4019" s="1699" t="s">
        <v>2745</v>
      </c>
      <c r="C4019" s="1699" t="s">
        <v>2120</v>
      </c>
      <c r="D4019" s="1699" t="s">
        <v>2518</v>
      </c>
      <c r="E4019" s="1699">
        <v>0</v>
      </c>
      <c r="F4019" s="1699">
        <v>1</v>
      </c>
      <c r="G4019" s="1700" t="s">
        <v>6171</v>
      </c>
      <c r="H4019" s="1700" t="s">
        <v>6180</v>
      </c>
      <c r="I4019" s="1700" t="s">
        <v>8088</v>
      </c>
    </row>
    <row r="4020" spans="2:9">
      <c r="B4020" s="1699" t="s">
        <v>2745</v>
      </c>
      <c r="C4020" s="1699" t="s">
        <v>2120</v>
      </c>
      <c r="D4020" s="1699" t="s">
        <v>2520</v>
      </c>
      <c r="E4020" s="1699">
        <v>0</v>
      </c>
      <c r="F4020" s="1699">
        <v>1</v>
      </c>
      <c r="G4020" s="1700" t="s">
        <v>6171</v>
      </c>
      <c r="H4020" s="1700" t="s">
        <v>6181</v>
      </c>
      <c r="I4020" s="1700" t="s">
        <v>8089</v>
      </c>
    </row>
    <row r="4021" spans="2:9">
      <c r="B4021" s="1699" t="s">
        <v>2745</v>
      </c>
      <c r="C4021" s="1699" t="s">
        <v>2120</v>
      </c>
      <c r="D4021" s="1699" t="s">
        <v>2522</v>
      </c>
      <c r="E4021" s="1699">
        <v>0</v>
      </c>
      <c r="F4021" s="1699">
        <v>1</v>
      </c>
      <c r="G4021" s="1700" t="s">
        <v>6171</v>
      </c>
      <c r="H4021" s="1700" t="s">
        <v>6182</v>
      </c>
      <c r="I4021" s="1700" t="s">
        <v>8089</v>
      </c>
    </row>
    <row r="4022" spans="2:9">
      <c r="B4022" s="1699" t="s">
        <v>2745</v>
      </c>
      <c r="C4022" s="1699" t="s">
        <v>2120</v>
      </c>
      <c r="D4022" s="1699" t="s">
        <v>2524</v>
      </c>
      <c r="E4022" s="1699">
        <v>0</v>
      </c>
      <c r="F4022" s="1699">
        <v>1</v>
      </c>
      <c r="G4022" s="1700" t="s">
        <v>6171</v>
      </c>
      <c r="H4022" s="1700" t="s">
        <v>6183</v>
      </c>
      <c r="I4022" s="1700" t="s">
        <v>8089</v>
      </c>
    </row>
    <row r="4023" spans="2:9">
      <c r="B4023" s="1699" t="s">
        <v>2745</v>
      </c>
      <c r="C4023" s="1699" t="s">
        <v>2120</v>
      </c>
      <c r="D4023" s="1699" t="s">
        <v>2525</v>
      </c>
      <c r="E4023" s="1699">
        <v>0</v>
      </c>
      <c r="F4023" s="1699">
        <v>1</v>
      </c>
      <c r="G4023" s="1700" t="s">
        <v>6171</v>
      </c>
      <c r="H4023" s="1700" t="s">
        <v>3601</v>
      </c>
      <c r="I4023" s="1700" t="s">
        <v>8089</v>
      </c>
    </row>
    <row r="4024" spans="2:9">
      <c r="B4024" s="1699" t="s">
        <v>2745</v>
      </c>
      <c r="C4024" s="1699" t="s">
        <v>2120</v>
      </c>
      <c r="D4024" s="1699" t="s">
        <v>2527</v>
      </c>
      <c r="E4024" s="1699">
        <v>0</v>
      </c>
      <c r="F4024" s="1699">
        <v>1</v>
      </c>
      <c r="G4024" s="1700" t="s">
        <v>6171</v>
      </c>
      <c r="H4024" s="1700" t="s">
        <v>6184</v>
      </c>
      <c r="I4024" s="1700" t="s">
        <v>8089</v>
      </c>
    </row>
    <row r="4025" spans="2:9">
      <c r="B4025" s="1699" t="s">
        <v>2745</v>
      </c>
      <c r="C4025" s="1699" t="s">
        <v>2120</v>
      </c>
      <c r="D4025" s="1699" t="s">
        <v>2529</v>
      </c>
      <c r="E4025" s="1699">
        <v>0</v>
      </c>
      <c r="F4025" s="1699">
        <v>1</v>
      </c>
      <c r="G4025" s="1700" t="s">
        <v>6171</v>
      </c>
      <c r="H4025" s="1700" t="s">
        <v>4045</v>
      </c>
      <c r="I4025" s="1700" t="s">
        <v>8088</v>
      </c>
    </row>
    <row r="4026" spans="2:9">
      <c r="B4026" s="1699" t="s">
        <v>2745</v>
      </c>
      <c r="C4026" s="1699" t="s">
        <v>2120</v>
      </c>
      <c r="D4026" s="1699" t="s">
        <v>2531</v>
      </c>
      <c r="E4026" s="1699">
        <v>0</v>
      </c>
      <c r="F4026" s="1699">
        <v>1</v>
      </c>
      <c r="G4026" s="1700" t="s">
        <v>6171</v>
      </c>
      <c r="H4026" s="1700" t="s">
        <v>6185</v>
      </c>
      <c r="I4026" s="1700" t="s">
        <v>8089</v>
      </c>
    </row>
    <row r="4027" spans="2:9">
      <c r="B4027" s="1699" t="s">
        <v>2745</v>
      </c>
      <c r="C4027" s="1699" t="s">
        <v>2120</v>
      </c>
      <c r="D4027" s="1699" t="s">
        <v>2685</v>
      </c>
      <c r="E4027" s="1699">
        <v>0</v>
      </c>
      <c r="F4027" s="1699">
        <v>1</v>
      </c>
      <c r="G4027" s="1700" t="s">
        <v>6171</v>
      </c>
      <c r="H4027" s="1700" t="s">
        <v>6186</v>
      </c>
      <c r="I4027" s="1700" t="s">
        <v>8088</v>
      </c>
    </row>
    <row r="4028" spans="2:9">
      <c r="B4028" s="1699" t="s">
        <v>2745</v>
      </c>
      <c r="C4028" s="1699" t="s">
        <v>2120</v>
      </c>
      <c r="D4028" s="1699" t="s">
        <v>2725</v>
      </c>
      <c r="E4028" s="1699">
        <v>0</v>
      </c>
      <c r="F4028" s="1699">
        <v>1</v>
      </c>
      <c r="G4028" s="1700" t="s">
        <v>6171</v>
      </c>
      <c r="H4028" s="1700" t="s">
        <v>6187</v>
      </c>
      <c r="I4028" s="1700" t="s">
        <v>8089</v>
      </c>
    </row>
    <row r="4029" spans="2:9">
      <c r="B4029" s="1699" t="s">
        <v>2745</v>
      </c>
      <c r="C4029" s="1699" t="s">
        <v>2132</v>
      </c>
      <c r="D4029" s="1699" t="s">
        <v>2108</v>
      </c>
      <c r="E4029" s="1699">
        <v>1</v>
      </c>
      <c r="F4029" s="1699">
        <v>0</v>
      </c>
      <c r="G4029" s="1700" t="s">
        <v>6188</v>
      </c>
      <c r="H4029" s="1700"/>
      <c r="I4029" s="1700" t="s">
        <v>8088</v>
      </c>
    </row>
    <row r="4030" spans="2:9">
      <c r="B4030" s="1699" t="s">
        <v>2745</v>
      </c>
      <c r="C4030" s="1699" t="s">
        <v>2132</v>
      </c>
      <c r="D4030" s="1699" t="s">
        <v>2126</v>
      </c>
      <c r="E4030" s="1699">
        <v>0</v>
      </c>
      <c r="F4030" s="1699">
        <v>1</v>
      </c>
      <c r="G4030" s="1700" t="s">
        <v>6188</v>
      </c>
      <c r="H4030" s="1700" t="s">
        <v>6189</v>
      </c>
      <c r="I4030" s="1700" t="s">
        <v>8089</v>
      </c>
    </row>
    <row r="4031" spans="2:9">
      <c r="B4031" s="1699" t="s">
        <v>2745</v>
      </c>
      <c r="C4031" s="1699" t="s">
        <v>2132</v>
      </c>
      <c r="D4031" s="1699" t="s">
        <v>2128</v>
      </c>
      <c r="E4031" s="1699">
        <v>0</v>
      </c>
      <c r="F4031" s="1699">
        <v>1</v>
      </c>
      <c r="G4031" s="1700" t="s">
        <v>6188</v>
      </c>
      <c r="H4031" s="1700" t="s">
        <v>6190</v>
      </c>
      <c r="I4031" s="1700" t="s">
        <v>8088</v>
      </c>
    </row>
    <row r="4032" spans="2:9">
      <c r="B4032" s="1699" t="s">
        <v>2745</v>
      </c>
      <c r="C4032" s="1699" t="s">
        <v>2132</v>
      </c>
      <c r="D4032" s="1699" t="s">
        <v>2130</v>
      </c>
      <c r="E4032" s="1699">
        <v>0</v>
      </c>
      <c r="F4032" s="1699">
        <v>1</v>
      </c>
      <c r="G4032" s="1700" t="s">
        <v>6188</v>
      </c>
      <c r="H4032" s="1700" t="s">
        <v>5418</v>
      </c>
      <c r="I4032" s="1700" t="s">
        <v>8088</v>
      </c>
    </row>
    <row r="4033" spans="2:9">
      <c r="B4033" s="1699" t="s">
        <v>2745</v>
      </c>
      <c r="C4033" s="1699" t="s">
        <v>2132</v>
      </c>
      <c r="D4033" s="1699" t="s">
        <v>2512</v>
      </c>
      <c r="E4033" s="1699">
        <v>0</v>
      </c>
      <c r="F4033" s="1699">
        <v>1</v>
      </c>
      <c r="G4033" s="1700" t="s">
        <v>6188</v>
      </c>
      <c r="H4033" s="1700" t="s">
        <v>6191</v>
      </c>
      <c r="I4033" s="1700" t="s">
        <v>8089</v>
      </c>
    </row>
    <row r="4034" spans="2:9">
      <c r="B4034" s="1699" t="s">
        <v>2745</v>
      </c>
      <c r="C4034" s="1699" t="s">
        <v>2132</v>
      </c>
      <c r="D4034" s="1699" t="s">
        <v>2518</v>
      </c>
      <c r="E4034" s="1699">
        <v>0</v>
      </c>
      <c r="F4034" s="1699">
        <v>1</v>
      </c>
      <c r="G4034" s="1700" t="s">
        <v>6188</v>
      </c>
      <c r="H4034" s="1700" t="s">
        <v>6192</v>
      </c>
      <c r="I4034" s="1700" t="s">
        <v>8089</v>
      </c>
    </row>
    <row r="4035" spans="2:9">
      <c r="B4035" s="1699" t="s">
        <v>2745</v>
      </c>
      <c r="C4035" s="1699" t="s">
        <v>2132</v>
      </c>
      <c r="D4035" s="1699" t="s">
        <v>2520</v>
      </c>
      <c r="E4035" s="1699">
        <v>0</v>
      </c>
      <c r="F4035" s="1699">
        <v>1</v>
      </c>
      <c r="G4035" s="1700" t="s">
        <v>6188</v>
      </c>
      <c r="H4035" s="1700" t="s">
        <v>4591</v>
      </c>
      <c r="I4035" s="1700" t="s">
        <v>8088</v>
      </c>
    </row>
    <row r="4036" spans="2:9">
      <c r="B4036" s="1699" t="s">
        <v>2745</v>
      </c>
      <c r="C4036" s="1699" t="s">
        <v>2132</v>
      </c>
      <c r="D4036" s="1699" t="s">
        <v>2522</v>
      </c>
      <c r="E4036" s="1699">
        <v>0</v>
      </c>
      <c r="F4036" s="1699">
        <v>1</v>
      </c>
      <c r="G4036" s="1700" t="s">
        <v>6188</v>
      </c>
      <c r="H4036" s="1700" t="s">
        <v>5155</v>
      </c>
      <c r="I4036" s="1700" t="s">
        <v>8088</v>
      </c>
    </row>
    <row r="4037" spans="2:9">
      <c r="B4037" s="1699" t="s">
        <v>2745</v>
      </c>
      <c r="C4037" s="1699" t="s">
        <v>2132</v>
      </c>
      <c r="D4037" s="1699" t="s">
        <v>2524</v>
      </c>
      <c r="E4037" s="1699">
        <v>0</v>
      </c>
      <c r="F4037" s="1699">
        <v>1</v>
      </c>
      <c r="G4037" s="1700" t="s">
        <v>6188</v>
      </c>
      <c r="H4037" s="1700" t="s">
        <v>6193</v>
      </c>
      <c r="I4037" s="1700" t="s">
        <v>8088</v>
      </c>
    </row>
    <row r="4038" spans="2:9">
      <c r="B4038" s="1699" t="s">
        <v>2745</v>
      </c>
      <c r="C4038" s="1699" t="s">
        <v>2132</v>
      </c>
      <c r="D4038" s="1699" t="s">
        <v>2525</v>
      </c>
      <c r="E4038" s="1699">
        <v>0</v>
      </c>
      <c r="F4038" s="1699">
        <v>1</v>
      </c>
      <c r="G4038" s="1700" t="s">
        <v>6188</v>
      </c>
      <c r="H4038" s="1700" t="s">
        <v>6194</v>
      </c>
      <c r="I4038" s="1700" t="s">
        <v>8089</v>
      </c>
    </row>
    <row r="4039" spans="2:9">
      <c r="B4039" s="1699" t="s">
        <v>2745</v>
      </c>
      <c r="C4039" s="1699" t="s">
        <v>2132</v>
      </c>
      <c r="D4039" s="1699" t="s">
        <v>2527</v>
      </c>
      <c r="E4039" s="1699">
        <v>0</v>
      </c>
      <c r="F4039" s="1699">
        <v>1</v>
      </c>
      <c r="G4039" s="1700" t="s">
        <v>6188</v>
      </c>
      <c r="H4039" s="1700" t="s">
        <v>5638</v>
      </c>
      <c r="I4039" s="1700" t="s">
        <v>8088</v>
      </c>
    </row>
    <row r="4040" spans="2:9">
      <c r="B4040" s="1699" t="s">
        <v>2745</v>
      </c>
      <c r="C4040" s="1699" t="s">
        <v>2132</v>
      </c>
      <c r="D4040" s="1699" t="s">
        <v>2529</v>
      </c>
      <c r="E4040" s="1699">
        <v>0</v>
      </c>
      <c r="F4040" s="1699">
        <v>1</v>
      </c>
      <c r="G4040" s="1700" t="s">
        <v>6188</v>
      </c>
      <c r="H4040" s="1700" t="s">
        <v>3142</v>
      </c>
      <c r="I4040" s="1700" t="s">
        <v>8088</v>
      </c>
    </row>
    <row r="4041" spans="2:9">
      <c r="B4041" s="1699" t="s">
        <v>2745</v>
      </c>
      <c r="C4041" s="1699" t="s">
        <v>2132</v>
      </c>
      <c r="D4041" s="1699" t="s">
        <v>2531</v>
      </c>
      <c r="E4041" s="1699">
        <v>0</v>
      </c>
      <c r="F4041" s="1699">
        <v>1</v>
      </c>
      <c r="G4041" s="1700" t="s">
        <v>6188</v>
      </c>
      <c r="H4041" s="1700" t="s">
        <v>6195</v>
      </c>
      <c r="I4041" s="1700" t="s">
        <v>8088</v>
      </c>
    </row>
    <row r="4042" spans="2:9">
      <c r="B4042" s="1699" t="s">
        <v>2745</v>
      </c>
      <c r="C4042" s="1699" t="s">
        <v>2132</v>
      </c>
      <c r="D4042" s="1699" t="s">
        <v>2685</v>
      </c>
      <c r="E4042" s="1699">
        <v>0</v>
      </c>
      <c r="F4042" s="1699">
        <v>1</v>
      </c>
      <c r="G4042" s="1700" t="s">
        <v>6188</v>
      </c>
      <c r="H4042" s="1700" t="s">
        <v>6196</v>
      </c>
      <c r="I4042" s="1700" t="s">
        <v>8089</v>
      </c>
    </row>
    <row r="4043" spans="2:9">
      <c r="B4043" s="1699" t="s">
        <v>2745</v>
      </c>
      <c r="C4043" s="1699" t="s">
        <v>2132</v>
      </c>
      <c r="D4043" s="1699" t="s">
        <v>2725</v>
      </c>
      <c r="E4043" s="1699">
        <v>0</v>
      </c>
      <c r="F4043" s="1699">
        <v>1</v>
      </c>
      <c r="G4043" s="1700" t="s">
        <v>6188</v>
      </c>
      <c r="H4043" s="1700" t="s">
        <v>6197</v>
      </c>
      <c r="I4043" s="1700" t="s">
        <v>8089</v>
      </c>
    </row>
    <row r="4044" spans="2:9">
      <c r="B4044" s="1699" t="s">
        <v>2745</v>
      </c>
      <c r="C4044" s="1699" t="s">
        <v>2132</v>
      </c>
      <c r="D4044" s="1699" t="s">
        <v>2727</v>
      </c>
      <c r="E4044" s="1699">
        <v>0</v>
      </c>
      <c r="F4044" s="1699">
        <v>1</v>
      </c>
      <c r="G4044" s="1700" t="s">
        <v>6188</v>
      </c>
      <c r="H4044" s="1700" t="s">
        <v>3127</v>
      </c>
      <c r="I4044" s="1700" t="s">
        <v>8089</v>
      </c>
    </row>
    <row r="4045" spans="2:9">
      <c r="B4045" s="1699" t="s">
        <v>2745</v>
      </c>
      <c r="C4045" s="1699" t="s">
        <v>2132</v>
      </c>
      <c r="D4045" s="1699" t="s">
        <v>2729</v>
      </c>
      <c r="E4045" s="1699">
        <v>0</v>
      </c>
      <c r="F4045" s="1699">
        <v>1</v>
      </c>
      <c r="G4045" s="1700" t="s">
        <v>6188</v>
      </c>
      <c r="H4045" s="1700" t="s">
        <v>6198</v>
      </c>
      <c r="I4045" s="1700" t="s">
        <v>8088</v>
      </c>
    </row>
    <row r="4046" spans="2:9">
      <c r="B4046" s="1699" t="s">
        <v>2745</v>
      </c>
      <c r="C4046" s="1699" t="s">
        <v>2132</v>
      </c>
      <c r="D4046" s="1699" t="s">
        <v>2731</v>
      </c>
      <c r="E4046" s="1699">
        <v>0</v>
      </c>
      <c r="F4046" s="1699">
        <v>1</v>
      </c>
      <c r="G4046" s="1700" t="s">
        <v>6188</v>
      </c>
      <c r="H4046" s="1700" t="s">
        <v>6199</v>
      </c>
      <c r="I4046" s="1700" t="s">
        <v>8089</v>
      </c>
    </row>
    <row r="4047" spans="2:9">
      <c r="B4047" s="1699" t="s">
        <v>2745</v>
      </c>
      <c r="C4047" s="1699" t="s">
        <v>2132</v>
      </c>
      <c r="D4047" s="1699" t="s">
        <v>2733</v>
      </c>
      <c r="E4047" s="1699">
        <v>0</v>
      </c>
      <c r="F4047" s="1699">
        <v>1</v>
      </c>
      <c r="G4047" s="1700" t="s">
        <v>6188</v>
      </c>
      <c r="H4047" s="1700" t="s">
        <v>6200</v>
      </c>
      <c r="I4047" s="1700" t="s">
        <v>8089</v>
      </c>
    </row>
    <row r="4048" spans="2:9">
      <c r="B4048" s="1699" t="s">
        <v>2745</v>
      </c>
      <c r="C4048" s="1699" t="s">
        <v>2132</v>
      </c>
      <c r="D4048" s="1699" t="s">
        <v>2735</v>
      </c>
      <c r="E4048" s="1699">
        <v>0</v>
      </c>
      <c r="F4048" s="1699">
        <v>1</v>
      </c>
      <c r="G4048" s="1700" t="s">
        <v>6188</v>
      </c>
      <c r="H4048" s="1700" t="s">
        <v>6201</v>
      </c>
      <c r="I4048" s="1700" t="s">
        <v>8088</v>
      </c>
    </row>
    <row r="4049" spans="2:9">
      <c r="B4049" s="1699" t="s">
        <v>2745</v>
      </c>
      <c r="C4049" s="1699" t="s">
        <v>2132</v>
      </c>
      <c r="D4049" s="1699" t="s">
        <v>2737</v>
      </c>
      <c r="E4049" s="1699">
        <v>0</v>
      </c>
      <c r="F4049" s="1699">
        <v>1</v>
      </c>
      <c r="G4049" s="1700" t="s">
        <v>6188</v>
      </c>
      <c r="H4049" s="1700" t="s">
        <v>6202</v>
      </c>
      <c r="I4049" s="1700" t="s">
        <v>8088</v>
      </c>
    </row>
    <row r="4050" spans="2:9">
      <c r="B4050" s="1699" t="s">
        <v>2745</v>
      </c>
      <c r="C4050" s="1699" t="s">
        <v>2132</v>
      </c>
      <c r="D4050" s="1699" t="s">
        <v>2739</v>
      </c>
      <c r="E4050" s="1699">
        <v>0</v>
      </c>
      <c r="F4050" s="1699">
        <v>1</v>
      </c>
      <c r="G4050" s="1700" t="s">
        <v>6188</v>
      </c>
      <c r="H4050" s="1700" t="s">
        <v>6203</v>
      </c>
      <c r="I4050" s="1700" t="s">
        <v>8088</v>
      </c>
    </row>
    <row r="4051" spans="2:9">
      <c r="B4051" s="1699" t="s">
        <v>2745</v>
      </c>
      <c r="C4051" s="1699" t="s">
        <v>2132</v>
      </c>
      <c r="D4051" s="1699" t="s">
        <v>2741</v>
      </c>
      <c r="E4051" s="1699">
        <v>0</v>
      </c>
      <c r="F4051" s="1699">
        <v>1</v>
      </c>
      <c r="G4051" s="1700" t="s">
        <v>6188</v>
      </c>
      <c r="H4051" s="1700" t="s">
        <v>4712</v>
      </c>
      <c r="I4051" s="1700" t="s">
        <v>8088</v>
      </c>
    </row>
    <row r="4052" spans="2:9">
      <c r="B4052" s="1699" t="s">
        <v>2745</v>
      </c>
      <c r="C4052" s="1699" t="s">
        <v>2132</v>
      </c>
      <c r="D4052" s="1699" t="s">
        <v>2747</v>
      </c>
      <c r="E4052" s="1699">
        <v>0</v>
      </c>
      <c r="F4052" s="1699">
        <v>1</v>
      </c>
      <c r="G4052" s="1700" t="s">
        <v>6188</v>
      </c>
      <c r="H4052" s="1700" t="s">
        <v>6204</v>
      </c>
      <c r="I4052" s="1700" t="s">
        <v>8089</v>
      </c>
    </row>
    <row r="4053" spans="2:9">
      <c r="B4053" s="1699" t="s">
        <v>2745</v>
      </c>
      <c r="C4053" s="1699" t="s">
        <v>2132</v>
      </c>
      <c r="D4053" s="1699" t="s">
        <v>3300</v>
      </c>
      <c r="E4053" s="1699">
        <v>0</v>
      </c>
      <c r="F4053" s="1699">
        <v>1</v>
      </c>
      <c r="G4053" s="1700" t="s">
        <v>6188</v>
      </c>
      <c r="H4053" s="1700" t="s">
        <v>6205</v>
      </c>
      <c r="I4053" s="1700" t="s">
        <v>8089</v>
      </c>
    </row>
    <row r="4054" spans="2:9">
      <c r="B4054" s="1699" t="s">
        <v>2745</v>
      </c>
      <c r="C4054" s="1699" t="s">
        <v>2132</v>
      </c>
      <c r="D4054" s="1699" t="s">
        <v>3305</v>
      </c>
      <c r="E4054" s="1699">
        <v>0</v>
      </c>
      <c r="F4054" s="1699">
        <v>1</v>
      </c>
      <c r="G4054" s="1700" t="s">
        <v>6188</v>
      </c>
      <c r="H4054" s="1700" t="s">
        <v>6206</v>
      </c>
      <c r="I4054" s="1700" t="s">
        <v>8088</v>
      </c>
    </row>
    <row r="4055" spans="2:9">
      <c r="B4055" s="1699" t="s">
        <v>2745</v>
      </c>
      <c r="C4055" s="1699" t="s">
        <v>2135</v>
      </c>
      <c r="D4055" s="1699" t="s">
        <v>2108</v>
      </c>
      <c r="E4055" s="1699">
        <v>1</v>
      </c>
      <c r="F4055" s="1699">
        <v>0</v>
      </c>
      <c r="G4055" s="1700" t="s">
        <v>6207</v>
      </c>
      <c r="H4055" s="1700"/>
      <c r="I4055" s="1700" t="s">
        <v>8089</v>
      </c>
    </row>
    <row r="4056" spans="2:9">
      <c r="B4056" s="1699" t="s">
        <v>2745</v>
      </c>
      <c r="C4056" s="1699" t="s">
        <v>2135</v>
      </c>
      <c r="D4056" s="1699" t="s">
        <v>2110</v>
      </c>
      <c r="E4056" s="1699">
        <v>0</v>
      </c>
      <c r="F4056" s="1699">
        <v>1</v>
      </c>
      <c r="G4056" s="1700" t="s">
        <v>6207</v>
      </c>
      <c r="H4056" s="1700" t="s">
        <v>6127</v>
      </c>
      <c r="I4056" s="1700" t="s">
        <v>8088</v>
      </c>
    </row>
    <row r="4057" spans="2:9">
      <c r="B4057" s="1699" t="s">
        <v>2745</v>
      </c>
      <c r="C4057" s="1699" t="s">
        <v>2135</v>
      </c>
      <c r="D4057" s="1699" t="s">
        <v>2112</v>
      </c>
      <c r="E4057" s="1699">
        <v>0</v>
      </c>
      <c r="F4057" s="1699">
        <v>1</v>
      </c>
      <c r="G4057" s="1700" t="s">
        <v>6207</v>
      </c>
      <c r="H4057" s="1700" t="s">
        <v>6208</v>
      </c>
      <c r="I4057" s="1700" t="s">
        <v>8088</v>
      </c>
    </row>
    <row r="4058" spans="2:9">
      <c r="B4058" s="1699" t="s">
        <v>2745</v>
      </c>
      <c r="C4058" s="1699" t="s">
        <v>2135</v>
      </c>
      <c r="D4058" s="1699" t="s">
        <v>2122</v>
      </c>
      <c r="E4058" s="1699">
        <v>0</v>
      </c>
      <c r="F4058" s="1699">
        <v>1</v>
      </c>
      <c r="G4058" s="1700" t="s">
        <v>6207</v>
      </c>
      <c r="H4058" s="1700" t="s">
        <v>6209</v>
      </c>
      <c r="I4058" s="1700" t="s">
        <v>8089</v>
      </c>
    </row>
    <row r="4059" spans="2:9">
      <c r="B4059" s="1699" t="s">
        <v>2745</v>
      </c>
      <c r="C4059" s="1699" t="s">
        <v>2135</v>
      </c>
      <c r="D4059" s="1699" t="s">
        <v>2124</v>
      </c>
      <c r="E4059" s="1699">
        <v>0</v>
      </c>
      <c r="F4059" s="1699">
        <v>1</v>
      </c>
      <c r="G4059" s="1700" t="s">
        <v>6207</v>
      </c>
      <c r="H4059" s="1700" t="s">
        <v>6210</v>
      </c>
      <c r="I4059" s="1700" t="s">
        <v>8088</v>
      </c>
    </row>
    <row r="4060" spans="2:9">
      <c r="B4060" s="1699" t="s">
        <v>2745</v>
      </c>
      <c r="C4060" s="1699" t="s">
        <v>2135</v>
      </c>
      <c r="D4060" s="1699" t="s">
        <v>2126</v>
      </c>
      <c r="E4060" s="1699">
        <v>0</v>
      </c>
      <c r="F4060" s="1699">
        <v>1</v>
      </c>
      <c r="G4060" s="1700" t="s">
        <v>6207</v>
      </c>
      <c r="H4060" s="1700" t="s">
        <v>6211</v>
      </c>
      <c r="I4060" s="1700" t="s">
        <v>8089</v>
      </c>
    </row>
    <row r="4061" spans="2:9">
      <c r="B4061" s="1699" t="s">
        <v>2745</v>
      </c>
      <c r="C4061" s="1699" t="s">
        <v>2135</v>
      </c>
      <c r="D4061" s="1699" t="s">
        <v>2128</v>
      </c>
      <c r="E4061" s="1699">
        <v>0</v>
      </c>
      <c r="F4061" s="1699">
        <v>1</v>
      </c>
      <c r="G4061" s="1700" t="s">
        <v>6207</v>
      </c>
      <c r="H4061" s="1700" t="s">
        <v>3054</v>
      </c>
      <c r="I4061" s="1700" t="s">
        <v>8088</v>
      </c>
    </row>
    <row r="4062" spans="2:9">
      <c r="B4062" s="1699" t="s">
        <v>2745</v>
      </c>
      <c r="C4062" s="1699" t="s">
        <v>2135</v>
      </c>
      <c r="D4062" s="1699" t="s">
        <v>2130</v>
      </c>
      <c r="E4062" s="1699">
        <v>0</v>
      </c>
      <c r="F4062" s="1699">
        <v>1</v>
      </c>
      <c r="G4062" s="1700" t="s">
        <v>6207</v>
      </c>
      <c r="H4062" s="1700" t="s">
        <v>2534</v>
      </c>
      <c r="I4062" s="1700" t="s">
        <v>8088</v>
      </c>
    </row>
    <row r="4063" spans="2:9">
      <c r="B4063" s="1699" t="s">
        <v>2745</v>
      </c>
      <c r="C4063" s="1699" t="s">
        <v>2135</v>
      </c>
      <c r="D4063" s="1699" t="s">
        <v>2512</v>
      </c>
      <c r="E4063" s="1699">
        <v>0</v>
      </c>
      <c r="F4063" s="1699">
        <v>1</v>
      </c>
      <c r="G4063" s="1700" t="s">
        <v>6207</v>
      </c>
      <c r="H4063" s="1700" t="s">
        <v>6034</v>
      </c>
      <c r="I4063" s="1700" t="s">
        <v>8089</v>
      </c>
    </row>
    <row r="4064" spans="2:9">
      <c r="B4064" s="1699" t="s">
        <v>2745</v>
      </c>
      <c r="C4064" s="1699" t="s">
        <v>2135</v>
      </c>
      <c r="D4064" s="1699" t="s">
        <v>2514</v>
      </c>
      <c r="E4064" s="1699">
        <v>0</v>
      </c>
      <c r="F4064" s="1699">
        <v>1</v>
      </c>
      <c r="G4064" s="1700" t="s">
        <v>6207</v>
      </c>
      <c r="H4064" s="1700" t="s">
        <v>6212</v>
      </c>
      <c r="I4064" s="1700" t="s">
        <v>8088</v>
      </c>
    </row>
    <row r="4065" spans="2:9">
      <c r="B4065" s="1699" t="s">
        <v>2745</v>
      </c>
      <c r="C4065" s="1699" t="s">
        <v>2135</v>
      </c>
      <c r="D4065" s="1699" t="s">
        <v>2515</v>
      </c>
      <c r="E4065" s="1699">
        <v>0</v>
      </c>
      <c r="F4065" s="1699">
        <v>1</v>
      </c>
      <c r="G4065" s="1700" t="s">
        <v>6207</v>
      </c>
      <c r="H4065" s="1700" t="s">
        <v>6213</v>
      </c>
      <c r="I4065" s="1700" t="s">
        <v>8089</v>
      </c>
    </row>
    <row r="4066" spans="2:9">
      <c r="B4066" s="1699" t="s">
        <v>2745</v>
      </c>
      <c r="C4066" s="1699" t="s">
        <v>2135</v>
      </c>
      <c r="D4066" s="1699" t="s">
        <v>2516</v>
      </c>
      <c r="E4066" s="1699">
        <v>0</v>
      </c>
      <c r="F4066" s="1699">
        <v>1</v>
      </c>
      <c r="G4066" s="1700" t="s">
        <v>6207</v>
      </c>
      <c r="H4066" s="1700" t="s">
        <v>2913</v>
      </c>
      <c r="I4066" s="1700" t="s">
        <v>8088</v>
      </c>
    </row>
    <row r="4067" spans="2:9">
      <c r="B4067" s="1699" t="s">
        <v>2745</v>
      </c>
      <c r="C4067" s="1699" t="s">
        <v>2135</v>
      </c>
      <c r="D4067" s="1699" t="s">
        <v>2518</v>
      </c>
      <c r="E4067" s="1699">
        <v>0</v>
      </c>
      <c r="F4067" s="1699">
        <v>1</v>
      </c>
      <c r="G4067" s="1700" t="s">
        <v>6207</v>
      </c>
      <c r="H4067" s="1700" t="s">
        <v>6214</v>
      </c>
      <c r="I4067" s="1700" t="s">
        <v>8088</v>
      </c>
    </row>
    <row r="4068" spans="2:9">
      <c r="B4068" s="1699" t="s">
        <v>2745</v>
      </c>
      <c r="C4068" s="1699" t="s">
        <v>2135</v>
      </c>
      <c r="D4068" s="1699" t="s">
        <v>2520</v>
      </c>
      <c r="E4068" s="1699">
        <v>0</v>
      </c>
      <c r="F4068" s="1699">
        <v>1</v>
      </c>
      <c r="G4068" s="1700" t="s">
        <v>6207</v>
      </c>
      <c r="H4068" s="1700" t="s">
        <v>6215</v>
      </c>
      <c r="I4068" s="1700" t="s">
        <v>8089</v>
      </c>
    </row>
    <row r="4069" spans="2:9">
      <c r="B4069" s="1699" t="s">
        <v>2745</v>
      </c>
      <c r="C4069" s="1699" t="s">
        <v>2135</v>
      </c>
      <c r="D4069" s="1699" t="s">
        <v>2522</v>
      </c>
      <c r="E4069" s="1699">
        <v>0</v>
      </c>
      <c r="F4069" s="1699">
        <v>1</v>
      </c>
      <c r="G4069" s="1700" t="s">
        <v>6207</v>
      </c>
      <c r="H4069" s="1700" t="s">
        <v>6216</v>
      </c>
      <c r="I4069" s="1700" t="s">
        <v>8089</v>
      </c>
    </row>
    <row r="4070" spans="2:9">
      <c r="B4070" s="1699" t="s">
        <v>2745</v>
      </c>
      <c r="C4070" s="1699" t="s">
        <v>2135</v>
      </c>
      <c r="D4070" s="1699" t="s">
        <v>2524</v>
      </c>
      <c r="E4070" s="1699">
        <v>0</v>
      </c>
      <c r="F4070" s="1699">
        <v>1</v>
      </c>
      <c r="G4070" s="1700" t="s">
        <v>6207</v>
      </c>
      <c r="H4070" s="1700" t="s">
        <v>3866</v>
      </c>
      <c r="I4070" s="1700" t="s">
        <v>8089</v>
      </c>
    </row>
    <row r="4071" spans="2:9">
      <c r="B4071" s="1699" t="s">
        <v>2745</v>
      </c>
      <c r="C4071" s="1699" t="s">
        <v>2135</v>
      </c>
      <c r="D4071" s="1699" t="s">
        <v>2525</v>
      </c>
      <c r="E4071" s="1699">
        <v>0</v>
      </c>
      <c r="F4071" s="1699">
        <v>1</v>
      </c>
      <c r="G4071" s="1700" t="s">
        <v>6207</v>
      </c>
      <c r="H4071" s="1700" t="s">
        <v>3039</v>
      </c>
      <c r="I4071" s="1700" t="s">
        <v>8089</v>
      </c>
    </row>
    <row r="4072" spans="2:9">
      <c r="B4072" s="1699" t="s">
        <v>2745</v>
      </c>
      <c r="C4072" s="1699" t="s">
        <v>2135</v>
      </c>
      <c r="D4072" s="1699" t="s">
        <v>2527</v>
      </c>
      <c r="E4072" s="1699">
        <v>0</v>
      </c>
      <c r="F4072" s="1699">
        <v>1</v>
      </c>
      <c r="G4072" s="1700" t="s">
        <v>6207</v>
      </c>
      <c r="H4072" s="1700" t="s">
        <v>6217</v>
      </c>
      <c r="I4072" s="1700" t="s">
        <v>8089</v>
      </c>
    </row>
    <row r="4073" spans="2:9">
      <c r="B4073" s="1699" t="s">
        <v>2745</v>
      </c>
      <c r="C4073" s="1699" t="s">
        <v>2135</v>
      </c>
      <c r="D4073" s="1699" t="s">
        <v>2529</v>
      </c>
      <c r="E4073" s="1699">
        <v>0</v>
      </c>
      <c r="F4073" s="1699">
        <v>1</v>
      </c>
      <c r="G4073" s="1700" t="s">
        <v>6207</v>
      </c>
      <c r="H4073" s="1700" t="s">
        <v>6218</v>
      </c>
      <c r="I4073" s="1700" t="s">
        <v>8089</v>
      </c>
    </row>
    <row r="4074" spans="2:9">
      <c r="B4074" s="1699" t="s">
        <v>2745</v>
      </c>
      <c r="C4074" s="1699" t="s">
        <v>2137</v>
      </c>
      <c r="D4074" s="1699" t="s">
        <v>2108</v>
      </c>
      <c r="E4074" s="1699">
        <v>1</v>
      </c>
      <c r="F4074" s="1699">
        <v>0</v>
      </c>
      <c r="G4074" s="1700" t="s">
        <v>6219</v>
      </c>
      <c r="H4074" s="1700"/>
      <c r="I4074" s="1700" t="s">
        <v>8088</v>
      </c>
    </row>
    <row r="4075" spans="2:9">
      <c r="B4075" s="1699" t="s">
        <v>2745</v>
      </c>
      <c r="C4075" s="1699" t="s">
        <v>2137</v>
      </c>
      <c r="D4075" s="1699" t="s">
        <v>2107</v>
      </c>
      <c r="E4075" s="1699">
        <v>0</v>
      </c>
      <c r="F4075" s="1699">
        <v>1</v>
      </c>
      <c r="G4075" s="1700" t="s">
        <v>6219</v>
      </c>
      <c r="H4075" s="1700" t="s">
        <v>6220</v>
      </c>
      <c r="I4075" s="1700" t="s">
        <v>8088</v>
      </c>
    </row>
    <row r="4076" spans="2:9">
      <c r="B4076" s="1699" t="s">
        <v>2745</v>
      </c>
      <c r="C4076" s="1699" t="s">
        <v>2137</v>
      </c>
      <c r="D4076" s="1699" t="s">
        <v>2110</v>
      </c>
      <c r="E4076" s="1699">
        <v>0</v>
      </c>
      <c r="F4076" s="1699">
        <v>1</v>
      </c>
      <c r="G4076" s="1700" t="s">
        <v>6219</v>
      </c>
      <c r="H4076" s="1700" t="s">
        <v>3174</v>
      </c>
      <c r="I4076" s="1700" t="s">
        <v>8089</v>
      </c>
    </row>
    <row r="4077" spans="2:9">
      <c r="B4077" s="1699" t="s">
        <v>2745</v>
      </c>
      <c r="C4077" s="1699" t="s">
        <v>2137</v>
      </c>
      <c r="D4077" s="1699" t="s">
        <v>2122</v>
      </c>
      <c r="E4077" s="1699">
        <v>0</v>
      </c>
      <c r="F4077" s="1699">
        <v>1</v>
      </c>
      <c r="G4077" s="1700" t="s">
        <v>6219</v>
      </c>
      <c r="H4077" s="1700" t="s">
        <v>6221</v>
      </c>
      <c r="I4077" s="1700" t="s">
        <v>8088</v>
      </c>
    </row>
    <row r="4078" spans="2:9">
      <c r="B4078" s="1699" t="s">
        <v>2745</v>
      </c>
      <c r="C4078" s="1699" t="s">
        <v>2137</v>
      </c>
      <c r="D4078" s="1699" t="s">
        <v>2124</v>
      </c>
      <c r="E4078" s="1699">
        <v>0</v>
      </c>
      <c r="F4078" s="1699">
        <v>1</v>
      </c>
      <c r="G4078" s="1700" t="s">
        <v>6219</v>
      </c>
      <c r="H4078" s="1700" t="s">
        <v>6222</v>
      </c>
      <c r="I4078" s="1700" t="s">
        <v>8088</v>
      </c>
    </row>
    <row r="4079" spans="2:9">
      <c r="B4079" s="1699" t="s">
        <v>2745</v>
      </c>
      <c r="C4079" s="1699" t="s">
        <v>2137</v>
      </c>
      <c r="D4079" s="1699" t="s">
        <v>2126</v>
      </c>
      <c r="E4079" s="1699">
        <v>0</v>
      </c>
      <c r="F4079" s="1699">
        <v>1</v>
      </c>
      <c r="G4079" s="1700" t="s">
        <v>6219</v>
      </c>
      <c r="H4079" s="1700" t="s">
        <v>6223</v>
      </c>
      <c r="I4079" s="1700" t="s">
        <v>8088</v>
      </c>
    </row>
    <row r="4080" spans="2:9">
      <c r="B4080" s="1699" t="s">
        <v>2745</v>
      </c>
      <c r="C4080" s="1699" t="s">
        <v>2137</v>
      </c>
      <c r="D4080" s="1699" t="s">
        <v>2128</v>
      </c>
      <c r="E4080" s="1699">
        <v>0</v>
      </c>
      <c r="F4080" s="1699">
        <v>1</v>
      </c>
      <c r="G4080" s="1700" t="s">
        <v>6219</v>
      </c>
      <c r="H4080" s="1700" t="s">
        <v>6189</v>
      </c>
      <c r="I4080" s="1700" t="s">
        <v>8088</v>
      </c>
    </row>
    <row r="4081" spans="2:9">
      <c r="B4081" s="1699" t="s">
        <v>2745</v>
      </c>
      <c r="C4081" s="1699" t="s">
        <v>2137</v>
      </c>
      <c r="D4081" s="1699" t="s">
        <v>2130</v>
      </c>
      <c r="E4081" s="1699">
        <v>0</v>
      </c>
      <c r="F4081" s="1699">
        <v>1</v>
      </c>
      <c r="G4081" s="1700" t="s">
        <v>6219</v>
      </c>
      <c r="H4081" s="1700" t="s">
        <v>6224</v>
      </c>
      <c r="I4081" s="1700" t="s">
        <v>8089</v>
      </c>
    </row>
    <row r="4082" spans="2:9">
      <c r="B4082" s="1699" t="s">
        <v>2745</v>
      </c>
      <c r="C4082" s="1699" t="s">
        <v>2137</v>
      </c>
      <c r="D4082" s="1699" t="s">
        <v>2512</v>
      </c>
      <c r="E4082" s="1699">
        <v>0</v>
      </c>
      <c r="F4082" s="1699">
        <v>1</v>
      </c>
      <c r="G4082" s="1700" t="s">
        <v>6219</v>
      </c>
      <c r="H4082" s="1700" t="s">
        <v>6225</v>
      </c>
      <c r="I4082" s="1700" t="s">
        <v>8089</v>
      </c>
    </row>
    <row r="4083" spans="2:9">
      <c r="B4083" s="1699" t="s">
        <v>2745</v>
      </c>
      <c r="C4083" s="1699" t="s">
        <v>2137</v>
      </c>
      <c r="D4083" s="1699" t="s">
        <v>2514</v>
      </c>
      <c r="E4083" s="1699">
        <v>0</v>
      </c>
      <c r="F4083" s="1699">
        <v>1</v>
      </c>
      <c r="G4083" s="1700" t="s">
        <v>6219</v>
      </c>
      <c r="H4083" s="1700" t="s">
        <v>5069</v>
      </c>
      <c r="I4083" s="1700" t="s">
        <v>8088</v>
      </c>
    </row>
    <row r="4084" spans="2:9">
      <c r="B4084" s="1699" t="s">
        <v>2745</v>
      </c>
      <c r="C4084" s="1699" t="s">
        <v>2137</v>
      </c>
      <c r="D4084" s="1699" t="s">
        <v>2515</v>
      </c>
      <c r="E4084" s="1699">
        <v>0</v>
      </c>
      <c r="F4084" s="1699">
        <v>1</v>
      </c>
      <c r="G4084" s="1700" t="s">
        <v>6219</v>
      </c>
      <c r="H4084" s="1700" t="s">
        <v>2995</v>
      </c>
      <c r="I4084" s="1700" t="s">
        <v>8089</v>
      </c>
    </row>
    <row r="4085" spans="2:9">
      <c r="B4085" s="1699" t="s">
        <v>2745</v>
      </c>
      <c r="C4085" s="1699" t="s">
        <v>2137</v>
      </c>
      <c r="D4085" s="1699" t="s">
        <v>2516</v>
      </c>
      <c r="E4085" s="1699">
        <v>0</v>
      </c>
      <c r="F4085" s="1699">
        <v>1</v>
      </c>
      <c r="G4085" s="1700" t="s">
        <v>6219</v>
      </c>
      <c r="H4085" s="1700" t="s">
        <v>4199</v>
      </c>
      <c r="I4085" s="1700" t="s">
        <v>8088</v>
      </c>
    </row>
    <row r="4086" spans="2:9">
      <c r="B4086" s="1699" t="s">
        <v>2745</v>
      </c>
      <c r="C4086" s="1699" t="s">
        <v>2137</v>
      </c>
      <c r="D4086" s="1699" t="s">
        <v>2518</v>
      </c>
      <c r="E4086" s="1699">
        <v>0</v>
      </c>
      <c r="F4086" s="1699">
        <v>1</v>
      </c>
      <c r="G4086" s="1700" t="s">
        <v>6219</v>
      </c>
      <c r="H4086" s="1700" t="s">
        <v>6226</v>
      </c>
      <c r="I4086" s="1700" t="s">
        <v>8088</v>
      </c>
    </row>
    <row r="4087" spans="2:9">
      <c r="B4087" s="1699" t="s">
        <v>2745</v>
      </c>
      <c r="C4087" s="1699" t="s">
        <v>2137</v>
      </c>
      <c r="D4087" s="1699" t="s">
        <v>2520</v>
      </c>
      <c r="E4087" s="1699">
        <v>0</v>
      </c>
      <c r="F4087" s="1699">
        <v>1</v>
      </c>
      <c r="G4087" s="1700" t="s">
        <v>6219</v>
      </c>
      <c r="H4087" s="1700" t="s">
        <v>6227</v>
      </c>
      <c r="I4087" s="1700" t="s">
        <v>8088</v>
      </c>
    </row>
    <row r="4088" spans="2:9">
      <c r="B4088" s="1699" t="s">
        <v>2745</v>
      </c>
      <c r="C4088" s="1699" t="s">
        <v>2137</v>
      </c>
      <c r="D4088" s="1699" t="s">
        <v>2522</v>
      </c>
      <c r="E4088" s="1699">
        <v>0</v>
      </c>
      <c r="F4088" s="1699">
        <v>1</v>
      </c>
      <c r="G4088" s="1700" t="s">
        <v>6219</v>
      </c>
      <c r="H4088" s="1700" t="s">
        <v>3314</v>
      </c>
      <c r="I4088" s="1700" t="s">
        <v>8088</v>
      </c>
    </row>
    <row r="4089" spans="2:9">
      <c r="B4089" s="1699" t="s">
        <v>2745</v>
      </c>
      <c r="C4089" s="1699" t="s">
        <v>2137</v>
      </c>
      <c r="D4089" s="1699" t="s">
        <v>2524</v>
      </c>
      <c r="E4089" s="1699">
        <v>0</v>
      </c>
      <c r="F4089" s="1699">
        <v>1</v>
      </c>
      <c r="G4089" s="1700" t="s">
        <v>6219</v>
      </c>
      <c r="H4089" s="1700" t="s">
        <v>6228</v>
      </c>
      <c r="I4089" s="1700" t="s">
        <v>8088</v>
      </c>
    </row>
    <row r="4090" spans="2:9">
      <c r="B4090" s="1699" t="s">
        <v>2745</v>
      </c>
      <c r="C4090" s="1699" t="s">
        <v>2137</v>
      </c>
      <c r="D4090" s="1699" t="s">
        <v>2525</v>
      </c>
      <c r="E4090" s="1699">
        <v>0</v>
      </c>
      <c r="F4090" s="1699">
        <v>1</v>
      </c>
      <c r="G4090" s="1700" t="s">
        <v>6219</v>
      </c>
      <c r="H4090" s="1700" t="s">
        <v>6229</v>
      </c>
      <c r="I4090" s="1700" t="s">
        <v>8089</v>
      </c>
    </row>
    <row r="4091" spans="2:9">
      <c r="B4091" s="1699" t="s">
        <v>2745</v>
      </c>
      <c r="C4091" s="1699" t="s">
        <v>2137</v>
      </c>
      <c r="D4091" s="1699" t="s">
        <v>2527</v>
      </c>
      <c r="E4091" s="1699">
        <v>0</v>
      </c>
      <c r="F4091" s="1699">
        <v>1</v>
      </c>
      <c r="G4091" s="1700" t="s">
        <v>6219</v>
      </c>
      <c r="H4091" s="1700" t="s">
        <v>6230</v>
      </c>
      <c r="I4091" s="1700" t="s">
        <v>8088</v>
      </c>
    </row>
    <row r="4092" spans="2:9">
      <c r="B4092" s="1699" t="s">
        <v>2745</v>
      </c>
      <c r="C4092" s="1699" t="s">
        <v>2137</v>
      </c>
      <c r="D4092" s="1699" t="s">
        <v>2529</v>
      </c>
      <c r="E4092" s="1699">
        <v>0</v>
      </c>
      <c r="F4092" s="1699">
        <v>1</v>
      </c>
      <c r="G4092" s="1700" t="s">
        <v>6219</v>
      </c>
      <c r="H4092" s="1700" t="s">
        <v>5456</v>
      </c>
      <c r="I4092" s="1700" t="s">
        <v>8089</v>
      </c>
    </row>
    <row r="4093" spans="2:9">
      <c r="B4093" s="1699" t="s">
        <v>2745</v>
      </c>
      <c r="C4093" s="1699" t="s">
        <v>2137</v>
      </c>
      <c r="D4093" s="1699" t="s">
        <v>2531</v>
      </c>
      <c r="E4093" s="1699">
        <v>0</v>
      </c>
      <c r="F4093" s="1699">
        <v>1</v>
      </c>
      <c r="G4093" s="1700" t="s">
        <v>6219</v>
      </c>
      <c r="H4093" s="1700" t="s">
        <v>3363</v>
      </c>
      <c r="I4093" s="1700" t="s">
        <v>8088</v>
      </c>
    </row>
    <row r="4094" spans="2:9">
      <c r="B4094" s="1699" t="s">
        <v>2745</v>
      </c>
      <c r="C4094" s="1699" t="s">
        <v>2137</v>
      </c>
      <c r="D4094" s="1699" t="s">
        <v>2685</v>
      </c>
      <c r="E4094" s="1699">
        <v>0</v>
      </c>
      <c r="F4094" s="1699">
        <v>1</v>
      </c>
      <c r="G4094" s="1700" t="s">
        <v>6219</v>
      </c>
      <c r="H4094" s="1700" t="s">
        <v>6231</v>
      </c>
      <c r="I4094" s="1700" t="s">
        <v>8089</v>
      </c>
    </row>
    <row r="4095" spans="2:9">
      <c r="B4095" s="1699" t="s">
        <v>2745</v>
      </c>
      <c r="C4095" s="1699" t="s">
        <v>2137</v>
      </c>
      <c r="D4095" s="1699" t="s">
        <v>2725</v>
      </c>
      <c r="E4095" s="1699">
        <v>0</v>
      </c>
      <c r="F4095" s="1699">
        <v>1</v>
      </c>
      <c r="G4095" s="1700" t="s">
        <v>6219</v>
      </c>
      <c r="H4095" s="1700" t="s">
        <v>6232</v>
      </c>
      <c r="I4095" s="1700" t="s">
        <v>8088</v>
      </c>
    </row>
    <row r="4096" spans="2:9">
      <c r="B4096" s="1699" t="s">
        <v>2745</v>
      </c>
      <c r="C4096" s="1699" t="s">
        <v>2137</v>
      </c>
      <c r="D4096" s="1699" t="s">
        <v>2727</v>
      </c>
      <c r="E4096" s="1699">
        <v>0</v>
      </c>
      <c r="F4096" s="1699">
        <v>1</v>
      </c>
      <c r="G4096" s="1700" t="s">
        <v>6219</v>
      </c>
      <c r="H4096" s="1700" t="s">
        <v>6233</v>
      </c>
      <c r="I4096" s="1700" t="s">
        <v>8089</v>
      </c>
    </row>
    <row r="4097" spans="2:9">
      <c r="B4097" s="1699" t="s">
        <v>2745</v>
      </c>
      <c r="C4097" s="1699" t="s">
        <v>2137</v>
      </c>
      <c r="D4097" s="1699" t="s">
        <v>2729</v>
      </c>
      <c r="E4097" s="1699">
        <v>0</v>
      </c>
      <c r="F4097" s="1699">
        <v>1</v>
      </c>
      <c r="G4097" s="1700" t="s">
        <v>6219</v>
      </c>
      <c r="H4097" s="1700" t="s">
        <v>5579</v>
      </c>
      <c r="I4097" s="1700" t="s">
        <v>8088</v>
      </c>
    </row>
    <row r="4098" spans="2:9">
      <c r="B4098" s="1699" t="s">
        <v>2745</v>
      </c>
      <c r="C4098" s="1699" t="s">
        <v>2137</v>
      </c>
      <c r="D4098" s="1699" t="s">
        <v>2731</v>
      </c>
      <c r="E4098" s="1699">
        <v>0</v>
      </c>
      <c r="F4098" s="1699">
        <v>1</v>
      </c>
      <c r="G4098" s="1700" t="s">
        <v>6219</v>
      </c>
      <c r="H4098" s="1700" t="s">
        <v>3583</v>
      </c>
      <c r="I4098" s="1700" t="s">
        <v>8088</v>
      </c>
    </row>
    <row r="4099" spans="2:9">
      <c r="B4099" s="1699" t="s">
        <v>2745</v>
      </c>
      <c r="C4099" s="1699" t="s">
        <v>2137</v>
      </c>
      <c r="D4099" s="1699" t="s">
        <v>2735</v>
      </c>
      <c r="E4099" s="1699">
        <v>0</v>
      </c>
      <c r="F4099" s="1699">
        <v>1</v>
      </c>
      <c r="G4099" s="1700" t="s">
        <v>6219</v>
      </c>
      <c r="H4099" s="1700" t="s">
        <v>6234</v>
      </c>
      <c r="I4099" s="1700" t="s">
        <v>8088</v>
      </c>
    </row>
    <row r="4100" spans="2:9">
      <c r="B4100" s="1699" t="s">
        <v>2745</v>
      </c>
      <c r="C4100" s="1699" t="s">
        <v>2138</v>
      </c>
      <c r="D4100" s="1699" t="s">
        <v>2108</v>
      </c>
      <c r="E4100" s="1699">
        <v>1</v>
      </c>
      <c r="F4100" s="1699">
        <v>0</v>
      </c>
      <c r="G4100" s="1700" t="s">
        <v>6235</v>
      </c>
      <c r="H4100" s="1700"/>
      <c r="I4100" s="1700" t="s">
        <v>8088</v>
      </c>
    </row>
    <row r="4101" spans="2:9">
      <c r="B4101" s="1699" t="s">
        <v>2745</v>
      </c>
      <c r="C4101" s="1699" t="s">
        <v>2138</v>
      </c>
      <c r="D4101" s="1699" t="s">
        <v>2112</v>
      </c>
      <c r="E4101" s="1699">
        <v>0</v>
      </c>
      <c r="F4101" s="1699">
        <v>1</v>
      </c>
      <c r="G4101" s="1700" t="s">
        <v>6235</v>
      </c>
      <c r="H4101" s="1700" t="s">
        <v>6236</v>
      </c>
      <c r="I4101" s="1700" t="s">
        <v>8088</v>
      </c>
    </row>
    <row r="4102" spans="2:9">
      <c r="B4102" s="1699" t="s">
        <v>2745</v>
      </c>
      <c r="C4102" s="1699" t="s">
        <v>2138</v>
      </c>
      <c r="D4102" s="1699" t="s">
        <v>2124</v>
      </c>
      <c r="E4102" s="1699">
        <v>0</v>
      </c>
      <c r="F4102" s="1699">
        <v>1</v>
      </c>
      <c r="G4102" s="1700" t="s">
        <v>6235</v>
      </c>
      <c r="H4102" s="1700" t="s">
        <v>4078</v>
      </c>
      <c r="I4102" s="1700" t="s">
        <v>8088</v>
      </c>
    </row>
    <row r="4103" spans="2:9">
      <c r="B4103" s="1699" t="s">
        <v>2745</v>
      </c>
      <c r="C4103" s="1699" t="s">
        <v>2138</v>
      </c>
      <c r="D4103" s="1699" t="s">
        <v>2128</v>
      </c>
      <c r="E4103" s="1699">
        <v>0</v>
      </c>
      <c r="F4103" s="1699">
        <v>1</v>
      </c>
      <c r="G4103" s="1700" t="s">
        <v>6235</v>
      </c>
      <c r="H4103" s="1700" t="s">
        <v>3226</v>
      </c>
      <c r="I4103" s="1700" t="s">
        <v>8088</v>
      </c>
    </row>
    <row r="4104" spans="2:9">
      <c r="B4104" s="1699" t="s">
        <v>2745</v>
      </c>
      <c r="C4104" s="1699" t="s">
        <v>2138</v>
      </c>
      <c r="D4104" s="1699" t="s">
        <v>2512</v>
      </c>
      <c r="E4104" s="1699">
        <v>0</v>
      </c>
      <c r="F4104" s="1699">
        <v>1</v>
      </c>
      <c r="G4104" s="1700" t="s">
        <v>6235</v>
      </c>
      <c r="H4104" s="1700" t="s">
        <v>6237</v>
      </c>
      <c r="I4104" s="1700" t="s">
        <v>8089</v>
      </c>
    </row>
    <row r="4105" spans="2:9">
      <c r="B4105" s="1699" t="s">
        <v>2745</v>
      </c>
      <c r="C4105" s="1699" t="s">
        <v>2138</v>
      </c>
      <c r="D4105" s="1699" t="s">
        <v>2514</v>
      </c>
      <c r="E4105" s="1699">
        <v>0</v>
      </c>
      <c r="F4105" s="1699">
        <v>1</v>
      </c>
      <c r="G4105" s="1700" t="s">
        <v>6235</v>
      </c>
      <c r="H4105" s="1700" t="s">
        <v>6238</v>
      </c>
      <c r="I4105" s="1700" t="s">
        <v>8089</v>
      </c>
    </row>
    <row r="4106" spans="2:9">
      <c r="B4106" s="1699" t="s">
        <v>2745</v>
      </c>
      <c r="C4106" s="1699" t="s">
        <v>2138</v>
      </c>
      <c r="D4106" s="1699" t="s">
        <v>2515</v>
      </c>
      <c r="E4106" s="1699">
        <v>0</v>
      </c>
      <c r="F4106" s="1699">
        <v>1</v>
      </c>
      <c r="G4106" s="1700" t="s">
        <v>6235</v>
      </c>
      <c r="H4106" s="1700" t="s">
        <v>6239</v>
      </c>
      <c r="I4106" s="1700" t="s">
        <v>8089</v>
      </c>
    </row>
    <row r="4107" spans="2:9">
      <c r="B4107" s="1699" t="s">
        <v>2745</v>
      </c>
      <c r="C4107" s="1699" t="s">
        <v>2138</v>
      </c>
      <c r="D4107" s="1699" t="s">
        <v>2516</v>
      </c>
      <c r="E4107" s="1699">
        <v>0</v>
      </c>
      <c r="F4107" s="1699">
        <v>1</v>
      </c>
      <c r="G4107" s="1700" t="s">
        <v>6235</v>
      </c>
      <c r="H4107" s="1700" t="s">
        <v>6240</v>
      </c>
      <c r="I4107" s="1700" t="s">
        <v>8089</v>
      </c>
    </row>
    <row r="4108" spans="2:9">
      <c r="B4108" s="1699" t="s">
        <v>2745</v>
      </c>
      <c r="C4108" s="1699" t="s">
        <v>2138</v>
      </c>
      <c r="D4108" s="1699" t="s">
        <v>2518</v>
      </c>
      <c r="E4108" s="1699">
        <v>0</v>
      </c>
      <c r="F4108" s="1699">
        <v>1</v>
      </c>
      <c r="G4108" s="1700" t="s">
        <v>6235</v>
      </c>
      <c r="H4108" s="1700" t="s">
        <v>6241</v>
      </c>
      <c r="I4108" s="1700" t="s">
        <v>8089</v>
      </c>
    </row>
    <row r="4109" spans="2:9">
      <c r="B4109" s="1699" t="s">
        <v>2745</v>
      </c>
      <c r="C4109" s="1699" t="s">
        <v>2138</v>
      </c>
      <c r="D4109" s="1699" t="s">
        <v>2520</v>
      </c>
      <c r="E4109" s="1699">
        <v>0</v>
      </c>
      <c r="F4109" s="1699">
        <v>1</v>
      </c>
      <c r="G4109" s="1700" t="s">
        <v>6235</v>
      </c>
      <c r="H4109" s="1700" t="s">
        <v>6127</v>
      </c>
      <c r="I4109" s="1700" t="s">
        <v>8088</v>
      </c>
    </row>
    <row r="4110" spans="2:9">
      <c r="B4110" s="1699" t="s">
        <v>2745</v>
      </c>
      <c r="C4110" s="1699" t="s">
        <v>2138</v>
      </c>
      <c r="D4110" s="1699" t="s">
        <v>2522</v>
      </c>
      <c r="E4110" s="1699">
        <v>0</v>
      </c>
      <c r="F4110" s="1699">
        <v>1</v>
      </c>
      <c r="G4110" s="1700" t="s">
        <v>6235</v>
      </c>
      <c r="H4110" s="1700" t="s">
        <v>5857</v>
      </c>
      <c r="I4110" s="1700" t="s">
        <v>8088</v>
      </c>
    </row>
    <row r="4111" spans="2:9">
      <c r="B4111" s="1699" t="s">
        <v>2745</v>
      </c>
      <c r="C4111" s="1699" t="s">
        <v>2138</v>
      </c>
      <c r="D4111" s="1699" t="s">
        <v>2524</v>
      </c>
      <c r="E4111" s="1699">
        <v>0</v>
      </c>
      <c r="F4111" s="1699">
        <v>1</v>
      </c>
      <c r="G4111" s="1700" t="s">
        <v>6235</v>
      </c>
      <c r="H4111" s="1700" t="s">
        <v>6242</v>
      </c>
      <c r="I4111" s="1700" t="s">
        <v>8089</v>
      </c>
    </row>
    <row r="4112" spans="2:9">
      <c r="B4112" s="1699" t="s">
        <v>2745</v>
      </c>
      <c r="C4112" s="1699" t="s">
        <v>2138</v>
      </c>
      <c r="D4112" s="1699" t="s">
        <v>2525</v>
      </c>
      <c r="E4112" s="1699">
        <v>0</v>
      </c>
      <c r="F4112" s="1699">
        <v>1</v>
      </c>
      <c r="G4112" s="1700" t="s">
        <v>6235</v>
      </c>
      <c r="H4112" s="1700" t="s">
        <v>6243</v>
      </c>
      <c r="I4112" s="1700" t="s">
        <v>8089</v>
      </c>
    </row>
    <row r="4113" spans="2:9">
      <c r="B4113" s="1699" t="s">
        <v>2745</v>
      </c>
      <c r="C4113" s="1699" t="s">
        <v>2142</v>
      </c>
      <c r="D4113" s="1699" t="s">
        <v>2108</v>
      </c>
      <c r="E4113" s="1699">
        <v>1</v>
      </c>
      <c r="F4113" s="1699">
        <v>0</v>
      </c>
      <c r="G4113" s="1700" t="s">
        <v>6244</v>
      </c>
      <c r="H4113" s="1700"/>
      <c r="I4113" s="1700" t="s">
        <v>8088</v>
      </c>
    </row>
    <row r="4114" spans="2:9">
      <c r="B4114" s="1699" t="s">
        <v>2745</v>
      </c>
      <c r="C4114" s="1699" t="s">
        <v>2142</v>
      </c>
      <c r="D4114" s="1699" t="s">
        <v>2110</v>
      </c>
      <c r="E4114" s="1699">
        <v>0</v>
      </c>
      <c r="F4114" s="1699">
        <v>1</v>
      </c>
      <c r="G4114" s="1700" t="s">
        <v>6244</v>
      </c>
      <c r="H4114" s="1700" t="s">
        <v>6245</v>
      </c>
      <c r="I4114" s="1700" t="s">
        <v>8088</v>
      </c>
    </row>
    <row r="4115" spans="2:9">
      <c r="B4115" s="1699" t="s">
        <v>2745</v>
      </c>
      <c r="C4115" s="1699" t="s">
        <v>2142</v>
      </c>
      <c r="D4115" s="1699" t="s">
        <v>2112</v>
      </c>
      <c r="E4115" s="1699">
        <v>0</v>
      </c>
      <c r="F4115" s="1699">
        <v>1</v>
      </c>
      <c r="G4115" s="1700" t="s">
        <v>6244</v>
      </c>
      <c r="H4115" s="1700" t="s">
        <v>4252</v>
      </c>
      <c r="I4115" s="1700" t="s">
        <v>8088</v>
      </c>
    </row>
    <row r="4116" spans="2:9">
      <c r="B4116" s="1699" t="s">
        <v>2745</v>
      </c>
      <c r="C4116" s="1699" t="s">
        <v>2142</v>
      </c>
      <c r="D4116" s="1699" t="s">
        <v>2124</v>
      </c>
      <c r="E4116" s="1699">
        <v>0</v>
      </c>
      <c r="F4116" s="1699">
        <v>1</v>
      </c>
      <c r="G4116" s="1700" t="s">
        <v>6244</v>
      </c>
      <c r="H4116" s="1700" t="s">
        <v>6246</v>
      </c>
      <c r="I4116" s="1700" t="s">
        <v>8089</v>
      </c>
    </row>
    <row r="4117" spans="2:9">
      <c r="B4117" s="1699" t="s">
        <v>2745</v>
      </c>
      <c r="C4117" s="1699" t="s">
        <v>2142</v>
      </c>
      <c r="D4117" s="1699" t="s">
        <v>2126</v>
      </c>
      <c r="E4117" s="1699">
        <v>0</v>
      </c>
      <c r="F4117" s="1699">
        <v>1</v>
      </c>
      <c r="G4117" s="1700" t="s">
        <v>6244</v>
      </c>
      <c r="H4117" s="1700" t="s">
        <v>6247</v>
      </c>
      <c r="I4117" s="1700" t="s">
        <v>8088</v>
      </c>
    </row>
    <row r="4118" spans="2:9">
      <c r="B4118" s="1699" t="s">
        <v>2745</v>
      </c>
      <c r="C4118" s="1699" t="s">
        <v>2142</v>
      </c>
      <c r="D4118" s="1699" t="s">
        <v>2128</v>
      </c>
      <c r="E4118" s="1699">
        <v>0</v>
      </c>
      <c r="F4118" s="1699">
        <v>1</v>
      </c>
      <c r="G4118" s="1700" t="s">
        <v>6244</v>
      </c>
      <c r="H4118" s="1700" t="s">
        <v>6248</v>
      </c>
      <c r="I4118" s="1700" t="s">
        <v>8088</v>
      </c>
    </row>
    <row r="4119" spans="2:9">
      <c r="B4119" s="1699" t="s">
        <v>2745</v>
      </c>
      <c r="C4119" s="1699" t="s">
        <v>2142</v>
      </c>
      <c r="D4119" s="1699" t="s">
        <v>2130</v>
      </c>
      <c r="E4119" s="1699">
        <v>0</v>
      </c>
      <c r="F4119" s="1699">
        <v>1</v>
      </c>
      <c r="G4119" s="1700" t="s">
        <v>6244</v>
      </c>
      <c r="H4119" s="1700" t="s">
        <v>6249</v>
      </c>
      <c r="I4119" s="1700" t="s">
        <v>8088</v>
      </c>
    </row>
    <row r="4120" spans="2:9">
      <c r="B4120" s="1699" t="s">
        <v>2745</v>
      </c>
      <c r="C4120" s="1699" t="s">
        <v>2142</v>
      </c>
      <c r="D4120" s="1699" t="s">
        <v>2512</v>
      </c>
      <c r="E4120" s="1699">
        <v>0</v>
      </c>
      <c r="F4120" s="1699">
        <v>1</v>
      </c>
      <c r="G4120" s="1700" t="s">
        <v>6244</v>
      </c>
      <c r="H4120" s="1700" t="s">
        <v>2726</v>
      </c>
      <c r="I4120" s="1700" t="s">
        <v>8089</v>
      </c>
    </row>
    <row r="4121" spans="2:9">
      <c r="B4121" s="1699" t="s">
        <v>2745</v>
      </c>
      <c r="C4121" s="1699" t="s">
        <v>2142</v>
      </c>
      <c r="D4121" s="1699" t="s">
        <v>2514</v>
      </c>
      <c r="E4121" s="1699">
        <v>0</v>
      </c>
      <c r="F4121" s="1699">
        <v>1</v>
      </c>
      <c r="G4121" s="1700" t="s">
        <v>6244</v>
      </c>
      <c r="H4121" s="1700" t="s">
        <v>6250</v>
      </c>
      <c r="I4121" s="1700" t="s">
        <v>8089</v>
      </c>
    </row>
    <row r="4122" spans="2:9">
      <c r="B4122" s="1699" t="s">
        <v>2745</v>
      </c>
      <c r="C4122" s="1699" t="s">
        <v>2142</v>
      </c>
      <c r="D4122" s="1699" t="s">
        <v>2515</v>
      </c>
      <c r="E4122" s="1699">
        <v>0</v>
      </c>
      <c r="F4122" s="1699">
        <v>1</v>
      </c>
      <c r="G4122" s="1700" t="s">
        <v>6244</v>
      </c>
      <c r="H4122" s="1700" t="s">
        <v>6251</v>
      </c>
      <c r="I4122" s="1700" t="s">
        <v>8089</v>
      </c>
    </row>
    <row r="4123" spans="2:9">
      <c r="B4123" s="1699" t="s">
        <v>2745</v>
      </c>
      <c r="C4123" s="1699" t="s">
        <v>2142</v>
      </c>
      <c r="D4123" s="1699" t="s">
        <v>2516</v>
      </c>
      <c r="E4123" s="1699">
        <v>0</v>
      </c>
      <c r="F4123" s="1699">
        <v>1</v>
      </c>
      <c r="G4123" s="1700" t="s">
        <v>6244</v>
      </c>
      <c r="H4123" s="1700" t="s">
        <v>6252</v>
      </c>
      <c r="I4123" s="1700" t="s">
        <v>8089</v>
      </c>
    </row>
    <row r="4124" spans="2:9">
      <c r="B4124" s="1699" t="s">
        <v>2745</v>
      </c>
      <c r="C4124" s="1699" t="s">
        <v>2142</v>
      </c>
      <c r="D4124" s="1699" t="s">
        <v>2518</v>
      </c>
      <c r="E4124" s="1699">
        <v>0</v>
      </c>
      <c r="F4124" s="1699">
        <v>1</v>
      </c>
      <c r="G4124" s="1700" t="s">
        <v>6244</v>
      </c>
      <c r="H4124" s="1700" t="s">
        <v>6253</v>
      </c>
      <c r="I4124" s="1700" t="s">
        <v>8089</v>
      </c>
    </row>
    <row r="4125" spans="2:9">
      <c r="B4125" s="1699" t="s">
        <v>2745</v>
      </c>
      <c r="C4125" s="1699" t="s">
        <v>2142</v>
      </c>
      <c r="D4125" s="1699" t="s">
        <v>2520</v>
      </c>
      <c r="E4125" s="1699">
        <v>0</v>
      </c>
      <c r="F4125" s="1699">
        <v>1</v>
      </c>
      <c r="G4125" s="1700" t="s">
        <v>6244</v>
      </c>
      <c r="H4125" s="1700" t="s">
        <v>6254</v>
      </c>
      <c r="I4125" s="1700" t="s">
        <v>8089</v>
      </c>
    </row>
    <row r="4126" spans="2:9">
      <c r="B4126" s="1699" t="s">
        <v>2745</v>
      </c>
      <c r="C4126" s="1699" t="s">
        <v>2142</v>
      </c>
      <c r="D4126" s="1699" t="s">
        <v>2522</v>
      </c>
      <c r="E4126" s="1699">
        <v>0</v>
      </c>
      <c r="F4126" s="1699">
        <v>1</v>
      </c>
      <c r="G4126" s="1700" t="s">
        <v>6244</v>
      </c>
      <c r="H4126" s="1700" t="s">
        <v>6255</v>
      </c>
      <c r="I4126" s="1700" t="s">
        <v>8088</v>
      </c>
    </row>
    <row r="4127" spans="2:9">
      <c r="B4127" s="1699" t="s">
        <v>2745</v>
      </c>
      <c r="C4127" s="1699" t="s">
        <v>2142</v>
      </c>
      <c r="D4127" s="1699" t="s">
        <v>2524</v>
      </c>
      <c r="E4127" s="1699">
        <v>0</v>
      </c>
      <c r="F4127" s="1699">
        <v>1</v>
      </c>
      <c r="G4127" s="1700" t="s">
        <v>6244</v>
      </c>
      <c r="H4127" s="1700" t="s">
        <v>6256</v>
      </c>
      <c r="I4127" s="1700" t="s">
        <v>8089</v>
      </c>
    </row>
    <row r="4128" spans="2:9">
      <c r="B4128" s="1699" t="s">
        <v>2745</v>
      </c>
      <c r="C4128" s="1699" t="s">
        <v>2142</v>
      </c>
      <c r="D4128" s="1699" t="s">
        <v>2525</v>
      </c>
      <c r="E4128" s="1699">
        <v>0</v>
      </c>
      <c r="F4128" s="1699">
        <v>1</v>
      </c>
      <c r="G4128" s="1700" t="s">
        <v>6244</v>
      </c>
      <c r="H4128" s="1700" t="s">
        <v>6257</v>
      </c>
      <c r="I4128" s="1700" t="s">
        <v>8089</v>
      </c>
    </row>
    <row r="4129" spans="2:9">
      <c r="B4129" s="1699" t="s">
        <v>2745</v>
      </c>
      <c r="C4129" s="1699" t="s">
        <v>2142</v>
      </c>
      <c r="D4129" s="1699" t="s">
        <v>2527</v>
      </c>
      <c r="E4129" s="1699">
        <v>0</v>
      </c>
      <c r="F4129" s="1699">
        <v>1</v>
      </c>
      <c r="G4129" s="1700" t="s">
        <v>6244</v>
      </c>
      <c r="H4129" s="1700" t="s">
        <v>6258</v>
      </c>
      <c r="I4129" s="1700" t="s">
        <v>8089</v>
      </c>
    </row>
    <row r="4130" spans="2:9">
      <c r="B4130" s="1699" t="s">
        <v>2745</v>
      </c>
      <c r="C4130" s="1699" t="s">
        <v>2142</v>
      </c>
      <c r="D4130" s="1699" t="s">
        <v>2529</v>
      </c>
      <c r="E4130" s="1699">
        <v>0</v>
      </c>
      <c r="F4130" s="1699">
        <v>1</v>
      </c>
      <c r="G4130" s="1700" t="s">
        <v>6244</v>
      </c>
      <c r="H4130" s="1700" t="s">
        <v>6259</v>
      </c>
      <c r="I4130" s="1700" t="s">
        <v>8088</v>
      </c>
    </row>
    <row r="4131" spans="2:9">
      <c r="B4131" s="1699" t="s">
        <v>2745</v>
      </c>
      <c r="C4131" s="1699" t="s">
        <v>2150</v>
      </c>
      <c r="D4131" s="1699" t="s">
        <v>2108</v>
      </c>
      <c r="E4131" s="1699">
        <v>1</v>
      </c>
      <c r="F4131" s="1699">
        <v>0</v>
      </c>
      <c r="G4131" s="1700" t="s">
        <v>6260</v>
      </c>
      <c r="H4131" s="1700"/>
      <c r="I4131" s="1700" t="s">
        <v>8088</v>
      </c>
    </row>
    <row r="4132" spans="2:9">
      <c r="B4132" s="1699" t="s">
        <v>2745</v>
      </c>
      <c r="C4132" s="1699" t="s">
        <v>2150</v>
      </c>
      <c r="D4132" s="1699" t="s">
        <v>2107</v>
      </c>
      <c r="E4132" s="1699">
        <v>0</v>
      </c>
      <c r="F4132" s="1699">
        <v>1</v>
      </c>
      <c r="G4132" s="1700" t="s">
        <v>6260</v>
      </c>
      <c r="H4132" s="1700" t="s">
        <v>6261</v>
      </c>
      <c r="I4132" s="1700" t="s">
        <v>8088</v>
      </c>
    </row>
    <row r="4133" spans="2:9">
      <c r="B4133" s="1699" t="s">
        <v>2745</v>
      </c>
      <c r="C4133" s="1699" t="s">
        <v>2150</v>
      </c>
      <c r="D4133" s="1699" t="s">
        <v>2110</v>
      </c>
      <c r="E4133" s="1699">
        <v>0</v>
      </c>
      <c r="F4133" s="1699">
        <v>1</v>
      </c>
      <c r="G4133" s="1700" t="s">
        <v>6260</v>
      </c>
      <c r="H4133" s="1700" t="s">
        <v>6262</v>
      </c>
      <c r="I4133" s="1700" t="s">
        <v>8088</v>
      </c>
    </row>
    <row r="4134" spans="2:9">
      <c r="B4134" s="1699" t="s">
        <v>2745</v>
      </c>
      <c r="C4134" s="1699" t="s">
        <v>2150</v>
      </c>
      <c r="D4134" s="1699" t="s">
        <v>2112</v>
      </c>
      <c r="E4134" s="1699">
        <v>0</v>
      </c>
      <c r="F4134" s="1699">
        <v>1</v>
      </c>
      <c r="G4134" s="1700" t="s">
        <v>6260</v>
      </c>
      <c r="H4134" s="1700" t="s">
        <v>6263</v>
      </c>
      <c r="I4134" s="1700" t="s">
        <v>8088</v>
      </c>
    </row>
    <row r="4135" spans="2:9">
      <c r="B4135" s="1699" t="s">
        <v>2745</v>
      </c>
      <c r="C4135" s="1699" t="s">
        <v>2150</v>
      </c>
      <c r="D4135" s="1699" t="s">
        <v>2122</v>
      </c>
      <c r="E4135" s="1699">
        <v>0</v>
      </c>
      <c r="F4135" s="1699">
        <v>1</v>
      </c>
      <c r="G4135" s="1700" t="s">
        <v>6260</v>
      </c>
      <c r="H4135" s="1700" t="s">
        <v>6264</v>
      </c>
      <c r="I4135" s="1700" t="s">
        <v>8088</v>
      </c>
    </row>
    <row r="4136" spans="2:9">
      <c r="B4136" s="1699" t="s">
        <v>2745</v>
      </c>
      <c r="C4136" s="1699" t="s">
        <v>2150</v>
      </c>
      <c r="D4136" s="1699" t="s">
        <v>2124</v>
      </c>
      <c r="E4136" s="1699">
        <v>0</v>
      </c>
      <c r="F4136" s="1699">
        <v>1</v>
      </c>
      <c r="G4136" s="1700" t="s">
        <v>6260</v>
      </c>
      <c r="H4136" s="1700" t="s">
        <v>6265</v>
      </c>
      <c r="I4136" s="1700" t="s">
        <v>8089</v>
      </c>
    </row>
    <row r="4137" spans="2:9">
      <c r="B4137" s="1699" t="s">
        <v>2745</v>
      </c>
      <c r="C4137" s="1699" t="s">
        <v>2150</v>
      </c>
      <c r="D4137" s="1699" t="s">
        <v>2126</v>
      </c>
      <c r="E4137" s="1699">
        <v>0</v>
      </c>
      <c r="F4137" s="1699">
        <v>1</v>
      </c>
      <c r="G4137" s="1700" t="s">
        <v>6260</v>
      </c>
      <c r="H4137" s="1700" t="s">
        <v>6266</v>
      </c>
      <c r="I4137" s="1700" t="s">
        <v>8089</v>
      </c>
    </row>
    <row r="4138" spans="2:9">
      <c r="B4138" s="1699" t="s">
        <v>2745</v>
      </c>
      <c r="C4138" s="1699" t="s">
        <v>2150</v>
      </c>
      <c r="D4138" s="1699" t="s">
        <v>2128</v>
      </c>
      <c r="E4138" s="1699">
        <v>0</v>
      </c>
      <c r="F4138" s="1699">
        <v>1</v>
      </c>
      <c r="G4138" s="1700" t="s">
        <v>6260</v>
      </c>
      <c r="H4138" s="1700" t="s">
        <v>3135</v>
      </c>
      <c r="I4138" s="1700" t="s">
        <v>8088</v>
      </c>
    </row>
    <row r="4139" spans="2:9">
      <c r="B4139" s="1699" t="s">
        <v>2745</v>
      </c>
      <c r="C4139" s="1699" t="s">
        <v>2150</v>
      </c>
      <c r="D4139" s="1699" t="s">
        <v>2130</v>
      </c>
      <c r="E4139" s="1699">
        <v>0</v>
      </c>
      <c r="F4139" s="1699">
        <v>1</v>
      </c>
      <c r="G4139" s="1700" t="s">
        <v>6260</v>
      </c>
      <c r="H4139" s="1700" t="s">
        <v>6267</v>
      </c>
      <c r="I4139" s="1700" t="s">
        <v>8088</v>
      </c>
    </row>
    <row r="4140" spans="2:9">
      <c r="B4140" s="1699" t="s">
        <v>2745</v>
      </c>
      <c r="C4140" s="1699" t="s">
        <v>2150</v>
      </c>
      <c r="D4140" s="1699" t="s">
        <v>2512</v>
      </c>
      <c r="E4140" s="1699">
        <v>0</v>
      </c>
      <c r="F4140" s="1699">
        <v>1</v>
      </c>
      <c r="G4140" s="1700" t="s">
        <v>6260</v>
      </c>
      <c r="H4140" s="1700" t="s">
        <v>6268</v>
      </c>
      <c r="I4140" s="1700" t="s">
        <v>8088</v>
      </c>
    </row>
    <row r="4141" spans="2:9">
      <c r="B4141" s="1699" t="s">
        <v>2745</v>
      </c>
      <c r="C4141" s="1699" t="s">
        <v>2150</v>
      </c>
      <c r="D4141" s="1699" t="s">
        <v>2515</v>
      </c>
      <c r="E4141" s="1699">
        <v>0</v>
      </c>
      <c r="F4141" s="1699">
        <v>1</v>
      </c>
      <c r="G4141" s="1700" t="s">
        <v>6260</v>
      </c>
      <c r="H4141" s="1700" t="s">
        <v>6269</v>
      </c>
      <c r="I4141" s="1700" t="s">
        <v>8088</v>
      </c>
    </row>
    <row r="4142" spans="2:9">
      <c r="B4142" s="1699" t="s">
        <v>2745</v>
      </c>
      <c r="C4142" s="1699" t="s">
        <v>2150</v>
      </c>
      <c r="D4142" s="1699" t="s">
        <v>2516</v>
      </c>
      <c r="E4142" s="1699">
        <v>0</v>
      </c>
      <c r="F4142" s="1699">
        <v>1</v>
      </c>
      <c r="G4142" s="1700" t="s">
        <v>6260</v>
      </c>
      <c r="H4142" s="1700" t="s">
        <v>6270</v>
      </c>
      <c r="I4142" s="1700" t="s">
        <v>8088</v>
      </c>
    </row>
    <row r="4143" spans="2:9">
      <c r="B4143" s="1699" t="s">
        <v>2745</v>
      </c>
      <c r="C4143" s="1699" t="s">
        <v>2150</v>
      </c>
      <c r="D4143" s="1699" t="s">
        <v>2518</v>
      </c>
      <c r="E4143" s="1699">
        <v>0</v>
      </c>
      <c r="F4143" s="1699">
        <v>1</v>
      </c>
      <c r="G4143" s="1700" t="s">
        <v>6260</v>
      </c>
      <c r="H4143" s="1700" t="s">
        <v>6271</v>
      </c>
      <c r="I4143" s="1700" t="s">
        <v>8088</v>
      </c>
    </row>
    <row r="4144" spans="2:9">
      <c r="B4144" s="1699" t="s">
        <v>2745</v>
      </c>
      <c r="C4144" s="1699" t="s">
        <v>2150</v>
      </c>
      <c r="D4144" s="1699" t="s">
        <v>2520</v>
      </c>
      <c r="E4144" s="1699">
        <v>0</v>
      </c>
      <c r="F4144" s="1699">
        <v>1</v>
      </c>
      <c r="G4144" s="1700" t="s">
        <v>6260</v>
      </c>
      <c r="H4144" s="1700" t="s">
        <v>6272</v>
      </c>
      <c r="I4144" s="1700" t="s">
        <v>8089</v>
      </c>
    </row>
    <row r="4145" spans="2:9">
      <c r="B4145" s="1699" t="s">
        <v>2745</v>
      </c>
      <c r="C4145" s="1699" t="s">
        <v>2150</v>
      </c>
      <c r="D4145" s="1699" t="s">
        <v>2522</v>
      </c>
      <c r="E4145" s="1699">
        <v>0</v>
      </c>
      <c r="F4145" s="1699">
        <v>1</v>
      </c>
      <c r="G4145" s="1700" t="s">
        <v>6260</v>
      </c>
      <c r="H4145" s="1700" t="s">
        <v>6273</v>
      </c>
      <c r="I4145" s="1700" t="s">
        <v>8089</v>
      </c>
    </row>
    <row r="4146" spans="2:9">
      <c r="B4146" s="1699" t="s">
        <v>2745</v>
      </c>
      <c r="C4146" s="1699" t="s">
        <v>2150</v>
      </c>
      <c r="D4146" s="1699" t="s">
        <v>2524</v>
      </c>
      <c r="E4146" s="1699">
        <v>0</v>
      </c>
      <c r="F4146" s="1699">
        <v>1</v>
      </c>
      <c r="G4146" s="1700" t="s">
        <v>6260</v>
      </c>
      <c r="H4146" s="1700" t="s">
        <v>2842</v>
      </c>
      <c r="I4146" s="1700" t="s">
        <v>8088</v>
      </c>
    </row>
    <row r="4147" spans="2:9">
      <c r="B4147" s="1699" t="s">
        <v>2745</v>
      </c>
      <c r="C4147" s="1699" t="s">
        <v>2150</v>
      </c>
      <c r="D4147" s="1699" t="s">
        <v>2525</v>
      </c>
      <c r="E4147" s="1699">
        <v>0</v>
      </c>
      <c r="F4147" s="1699">
        <v>1</v>
      </c>
      <c r="G4147" s="1700" t="s">
        <v>6260</v>
      </c>
      <c r="H4147" s="1700" t="s">
        <v>3548</v>
      </c>
      <c r="I4147" s="1700" t="s">
        <v>8089</v>
      </c>
    </row>
    <row r="4148" spans="2:9">
      <c r="B4148" s="1699" t="s">
        <v>2745</v>
      </c>
      <c r="C4148" s="1699" t="s">
        <v>2150</v>
      </c>
      <c r="D4148" s="1699" t="s">
        <v>2527</v>
      </c>
      <c r="E4148" s="1699">
        <v>0</v>
      </c>
      <c r="F4148" s="1699">
        <v>1</v>
      </c>
      <c r="G4148" s="1700" t="s">
        <v>6260</v>
      </c>
      <c r="H4148" s="1700" t="s">
        <v>2892</v>
      </c>
      <c r="I4148" s="1700" t="s">
        <v>8089</v>
      </c>
    </row>
    <row r="4149" spans="2:9">
      <c r="B4149" s="1699" t="s">
        <v>2745</v>
      </c>
      <c r="C4149" s="1699" t="s">
        <v>2150</v>
      </c>
      <c r="D4149" s="1699" t="s">
        <v>2529</v>
      </c>
      <c r="E4149" s="1699">
        <v>0</v>
      </c>
      <c r="F4149" s="1699">
        <v>1</v>
      </c>
      <c r="G4149" s="1700" t="s">
        <v>6260</v>
      </c>
      <c r="H4149" s="1700" t="s">
        <v>6274</v>
      </c>
      <c r="I4149" s="1700" t="s">
        <v>8089</v>
      </c>
    </row>
    <row r="4150" spans="2:9">
      <c r="B4150" s="1699" t="s">
        <v>2745</v>
      </c>
      <c r="C4150" s="1699" t="s">
        <v>2150</v>
      </c>
      <c r="D4150" s="1699" t="s">
        <v>2531</v>
      </c>
      <c r="E4150" s="1699">
        <v>0</v>
      </c>
      <c r="F4150" s="1699">
        <v>1</v>
      </c>
      <c r="G4150" s="1700" t="s">
        <v>6260</v>
      </c>
      <c r="H4150" s="1700" t="s">
        <v>6275</v>
      </c>
      <c r="I4150" s="1700" t="s">
        <v>8088</v>
      </c>
    </row>
    <row r="4151" spans="2:9">
      <c r="B4151" s="1699" t="s">
        <v>2745</v>
      </c>
      <c r="C4151" s="1699" t="s">
        <v>2150</v>
      </c>
      <c r="D4151" s="1699" t="s">
        <v>2685</v>
      </c>
      <c r="E4151" s="1699">
        <v>0</v>
      </c>
      <c r="F4151" s="1699">
        <v>1</v>
      </c>
      <c r="G4151" s="1700" t="s">
        <v>6260</v>
      </c>
      <c r="H4151" s="1700" t="s">
        <v>6276</v>
      </c>
      <c r="I4151" s="1700" t="s">
        <v>8089</v>
      </c>
    </row>
    <row r="4152" spans="2:9">
      <c r="B4152" s="1699" t="s">
        <v>2745</v>
      </c>
      <c r="C4152" s="1699" t="s">
        <v>2150</v>
      </c>
      <c r="D4152" s="1699" t="s">
        <v>2725</v>
      </c>
      <c r="E4152" s="1699">
        <v>0</v>
      </c>
      <c r="F4152" s="1699">
        <v>1</v>
      </c>
      <c r="G4152" s="1700" t="s">
        <v>6260</v>
      </c>
      <c r="H4152" s="1700" t="s">
        <v>6277</v>
      </c>
      <c r="I4152" s="1700" t="s">
        <v>8089</v>
      </c>
    </row>
    <row r="4153" spans="2:9">
      <c r="B4153" s="1699" t="s">
        <v>2745</v>
      </c>
      <c r="C4153" s="1699" t="s">
        <v>2231</v>
      </c>
      <c r="D4153" s="1699" t="s">
        <v>2108</v>
      </c>
      <c r="E4153" s="1699">
        <v>1</v>
      </c>
      <c r="F4153" s="1699">
        <v>0</v>
      </c>
      <c r="G4153" s="1700" t="s">
        <v>6278</v>
      </c>
      <c r="H4153" s="1700"/>
      <c r="I4153" s="1700" t="s">
        <v>8089</v>
      </c>
    </row>
    <row r="4154" spans="2:9">
      <c r="B4154" s="1699" t="s">
        <v>2745</v>
      </c>
      <c r="C4154" s="1699" t="s">
        <v>2231</v>
      </c>
      <c r="D4154" s="1699" t="s">
        <v>2107</v>
      </c>
      <c r="E4154" s="1699">
        <v>0</v>
      </c>
      <c r="F4154" s="1699">
        <v>1</v>
      </c>
      <c r="G4154" s="1700" t="s">
        <v>6278</v>
      </c>
      <c r="H4154" s="1700" t="s">
        <v>4338</v>
      </c>
      <c r="I4154" s="1700" t="s">
        <v>8088</v>
      </c>
    </row>
    <row r="4155" spans="2:9">
      <c r="B4155" s="1699" t="s">
        <v>2745</v>
      </c>
      <c r="C4155" s="1699" t="s">
        <v>2231</v>
      </c>
      <c r="D4155" s="1699" t="s">
        <v>2110</v>
      </c>
      <c r="E4155" s="1699">
        <v>0</v>
      </c>
      <c r="F4155" s="1699">
        <v>1</v>
      </c>
      <c r="G4155" s="1700" t="s">
        <v>6278</v>
      </c>
      <c r="H4155" s="1700" t="s">
        <v>6279</v>
      </c>
      <c r="I4155" s="1700" t="s">
        <v>8089</v>
      </c>
    </row>
    <row r="4156" spans="2:9">
      <c r="B4156" s="1699" t="s">
        <v>2745</v>
      </c>
      <c r="C4156" s="1699" t="s">
        <v>2231</v>
      </c>
      <c r="D4156" s="1699" t="s">
        <v>2112</v>
      </c>
      <c r="E4156" s="1699">
        <v>0</v>
      </c>
      <c r="F4156" s="1699">
        <v>1</v>
      </c>
      <c r="G4156" s="1700" t="s">
        <v>6278</v>
      </c>
      <c r="H4156" s="1700" t="s">
        <v>6280</v>
      </c>
      <c r="I4156" s="1700" t="s">
        <v>8089</v>
      </c>
    </row>
    <row r="4157" spans="2:9">
      <c r="B4157" s="1699" t="s">
        <v>2745</v>
      </c>
      <c r="C4157" s="1699" t="s">
        <v>2231</v>
      </c>
      <c r="D4157" s="1699" t="s">
        <v>2122</v>
      </c>
      <c r="E4157" s="1699">
        <v>0</v>
      </c>
      <c r="F4157" s="1699">
        <v>1</v>
      </c>
      <c r="G4157" s="1700" t="s">
        <v>6278</v>
      </c>
      <c r="H4157" s="1700" t="s">
        <v>6281</v>
      </c>
      <c r="I4157" s="1700" t="s">
        <v>8089</v>
      </c>
    </row>
    <row r="4158" spans="2:9">
      <c r="B4158" s="1699" t="s">
        <v>2745</v>
      </c>
      <c r="C4158" s="1699" t="s">
        <v>2231</v>
      </c>
      <c r="D4158" s="1699" t="s">
        <v>2124</v>
      </c>
      <c r="E4158" s="1699">
        <v>0</v>
      </c>
      <c r="F4158" s="1699">
        <v>1</v>
      </c>
      <c r="G4158" s="1700" t="s">
        <v>6278</v>
      </c>
      <c r="H4158" s="1700" t="s">
        <v>3126</v>
      </c>
      <c r="I4158" s="1700" t="s">
        <v>8089</v>
      </c>
    </row>
    <row r="4159" spans="2:9">
      <c r="B4159" s="1699" t="s">
        <v>2745</v>
      </c>
      <c r="C4159" s="1699" t="s">
        <v>2231</v>
      </c>
      <c r="D4159" s="1699" t="s">
        <v>2126</v>
      </c>
      <c r="E4159" s="1699">
        <v>0</v>
      </c>
      <c r="F4159" s="1699">
        <v>1</v>
      </c>
      <c r="G4159" s="1700" t="s">
        <v>6278</v>
      </c>
      <c r="H4159" s="1700" t="s">
        <v>6282</v>
      </c>
      <c r="I4159" s="1700" t="s">
        <v>8089</v>
      </c>
    </row>
    <row r="4160" spans="2:9">
      <c r="B4160" s="1699" t="s">
        <v>2745</v>
      </c>
      <c r="C4160" s="1699" t="s">
        <v>2231</v>
      </c>
      <c r="D4160" s="1699" t="s">
        <v>2128</v>
      </c>
      <c r="E4160" s="1699">
        <v>0</v>
      </c>
      <c r="F4160" s="1699">
        <v>1</v>
      </c>
      <c r="G4160" s="1700" t="s">
        <v>6278</v>
      </c>
      <c r="H4160" s="1700" t="s">
        <v>6283</v>
      </c>
      <c r="I4160" s="1700" t="s">
        <v>8088</v>
      </c>
    </row>
    <row r="4161" spans="2:9">
      <c r="B4161" s="1699" t="s">
        <v>2745</v>
      </c>
      <c r="C4161" s="1699" t="s">
        <v>2231</v>
      </c>
      <c r="D4161" s="1699" t="s">
        <v>2130</v>
      </c>
      <c r="E4161" s="1699">
        <v>0</v>
      </c>
      <c r="F4161" s="1699">
        <v>1</v>
      </c>
      <c r="G4161" s="1700" t="s">
        <v>6278</v>
      </c>
      <c r="H4161" s="1700" t="s">
        <v>6284</v>
      </c>
      <c r="I4161" s="1700" t="s">
        <v>8089</v>
      </c>
    </row>
    <row r="4162" spans="2:9">
      <c r="B4162" s="1699" t="s">
        <v>2745</v>
      </c>
      <c r="C4162" s="1699" t="s">
        <v>2231</v>
      </c>
      <c r="D4162" s="1699" t="s">
        <v>2512</v>
      </c>
      <c r="E4162" s="1699">
        <v>0</v>
      </c>
      <c r="F4162" s="1699">
        <v>1</v>
      </c>
      <c r="G4162" s="1700" t="s">
        <v>6278</v>
      </c>
      <c r="H4162" s="1700" t="s">
        <v>6285</v>
      </c>
      <c r="I4162" s="1700" t="s">
        <v>8089</v>
      </c>
    </row>
    <row r="4163" spans="2:9">
      <c r="B4163" s="1699" t="s">
        <v>2745</v>
      </c>
      <c r="C4163" s="1699" t="s">
        <v>3668</v>
      </c>
      <c r="D4163" s="1699" t="s">
        <v>2108</v>
      </c>
      <c r="E4163" s="1699">
        <v>1</v>
      </c>
      <c r="F4163" s="1699">
        <v>0</v>
      </c>
      <c r="G4163" s="1700" t="s">
        <v>6286</v>
      </c>
      <c r="H4163" s="1700"/>
      <c r="I4163" s="1700" t="s">
        <v>8089</v>
      </c>
    </row>
    <row r="4164" spans="2:9">
      <c r="B4164" s="1699" t="s">
        <v>2745</v>
      </c>
      <c r="C4164" s="1699" t="s">
        <v>3668</v>
      </c>
      <c r="D4164" s="1699" t="s">
        <v>2107</v>
      </c>
      <c r="E4164" s="1699">
        <v>0</v>
      </c>
      <c r="F4164" s="1699">
        <v>1</v>
      </c>
      <c r="G4164" s="1700" t="s">
        <v>6286</v>
      </c>
      <c r="H4164" s="1700" t="s">
        <v>6287</v>
      </c>
      <c r="I4164" s="1700" t="s">
        <v>8089</v>
      </c>
    </row>
    <row r="4165" spans="2:9">
      <c r="B4165" s="1699" t="s">
        <v>2745</v>
      </c>
      <c r="C4165" s="1699" t="s">
        <v>3668</v>
      </c>
      <c r="D4165" s="1699" t="s">
        <v>2110</v>
      </c>
      <c r="E4165" s="1699">
        <v>0</v>
      </c>
      <c r="F4165" s="1699">
        <v>1</v>
      </c>
      <c r="G4165" s="1700" t="s">
        <v>6286</v>
      </c>
      <c r="H4165" s="1700" t="s">
        <v>6288</v>
      </c>
      <c r="I4165" s="1700" t="s">
        <v>8089</v>
      </c>
    </row>
    <row r="4166" spans="2:9">
      <c r="B4166" s="1699" t="s">
        <v>2745</v>
      </c>
      <c r="C4166" s="1699" t="s">
        <v>3668</v>
      </c>
      <c r="D4166" s="1699" t="s">
        <v>2112</v>
      </c>
      <c r="E4166" s="1699">
        <v>0</v>
      </c>
      <c r="F4166" s="1699">
        <v>1</v>
      </c>
      <c r="G4166" s="1700" t="s">
        <v>6286</v>
      </c>
      <c r="H4166" s="1700" t="s">
        <v>6289</v>
      </c>
      <c r="I4166" s="1700" t="s">
        <v>8089</v>
      </c>
    </row>
    <row r="4167" spans="2:9">
      <c r="B4167" s="1699" t="s">
        <v>2745</v>
      </c>
      <c r="C4167" s="1699" t="s">
        <v>3668</v>
      </c>
      <c r="D4167" s="1699" t="s">
        <v>2122</v>
      </c>
      <c r="E4167" s="1699">
        <v>0</v>
      </c>
      <c r="F4167" s="1699">
        <v>1</v>
      </c>
      <c r="G4167" s="1700" t="s">
        <v>6286</v>
      </c>
      <c r="H4167" s="1700" t="s">
        <v>6290</v>
      </c>
      <c r="I4167" s="1700" t="s">
        <v>8089</v>
      </c>
    </row>
    <row r="4168" spans="2:9">
      <c r="B4168" s="1699" t="s">
        <v>2745</v>
      </c>
      <c r="C4168" s="1699" t="s">
        <v>3668</v>
      </c>
      <c r="D4168" s="1699" t="s">
        <v>2124</v>
      </c>
      <c r="E4168" s="1699">
        <v>0</v>
      </c>
      <c r="F4168" s="1699">
        <v>1</v>
      </c>
      <c r="G4168" s="1700" t="s">
        <v>6286</v>
      </c>
      <c r="H4168" s="1700" t="s">
        <v>6291</v>
      </c>
      <c r="I4168" s="1700" t="s">
        <v>8089</v>
      </c>
    </row>
    <row r="4169" spans="2:9">
      <c r="B4169" s="1699" t="s">
        <v>2745</v>
      </c>
      <c r="C4169" s="1699" t="s">
        <v>2620</v>
      </c>
      <c r="D4169" s="1699" t="s">
        <v>2108</v>
      </c>
      <c r="E4169" s="1699">
        <v>1</v>
      </c>
      <c r="F4169" s="1699">
        <v>0</v>
      </c>
      <c r="G4169" s="1700" t="s">
        <v>6292</v>
      </c>
      <c r="H4169" s="1700"/>
      <c r="I4169" s="1700" t="s">
        <v>8089</v>
      </c>
    </row>
    <row r="4170" spans="2:9">
      <c r="B4170" s="1699" t="s">
        <v>2745</v>
      </c>
      <c r="C4170" s="1699" t="s">
        <v>2620</v>
      </c>
      <c r="D4170" s="1699" t="s">
        <v>2107</v>
      </c>
      <c r="E4170" s="1699">
        <v>0</v>
      </c>
      <c r="F4170" s="1699">
        <v>1</v>
      </c>
      <c r="G4170" s="1700" t="s">
        <v>6292</v>
      </c>
      <c r="H4170" s="1700" t="s">
        <v>6292</v>
      </c>
      <c r="I4170" s="1700" t="s">
        <v>8089</v>
      </c>
    </row>
    <row r="4171" spans="2:9">
      <c r="B4171" s="1699" t="s">
        <v>2745</v>
      </c>
      <c r="C4171" s="1699" t="s">
        <v>2620</v>
      </c>
      <c r="D4171" s="1699" t="s">
        <v>2110</v>
      </c>
      <c r="E4171" s="1699">
        <v>0</v>
      </c>
      <c r="F4171" s="1699">
        <v>1</v>
      </c>
      <c r="G4171" s="1700" t="s">
        <v>6292</v>
      </c>
      <c r="H4171" s="1700" t="s">
        <v>6293</v>
      </c>
      <c r="I4171" s="1700" t="s">
        <v>8088</v>
      </c>
    </row>
    <row r="4172" spans="2:9">
      <c r="B4172" s="1699" t="s">
        <v>2745</v>
      </c>
      <c r="C4172" s="1699" t="s">
        <v>2620</v>
      </c>
      <c r="D4172" s="1699" t="s">
        <v>2112</v>
      </c>
      <c r="E4172" s="1699">
        <v>0</v>
      </c>
      <c r="F4172" s="1699">
        <v>1</v>
      </c>
      <c r="G4172" s="1700" t="s">
        <v>6292</v>
      </c>
      <c r="H4172" s="1700" t="s">
        <v>6294</v>
      </c>
      <c r="I4172" s="1700" t="s">
        <v>8088</v>
      </c>
    </row>
    <row r="4173" spans="2:9">
      <c r="B4173" s="1699" t="s">
        <v>2745</v>
      </c>
      <c r="C4173" s="1699" t="s">
        <v>2620</v>
      </c>
      <c r="D4173" s="1699" t="s">
        <v>2122</v>
      </c>
      <c r="E4173" s="1699">
        <v>0</v>
      </c>
      <c r="F4173" s="1699">
        <v>1</v>
      </c>
      <c r="G4173" s="1700" t="s">
        <v>6292</v>
      </c>
      <c r="H4173" s="1700" t="s">
        <v>4395</v>
      </c>
      <c r="I4173" s="1700" t="s">
        <v>8089</v>
      </c>
    </row>
    <row r="4174" spans="2:9">
      <c r="B4174" s="1699" t="s">
        <v>2745</v>
      </c>
      <c r="C4174" s="1699" t="s">
        <v>2620</v>
      </c>
      <c r="D4174" s="1699" t="s">
        <v>2124</v>
      </c>
      <c r="E4174" s="1699">
        <v>0</v>
      </c>
      <c r="F4174" s="1699">
        <v>1</v>
      </c>
      <c r="G4174" s="1700" t="s">
        <v>6292</v>
      </c>
      <c r="H4174" s="1700" t="s">
        <v>6295</v>
      </c>
      <c r="I4174" s="1700" t="s">
        <v>8088</v>
      </c>
    </row>
    <row r="4175" spans="2:9">
      <c r="B4175" s="1699" t="s">
        <v>2745</v>
      </c>
      <c r="C4175" s="1699" t="s">
        <v>3760</v>
      </c>
      <c r="D4175" s="1699" t="s">
        <v>2108</v>
      </c>
      <c r="E4175" s="1699">
        <v>1</v>
      </c>
      <c r="F4175" s="1699">
        <v>0</v>
      </c>
      <c r="G4175" s="1700" t="s">
        <v>3109</v>
      </c>
      <c r="H4175" s="1700"/>
      <c r="I4175" s="1700" t="s">
        <v>8089</v>
      </c>
    </row>
    <row r="4176" spans="2:9">
      <c r="B4176" s="1699" t="s">
        <v>2745</v>
      </c>
      <c r="C4176" s="1699" t="s">
        <v>3760</v>
      </c>
      <c r="D4176" s="1699" t="s">
        <v>2107</v>
      </c>
      <c r="E4176" s="1699">
        <v>0</v>
      </c>
      <c r="F4176" s="1699">
        <v>1</v>
      </c>
      <c r="G4176" s="1700" t="s">
        <v>3109</v>
      </c>
      <c r="H4176" s="1700" t="s">
        <v>6296</v>
      </c>
      <c r="I4176" s="1700" t="s">
        <v>8089</v>
      </c>
    </row>
    <row r="4177" spans="2:9">
      <c r="B4177" s="1699" t="s">
        <v>2745</v>
      </c>
      <c r="C4177" s="1699" t="s">
        <v>3760</v>
      </c>
      <c r="D4177" s="1699" t="s">
        <v>2110</v>
      </c>
      <c r="E4177" s="1699">
        <v>0</v>
      </c>
      <c r="F4177" s="1699">
        <v>1</v>
      </c>
      <c r="G4177" s="1700" t="s">
        <v>3109</v>
      </c>
      <c r="H4177" s="1700" t="s">
        <v>6297</v>
      </c>
      <c r="I4177" s="1700" t="s">
        <v>8089</v>
      </c>
    </row>
    <row r="4178" spans="2:9">
      <c r="B4178" s="1699" t="s">
        <v>2745</v>
      </c>
      <c r="C4178" s="1699" t="s">
        <v>3760</v>
      </c>
      <c r="D4178" s="1699" t="s">
        <v>2112</v>
      </c>
      <c r="E4178" s="1699">
        <v>0</v>
      </c>
      <c r="F4178" s="1699">
        <v>1</v>
      </c>
      <c r="G4178" s="1700" t="s">
        <v>3109</v>
      </c>
      <c r="H4178" s="1700" t="s">
        <v>6298</v>
      </c>
      <c r="I4178" s="1700" t="s">
        <v>8089</v>
      </c>
    </row>
    <row r="4179" spans="2:9">
      <c r="B4179" s="1699" t="s">
        <v>2745</v>
      </c>
      <c r="C4179" s="1699" t="s">
        <v>3760</v>
      </c>
      <c r="D4179" s="1699" t="s">
        <v>2122</v>
      </c>
      <c r="E4179" s="1699">
        <v>0</v>
      </c>
      <c r="F4179" s="1699">
        <v>1</v>
      </c>
      <c r="G4179" s="1700" t="s">
        <v>3109</v>
      </c>
      <c r="H4179" s="1700" t="s">
        <v>6299</v>
      </c>
      <c r="I4179" s="1700" t="s">
        <v>8089</v>
      </c>
    </row>
    <row r="4180" spans="2:9">
      <c r="B4180" s="1699" t="s">
        <v>2745</v>
      </c>
      <c r="C4180" s="1699" t="s">
        <v>3760</v>
      </c>
      <c r="D4180" s="1699" t="s">
        <v>2124</v>
      </c>
      <c r="E4180" s="1699">
        <v>0</v>
      </c>
      <c r="F4180" s="1699">
        <v>1</v>
      </c>
      <c r="G4180" s="1700" t="s">
        <v>3109</v>
      </c>
      <c r="H4180" s="1700" t="s">
        <v>6300</v>
      </c>
      <c r="I4180" s="1700" t="s">
        <v>8089</v>
      </c>
    </row>
    <row r="4181" spans="2:9">
      <c r="B4181" s="1699" t="s">
        <v>2745</v>
      </c>
      <c r="C4181" s="1699" t="s">
        <v>3760</v>
      </c>
      <c r="D4181" s="1699" t="s">
        <v>2126</v>
      </c>
      <c r="E4181" s="1699">
        <v>0</v>
      </c>
      <c r="F4181" s="1699">
        <v>1</v>
      </c>
      <c r="G4181" s="1700" t="s">
        <v>3109</v>
      </c>
      <c r="H4181" s="1700" t="s">
        <v>6301</v>
      </c>
      <c r="I4181" s="1700" t="s">
        <v>8089</v>
      </c>
    </row>
    <row r="4182" spans="2:9">
      <c r="B4182" s="1699" t="s">
        <v>2745</v>
      </c>
      <c r="C4182" s="1699" t="s">
        <v>3760</v>
      </c>
      <c r="D4182" s="1699" t="s">
        <v>2128</v>
      </c>
      <c r="E4182" s="1699">
        <v>0</v>
      </c>
      <c r="F4182" s="1699">
        <v>1</v>
      </c>
      <c r="G4182" s="1700" t="s">
        <v>3109</v>
      </c>
      <c r="H4182" s="1700" t="s">
        <v>6302</v>
      </c>
      <c r="I4182" s="1700" t="s">
        <v>8089</v>
      </c>
    </row>
    <row r="4183" spans="2:9">
      <c r="B4183" s="1699" t="s">
        <v>2745</v>
      </c>
      <c r="C4183" s="1699" t="s">
        <v>3760</v>
      </c>
      <c r="D4183" s="1699" t="s">
        <v>2130</v>
      </c>
      <c r="E4183" s="1699">
        <v>0</v>
      </c>
      <c r="F4183" s="1699">
        <v>1</v>
      </c>
      <c r="G4183" s="1700" t="s">
        <v>3109</v>
      </c>
      <c r="H4183" s="1700" t="s">
        <v>3960</v>
      </c>
      <c r="I4183" s="1700" t="s">
        <v>8089</v>
      </c>
    </row>
    <row r="4184" spans="2:9">
      <c r="B4184" s="1699" t="s">
        <v>2745</v>
      </c>
      <c r="C4184" s="1699" t="s">
        <v>3761</v>
      </c>
      <c r="D4184" s="1699" t="s">
        <v>2108</v>
      </c>
      <c r="E4184" s="1699">
        <v>1</v>
      </c>
      <c r="F4184" s="1699">
        <v>0</v>
      </c>
      <c r="G4184" s="1700" t="s">
        <v>6303</v>
      </c>
      <c r="H4184" s="1700"/>
      <c r="I4184" s="1700" t="s">
        <v>8089</v>
      </c>
    </row>
    <row r="4185" spans="2:9">
      <c r="B4185" s="1699" t="s">
        <v>2745</v>
      </c>
      <c r="C4185" s="1699" t="s">
        <v>3761</v>
      </c>
      <c r="D4185" s="1699" t="s">
        <v>2107</v>
      </c>
      <c r="E4185" s="1699">
        <v>0</v>
      </c>
      <c r="F4185" s="1699">
        <v>1</v>
      </c>
      <c r="G4185" s="1700" t="s">
        <v>6303</v>
      </c>
      <c r="H4185" s="1700" t="s">
        <v>6304</v>
      </c>
      <c r="I4185" s="1700" t="s">
        <v>8089</v>
      </c>
    </row>
    <row r="4186" spans="2:9">
      <c r="B4186" s="1699" t="s">
        <v>2745</v>
      </c>
      <c r="C4186" s="1699" t="s">
        <v>3761</v>
      </c>
      <c r="D4186" s="1699" t="s">
        <v>2110</v>
      </c>
      <c r="E4186" s="1699">
        <v>0</v>
      </c>
      <c r="F4186" s="1699">
        <v>1</v>
      </c>
      <c r="G4186" s="1700" t="s">
        <v>6303</v>
      </c>
      <c r="H4186" s="1700" t="s">
        <v>2842</v>
      </c>
      <c r="I4186" s="1700" t="s">
        <v>8089</v>
      </c>
    </row>
    <row r="4187" spans="2:9">
      <c r="B4187" s="1699" t="s">
        <v>2745</v>
      </c>
      <c r="C4187" s="1699" t="s">
        <v>3761</v>
      </c>
      <c r="D4187" s="1699" t="s">
        <v>2112</v>
      </c>
      <c r="E4187" s="1699">
        <v>0</v>
      </c>
      <c r="F4187" s="1699">
        <v>1</v>
      </c>
      <c r="G4187" s="1700" t="s">
        <v>6303</v>
      </c>
      <c r="H4187" s="1700" t="s">
        <v>6305</v>
      </c>
      <c r="I4187" s="1700" t="s">
        <v>8088</v>
      </c>
    </row>
    <row r="4188" spans="2:9">
      <c r="B4188" s="1699" t="s">
        <v>2745</v>
      </c>
      <c r="C4188" s="1699" t="s">
        <v>3761</v>
      </c>
      <c r="D4188" s="1699" t="s">
        <v>2122</v>
      </c>
      <c r="E4188" s="1699">
        <v>0</v>
      </c>
      <c r="F4188" s="1699">
        <v>1</v>
      </c>
      <c r="G4188" s="1700" t="s">
        <v>6303</v>
      </c>
      <c r="H4188" s="1700" t="s">
        <v>6306</v>
      </c>
      <c r="I4188" s="1700" t="s">
        <v>8089</v>
      </c>
    </row>
    <row r="4189" spans="2:9">
      <c r="B4189" s="1699" t="s">
        <v>2745</v>
      </c>
      <c r="C4189" s="1699" t="s">
        <v>3761</v>
      </c>
      <c r="D4189" s="1699" t="s">
        <v>2124</v>
      </c>
      <c r="E4189" s="1699">
        <v>0</v>
      </c>
      <c r="F4189" s="1699">
        <v>1</v>
      </c>
      <c r="G4189" s="1700" t="s">
        <v>6303</v>
      </c>
      <c r="H4189" s="1700" t="s">
        <v>6307</v>
      </c>
      <c r="I4189" s="1700" t="s">
        <v>8089</v>
      </c>
    </row>
    <row r="4190" spans="2:9">
      <c r="B4190" s="1699" t="s">
        <v>2745</v>
      </c>
      <c r="C4190" s="1699" t="s">
        <v>3761</v>
      </c>
      <c r="D4190" s="1699" t="s">
        <v>2126</v>
      </c>
      <c r="E4190" s="1699">
        <v>0</v>
      </c>
      <c r="F4190" s="1699">
        <v>1</v>
      </c>
      <c r="G4190" s="1700" t="s">
        <v>6303</v>
      </c>
      <c r="H4190" s="1700" t="s">
        <v>6308</v>
      </c>
      <c r="I4190" s="1700" t="s">
        <v>8089</v>
      </c>
    </row>
    <row r="4191" spans="2:9">
      <c r="B4191" s="1699" t="s">
        <v>2745</v>
      </c>
      <c r="C4191" s="1699" t="s">
        <v>3761</v>
      </c>
      <c r="D4191" s="1699" t="s">
        <v>2128</v>
      </c>
      <c r="E4191" s="1699">
        <v>0</v>
      </c>
      <c r="F4191" s="1699">
        <v>1</v>
      </c>
      <c r="G4191" s="1700" t="s">
        <v>6303</v>
      </c>
      <c r="H4191" s="1700" t="s">
        <v>5637</v>
      </c>
      <c r="I4191" s="1700" t="s">
        <v>8089</v>
      </c>
    </row>
    <row r="4192" spans="2:9">
      <c r="B4192" s="1699" t="s">
        <v>2745</v>
      </c>
      <c r="C4192" s="1699" t="s">
        <v>3761</v>
      </c>
      <c r="D4192" s="1699" t="s">
        <v>2130</v>
      </c>
      <c r="E4192" s="1699">
        <v>0</v>
      </c>
      <c r="F4192" s="1699">
        <v>1</v>
      </c>
      <c r="G4192" s="1700" t="s">
        <v>6303</v>
      </c>
      <c r="H4192" s="1700" t="s">
        <v>3117</v>
      </c>
      <c r="I4192" s="1700" t="s">
        <v>8089</v>
      </c>
    </row>
    <row r="4193" spans="2:9">
      <c r="B4193" s="1699" t="s">
        <v>2745</v>
      </c>
      <c r="C4193" s="1699" t="s">
        <v>3761</v>
      </c>
      <c r="D4193" s="1699" t="s">
        <v>2512</v>
      </c>
      <c r="E4193" s="1699">
        <v>0</v>
      </c>
      <c r="F4193" s="1699">
        <v>1</v>
      </c>
      <c r="G4193" s="1700" t="s">
        <v>6303</v>
      </c>
      <c r="H4193" s="1700" t="s">
        <v>6309</v>
      </c>
      <c r="I4193" s="1700" t="s">
        <v>8089</v>
      </c>
    </row>
    <row r="4194" spans="2:9">
      <c r="B4194" s="1699" t="s">
        <v>2745</v>
      </c>
      <c r="C4194" s="1699" t="s">
        <v>3761</v>
      </c>
      <c r="D4194" s="1699" t="s">
        <v>2514</v>
      </c>
      <c r="E4194" s="1699">
        <v>0</v>
      </c>
      <c r="F4194" s="1699">
        <v>1</v>
      </c>
      <c r="G4194" s="1700" t="s">
        <v>6303</v>
      </c>
      <c r="H4194" s="1700" t="s">
        <v>3936</v>
      </c>
      <c r="I4194" s="1700" t="s">
        <v>8089</v>
      </c>
    </row>
    <row r="4195" spans="2:9">
      <c r="B4195" s="1699" t="s">
        <v>2745</v>
      </c>
      <c r="C4195" s="1699" t="s">
        <v>3761</v>
      </c>
      <c r="D4195" s="1699" t="s">
        <v>2515</v>
      </c>
      <c r="E4195" s="1699">
        <v>0</v>
      </c>
      <c r="F4195" s="1699">
        <v>1</v>
      </c>
      <c r="G4195" s="1700" t="s">
        <v>6303</v>
      </c>
      <c r="H4195" s="1700" t="s">
        <v>6310</v>
      </c>
      <c r="I4195" s="1700" t="s">
        <v>8089</v>
      </c>
    </row>
    <row r="4196" spans="2:9">
      <c r="B4196" s="1699" t="s">
        <v>2745</v>
      </c>
      <c r="C4196" s="1699" t="s">
        <v>3761</v>
      </c>
      <c r="D4196" s="1699" t="s">
        <v>2516</v>
      </c>
      <c r="E4196" s="1699">
        <v>0</v>
      </c>
      <c r="F4196" s="1699">
        <v>1</v>
      </c>
      <c r="G4196" s="1700" t="s">
        <v>6303</v>
      </c>
      <c r="H4196" s="1700" t="s">
        <v>6311</v>
      </c>
      <c r="I4196" s="1700" t="s">
        <v>8089</v>
      </c>
    </row>
    <row r="4197" spans="2:9">
      <c r="B4197" s="1699" t="s">
        <v>2745</v>
      </c>
      <c r="C4197" s="1699" t="s">
        <v>3761</v>
      </c>
      <c r="D4197" s="1699" t="s">
        <v>2518</v>
      </c>
      <c r="E4197" s="1699">
        <v>0</v>
      </c>
      <c r="F4197" s="1699">
        <v>1</v>
      </c>
      <c r="G4197" s="1700" t="s">
        <v>6303</v>
      </c>
      <c r="H4197" s="1700" t="s">
        <v>6312</v>
      </c>
      <c r="I4197" s="1700" t="s">
        <v>8089</v>
      </c>
    </row>
    <row r="4198" spans="2:9">
      <c r="B4198" s="1699" t="s">
        <v>2745</v>
      </c>
      <c r="C4198" s="1699" t="s">
        <v>2827</v>
      </c>
      <c r="D4198" s="1699" t="s">
        <v>2108</v>
      </c>
      <c r="E4198" s="1699">
        <v>1</v>
      </c>
      <c r="F4198" s="1699">
        <v>0</v>
      </c>
      <c r="G4198" s="1700" t="s">
        <v>6313</v>
      </c>
      <c r="H4198" s="1700"/>
      <c r="I4198" s="1700" t="s">
        <v>8089</v>
      </c>
    </row>
    <row r="4199" spans="2:9">
      <c r="B4199" s="1699" t="s">
        <v>2745</v>
      </c>
      <c r="C4199" s="1699" t="s">
        <v>2827</v>
      </c>
      <c r="D4199" s="1699" t="s">
        <v>2107</v>
      </c>
      <c r="E4199" s="1699">
        <v>0</v>
      </c>
      <c r="F4199" s="1699">
        <v>1</v>
      </c>
      <c r="G4199" s="1700" t="s">
        <v>6313</v>
      </c>
      <c r="H4199" s="1700" t="s">
        <v>6313</v>
      </c>
      <c r="I4199" s="1700" t="s">
        <v>8088</v>
      </c>
    </row>
    <row r="4200" spans="2:9">
      <c r="B4200" s="1699" t="s">
        <v>2745</v>
      </c>
      <c r="C4200" s="1699" t="s">
        <v>2827</v>
      </c>
      <c r="D4200" s="1699" t="s">
        <v>2110</v>
      </c>
      <c r="E4200" s="1699">
        <v>0</v>
      </c>
      <c r="F4200" s="1699">
        <v>1</v>
      </c>
      <c r="G4200" s="1700" t="s">
        <v>6313</v>
      </c>
      <c r="H4200" s="1700" t="s">
        <v>6314</v>
      </c>
      <c r="I4200" s="1700" t="s">
        <v>8089</v>
      </c>
    </row>
    <row r="4201" spans="2:9">
      <c r="B4201" s="1699" t="s">
        <v>2745</v>
      </c>
      <c r="C4201" s="1699" t="s">
        <v>2827</v>
      </c>
      <c r="D4201" s="1699" t="s">
        <v>2112</v>
      </c>
      <c r="E4201" s="1699">
        <v>0</v>
      </c>
      <c r="F4201" s="1699">
        <v>1</v>
      </c>
      <c r="G4201" s="1700" t="s">
        <v>6313</v>
      </c>
      <c r="H4201" s="1700" t="s">
        <v>6315</v>
      </c>
      <c r="I4201" s="1700" t="s">
        <v>8089</v>
      </c>
    </row>
    <row r="4202" spans="2:9">
      <c r="B4202" s="1699" t="s">
        <v>2745</v>
      </c>
      <c r="C4202" s="1699" t="s">
        <v>2827</v>
      </c>
      <c r="D4202" s="1699" t="s">
        <v>2122</v>
      </c>
      <c r="E4202" s="1699">
        <v>0</v>
      </c>
      <c r="F4202" s="1699">
        <v>1</v>
      </c>
      <c r="G4202" s="1700" t="s">
        <v>6313</v>
      </c>
      <c r="H4202" s="1700" t="s">
        <v>6316</v>
      </c>
      <c r="I4202" s="1700" t="s">
        <v>8089</v>
      </c>
    </row>
    <row r="4203" spans="2:9">
      <c r="B4203" s="1699" t="s">
        <v>2745</v>
      </c>
      <c r="C4203" s="1699" t="s">
        <v>2827</v>
      </c>
      <c r="D4203" s="1699" t="s">
        <v>2124</v>
      </c>
      <c r="E4203" s="1699">
        <v>0</v>
      </c>
      <c r="F4203" s="1699">
        <v>1</v>
      </c>
      <c r="G4203" s="1700" t="s">
        <v>6313</v>
      </c>
      <c r="H4203" s="1700" t="s">
        <v>6317</v>
      </c>
      <c r="I4203" s="1700" t="s">
        <v>8089</v>
      </c>
    </row>
    <row r="4204" spans="2:9">
      <c r="B4204" s="1699" t="s">
        <v>2745</v>
      </c>
      <c r="C4204" s="1699" t="s">
        <v>2827</v>
      </c>
      <c r="D4204" s="1699" t="s">
        <v>2126</v>
      </c>
      <c r="E4204" s="1699">
        <v>0</v>
      </c>
      <c r="F4204" s="1699">
        <v>1</v>
      </c>
      <c r="G4204" s="1700" t="s">
        <v>6313</v>
      </c>
      <c r="H4204" s="1700" t="s">
        <v>6318</v>
      </c>
      <c r="I4204" s="1700" t="s">
        <v>8089</v>
      </c>
    </row>
    <row r="4205" spans="2:9">
      <c r="B4205" s="1699" t="s">
        <v>2745</v>
      </c>
      <c r="C4205" s="1699" t="s">
        <v>2827</v>
      </c>
      <c r="D4205" s="1699" t="s">
        <v>2128</v>
      </c>
      <c r="E4205" s="1699">
        <v>0</v>
      </c>
      <c r="F4205" s="1699">
        <v>1</v>
      </c>
      <c r="G4205" s="1700" t="s">
        <v>6313</v>
      </c>
      <c r="H4205" s="1700" t="s">
        <v>6319</v>
      </c>
      <c r="I4205" s="1700" t="s">
        <v>8089</v>
      </c>
    </row>
    <row r="4206" spans="2:9">
      <c r="B4206" s="1699" t="s">
        <v>2745</v>
      </c>
      <c r="C4206" s="1699" t="s">
        <v>2955</v>
      </c>
      <c r="D4206" s="1699" t="s">
        <v>2108</v>
      </c>
      <c r="E4206" s="1699">
        <v>1</v>
      </c>
      <c r="F4206" s="1699">
        <v>0</v>
      </c>
      <c r="G4206" s="1700" t="s">
        <v>6320</v>
      </c>
      <c r="H4206" s="1700"/>
      <c r="I4206" s="1700" t="s">
        <v>8089</v>
      </c>
    </row>
    <row r="4207" spans="2:9">
      <c r="B4207" s="1699" t="s">
        <v>2745</v>
      </c>
      <c r="C4207" s="1699" t="s">
        <v>2955</v>
      </c>
      <c r="D4207" s="1699" t="s">
        <v>2107</v>
      </c>
      <c r="E4207" s="1699">
        <v>0</v>
      </c>
      <c r="F4207" s="1699">
        <v>1</v>
      </c>
      <c r="G4207" s="1700" t="s">
        <v>6320</v>
      </c>
      <c r="H4207" s="1700" t="s">
        <v>6321</v>
      </c>
      <c r="I4207" s="1700" t="s">
        <v>8089</v>
      </c>
    </row>
    <row r="4208" spans="2:9">
      <c r="B4208" s="1699" t="s">
        <v>2745</v>
      </c>
      <c r="C4208" s="1699" t="s">
        <v>2955</v>
      </c>
      <c r="D4208" s="1699" t="s">
        <v>2110</v>
      </c>
      <c r="E4208" s="1699">
        <v>0</v>
      </c>
      <c r="F4208" s="1699">
        <v>1</v>
      </c>
      <c r="G4208" s="1700" t="s">
        <v>6320</v>
      </c>
      <c r="H4208" s="1700" t="s">
        <v>3064</v>
      </c>
      <c r="I4208" s="1700" t="s">
        <v>8089</v>
      </c>
    </row>
    <row r="4209" spans="2:9">
      <c r="B4209" s="1699" t="s">
        <v>2745</v>
      </c>
      <c r="C4209" s="1699" t="s">
        <v>2955</v>
      </c>
      <c r="D4209" s="1699" t="s">
        <v>2112</v>
      </c>
      <c r="E4209" s="1699">
        <v>0</v>
      </c>
      <c r="F4209" s="1699">
        <v>1</v>
      </c>
      <c r="G4209" s="1700" t="s">
        <v>6320</v>
      </c>
      <c r="H4209" s="1700" t="s">
        <v>5906</v>
      </c>
      <c r="I4209" s="1700" t="s">
        <v>8089</v>
      </c>
    </row>
    <row r="4210" spans="2:9">
      <c r="B4210" s="1699" t="s">
        <v>2745</v>
      </c>
      <c r="C4210" s="1699" t="s">
        <v>2955</v>
      </c>
      <c r="D4210" s="1699" t="s">
        <v>2122</v>
      </c>
      <c r="E4210" s="1699">
        <v>0</v>
      </c>
      <c r="F4210" s="1699">
        <v>1</v>
      </c>
      <c r="G4210" s="1700" t="s">
        <v>6320</v>
      </c>
      <c r="H4210" s="1700" t="s">
        <v>6322</v>
      </c>
      <c r="I4210" s="1700" t="s">
        <v>8089</v>
      </c>
    </row>
    <row r="4211" spans="2:9">
      <c r="B4211" s="1699" t="s">
        <v>2745</v>
      </c>
      <c r="C4211" s="1699" t="s">
        <v>2955</v>
      </c>
      <c r="D4211" s="1699" t="s">
        <v>2124</v>
      </c>
      <c r="E4211" s="1699">
        <v>0</v>
      </c>
      <c r="F4211" s="1699">
        <v>1</v>
      </c>
      <c r="G4211" s="1700" t="s">
        <v>6320</v>
      </c>
      <c r="H4211" s="1700" t="s">
        <v>6323</v>
      </c>
      <c r="I4211" s="1700" t="s">
        <v>8089</v>
      </c>
    </row>
    <row r="4212" spans="2:9">
      <c r="B4212" s="1699" t="s">
        <v>2745</v>
      </c>
      <c r="C4212" s="1699" t="s">
        <v>3767</v>
      </c>
      <c r="D4212" s="1699" t="s">
        <v>2108</v>
      </c>
      <c r="E4212" s="1699">
        <v>1</v>
      </c>
      <c r="F4212" s="1699">
        <v>1</v>
      </c>
      <c r="G4212" s="1700" t="s">
        <v>6324</v>
      </c>
      <c r="H4212" s="1700"/>
      <c r="I4212" s="1700" t="s">
        <v>8088</v>
      </c>
    </row>
    <row r="4213" spans="2:9">
      <c r="B4213" s="1699" t="s">
        <v>2745</v>
      </c>
      <c r="C4213" s="1699" t="s">
        <v>6325</v>
      </c>
      <c r="D4213" s="1699" t="s">
        <v>2108</v>
      </c>
      <c r="E4213" s="1699">
        <v>1</v>
      </c>
      <c r="F4213" s="1699">
        <v>0</v>
      </c>
      <c r="G4213" s="1700" t="s">
        <v>6326</v>
      </c>
      <c r="H4213" s="1700"/>
      <c r="I4213" s="1700" t="s">
        <v>8089</v>
      </c>
    </row>
    <row r="4214" spans="2:9">
      <c r="B4214" s="1699" t="s">
        <v>2745</v>
      </c>
      <c r="C4214" s="1699" t="s">
        <v>6325</v>
      </c>
      <c r="D4214" s="1699" t="s">
        <v>2107</v>
      </c>
      <c r="E4214" s="1699">
        <v>0</v>
      </c>
      <c r="F4214" s="1699">
        <v>1</v>
      </c>
      <c r="G4214" s="1700" t="s">
        <v>6326</v>
      </c>
      <c r="H4214" s="1700" t="s">
        <v>6327</v>
      </c>
      <c r="I4214" s="1700" t="s">
        <v>8089</v>
      </c>
    </row>
    <row r="4215" spans="2:9">
      <c r="B4215" s="1699" t="s">
        <v>2745</v>
      </c>
      <c r="C4215" s="1699" t="s">
        <v>6325</v>
      </c>
      <c r="D4215" s="1699" t="s">
        <v>2110</v>
      </c>
      <c r="E4215" s="1699">
        <v>0</v>
      </c>
      <c r="F4215" s="1699">
        <v>1</v>
      </c>
      <c r="G4215" s="1700" t="s">
        <v>6326</v>
      </c>
      <c r="H4215" s="1700" t="s">
        <v>6328</v>
      </c>
      <c r="I4215" s="1700" t="s">
        <v>8089</v>
      </c>
    </row>
    <row r="4216" spans="2:9">
      <c r="B4216" s="1699" t="s">
        <v>2745</v>
      </c>
      <c r="C4216" s="1699" t="s">
        <v>6329</v>
      </c>
      <c r="D4216" s="1699" t="s">
        <v>2108</v>
      </c>
      <c r="E4216" s="1699">
        <v>1</v>
      </c>
      <c r="F4216" s="1699">
        <v>1</v>
      </c>
      <c r="G4216" s="1700" t="s">
        <v>6330</v>
      </c>
      <c r="H4216" s="1700"/>
      <c r="I4216" s="1700" t="s">
        <v>8088</v>
      </c>
    </row>
    <row r="4217" spans="2:9">
      <c r="B4217" s="1699" t="s">
        <v>2745</v>
      </c>
      <c r="C4217" s="1699" t="s">
        <v>6331</v>
      </c>
      <c r="D4217" s="1699" t="s">
        <v>2108</v>
      </c>
      <c r="E4217" s="1699">
        <v>1</v>
      </c>
      <c r="F4217" s="1699">
        <v>0</v>
      </c>
      <c r="G4217" s="1700" t="s">
        <v>6332</v>
      </c>
      <c r="H4217" s="1700"/>
      <c r="I4217" s="1700" t="s">
        <v>8089</v>
      </c>
    </row>
    <row r="4218" spans="2:9">
      <c r="B4218" s="1699" t="s">
        <v>2745</v>
      </c>
      <c r="C4218" s="1699" t="s">
        <v>6331</v>
      </c>
      <c r="D4218" s="1699" t="s">
        <v>2110</v>
      </c>
      <c r="E4218" s="1699">
        <v>0</v>
      </c>
      <c r="F4218" s="1699">
        <v>1</v>
      </c>
      <c r="G4218" s="1700" t="s">
        <v>6332</v>
      </c>
      <c r="H4218" s="1700" t="s">
        <v>3176</v>
      </c>
      <c r="I4218" s="1700" t="s">
        <v>8089</v>
      </c>
    </row>
    <row r="4219" spans="2:9">
      <c r="B4219" s="1699" t="s">
        <v>2745</v>
      </c>
      <c r="C4219" s="1699" t="s">
        <v>6331</v>
      </c>
      <c r="D4219" s="1699" t="s">
        <v>2112</v>
      </c>
      <c r="E4219" s="1699">
        <v>0</v>
      </c>
      <c r="F4219" s="1699">
        <v>1</v>
      </c>
      <c r="G4219" s="1700" t="s">
        <v>6332</v>
      </c>
      <c r="H4219" s="1700" t="s">
        <v>3773</v>
      </c>
      <c r="I4219" s="1700" t="s">
        <v>8089</v>
      </c>
    </row>
    <row r="4220" spans="2:9">
      <c r="B4220" s="1699" t="s">
        <v>2745</v>
      </c>
      <c r="C4220" s="1699" t="s">
        <v>6331</v>
      </c>
      <c r="D4220" s="1699" t="s">
        <v>2122</v>
      </c>
      <c r="E4220" s="1699">
        <v>0</v>
      </c>
      <c r="F4220" s="1699">
        <v>1</v>
      </c>
      <c r="G4220" s="1700" t="s">
        <v>6332</v>
      </c>
      <c r="H4220" s="1700" t="s">
        <v>6333</v>
      </c>
      <c r="I4220" s="1700" t="s">
        <v>8089</v>
      </c>
    </row>
    <row r="4221" spans="2:9">
      <c r="B4221" s="1699" t="s">
        <v>2745</v>
      </c>
      <c r="C4221" s="1699" t="s">
        <v>6331</v>
      </c>
      <c r="D4221" s="1699" t="s">
        <v>2124</v>
      </c>
      <c r="E4221" s="1699">
        <v>0</v>
      </c>
      <c r="F4221" s="1699">
        <v>1</v>
      </c>
      <c r="G4221" s="1700" t="s">
        <v>6332</v>
      </c>
      <c r="H4221" s="1700" t="s">
        <v>2589</v>
      </c>
      <c r="I4221" s="1700" t="s">
        <v>8089</v>
      </c>
    </row>
    <row r="4222" spans="2:9">
      <c r="B4222" s="1699" t="s">
        <v>2745</v>
      </c>
      <c r="C4222" s="1699" t="s">
        <v>6331</v>
      </c>
      <c r="D4222" s="1699" t="s">
        <v>2126</v>
      </c>
      <c r="E4222" s="1699">
        <v>0</v>
      </c>
      <c r="F4222" s="1699">
        <v>1</v>
      </c>
      <c r="G4222" s="1700" t="s">
        <v>6332</v>
      </c>
      <c r="H4222" s="1700" t="s">
        <v>4822</v>
      </c>
      <c r="I4222" s="1700" t="s">
        <v>8089</v>
      </c>
    </row>
    <row r="4223" spans="2:9">
      <c r="B4223" s="1699" t="s">
        <v>2745</v>
      </c>
      <c r="C4223" s="1699" t="s">
        <v>6331</v>
      </c>
      <c r="D4223" s="1699" t="s">
        <v>2128</v>
      </c>
      <c r="E4223" s="1699">
        <v>0</v>
      </c>
      <c r="F4223" s="1699">
        <v>1</v>
      </c>
      <c r="G4223" s="1700" t="s">
        <v>6332</v>
      </c>
      <c r="H4223" s="1700" t="s">
        <v>3311</v>
      </c>
      <c r="I4223" s="1700" t="s">
        <v>8089</v>
      </c>
    </row>
    <row r="4224" spans="2:9">
      <c r="B4224" s="1699" t="s">
        <v>2745</v>
      </c>
      <c r="C4224" s="1699" t="s">
        <v>6331</v>
      </c>
      <c r="D4224" s="1699" t="s">
        <v>2130</v>
      </c>
      <c r="E4224" s="1699">
        <v>0</v>
      </c>
      <c r="F4224" s="1699">
        <v>1</v>
      </c>
      <c r="G4224" s="1700" t="s">
        <v>6332</v>
      </c>
      <c r="H4224" s="1700" t="s">
        <v>6334</v>
      </c>
      <c r="I4224" s="1700" t="s">
        <v>8089</v>
      </c>
    </row>
    <row r="4225" spans="2:9">
      <c r="B4225" s="1699" t="s">
        <v>2747</v>
      </c>
      <c r="C4225" s="1699" t="s">
        <v>2109</v>
      </c>
      <c r="D4225" s="1699" t="s">
        <v>2122</v>
      </c>
      <c r="E4225" s="1699">
        <v>0</v>
      </c>
      <c r="F4225" s="1699">
        <v>1</v>
      </c>
      <c r="G4225" s="1700" t="s">
        <v>8081</v>
      </c>
      <c r="H4225" s="1700" t="s">
        <v>6335</v>
      </c>
      <c r="I4225" s="1700" t="s">
        <v>8088</v>
      </c>
    </row>
    <row r="4226" spans="2:9">
      <c r="B4226" s="1699" t="s">
        <v>2747</v>
      </c>
      <c r="C4226" s="1699" t="s">
        <v>2109</v>
      </c>
      <c r="D4226" s="1699" t="s">
        <v>2124</v>
      </c>
      <c r="E4226" s="1699">
        <v>0</v>
      </c>
      <c r="F4226" s="1699">
        <v>1</v>
      </c>
      <c r="G4226" s="1700" t="s">
        <v>8081</v>
      </c>
      <c r="H4226" s="1700" t="s">
        <v>6336</v>
      </c>
      <c r="I4226" s="1700" t="s">
        <v>8088</v>
      </c>
    </row>
    <row r="4227" spans="2:9">
      <c r="B4227" s="1699" t="s">
        <v>2747</v>
      </c>
      <c r="C4227" s="1699" t="s">
        <v>2109</v>
      </c>
      <c r="D4227" s="1699" t="s">
        <v>2126</v>
      </c>
      <c r="E4227" s="1699">
        <v>0</v>
      </c>
      <c r="F4227" s="1699">
        <v>1</v>
      </c>
      <c r="G4227" s="1700" t="s">
        <v>8081</v>
      </c>
      <c r="H4227" s="1700" t="s">
        <v>6337</v>
      </c>
      <c r="I4227" s="1700" t="s">
        <v>8088</v>
      </c>
    </row>
    <row r="4228" spans="2:9">
      <c r="B4228" s="1699" t="s">
        <v>2747</v>
      </c>
      <c r="C4228" s="1699" t="s">
        <v>2109</v>
      </c>
      <c r="D4228" s="1699" t="s">
        <v>2516</v>
      </c>
      <c r="E4228" s="1699">
        <v>0</v>
      </c>
      <c r="F4228" s="1699">
        <v>1</v>
      </c>
      <c r="G4228" s="1700" t="s">
        <v>8081</v>
      </c>
      <c r="H4228" s="1700" t="s">
        <v>6338</v>
      </c>
      <c r="I4228" s="1700" t="s">
        <v>8088</v>
      </c>
    </row>
    <row r="4229" spans="2:9">
      <c r="B4229" s="1699" t="s">
        <v>2747</v>
      </c>
      <c r="C4229" s="1699" t="s">
        <v>2109</v>
      </c>
      <c r="D4229" s="1699" t="s">
        <v>2518</v>
      </c>
      <c r="E4229" s="1699">
        <v>0</v>
      </c>
      <c r="F4229" s="1699">
        <v>1</v>
      </c>
      <c r="G4229" s="1700" t="s">
        <v>8081</v>
      </c>
      <c r="H4229" s="1700" t="s">
        <v>6339</v>
      </c>
      <c r="I4229" s="1700" t="s">
        <v>8088</v>
      </c>
    </row>
    <row r="4230" spans="2:9">
      <c r="B4230" s="1699" t="s">
        <v>2747</v>
      </c>
      <c r="C4230" s="1699" t="s">
        <v>2109</v>
      </c>
      <c r="D4230" s="1699" t="s">
        <v>2520</v>
      </c>
      <c r="E4230" s="1699">
        <v>0</v>
      </c>
      <c r="F4230" s="1699">
        <v>1</v>
      </c>
      <c r="G4230" s="1700" t="s">
        <v>8081</v>
      </c>
      <c r="H4230" s="1700" t="s">
        <v>6340</v>
      </c>
      <c r="I4230" s="1700" t="s">
        <v>8088</v>
      </c>
    </row>
    <row r="4231" spans="2:9">
      <c r="B4231" s="1699" t="s">
        <v>2747</v>
      </c>
      <c r="C4231" s="1699" t="s">
        <v>2109</v>
      </c>
      <c r="D4231" s="1699" t="s">
        <v>2522</v>
      </c>
      <c r="E4231" s="1699">
        <v>0</v>
      </c>
      <c r="F4231" s="1699">
        <v>1</v>
      </c>
      <c r="G4231" s="1700" t="s">
        <v>8081</v>
      </c>
      <c r="H4231" s="1700" t="s">
        <v>6341</v>
      </c>
      <c r="I4231" s="1700" t="s">
        <v>8088</v>
      </c>
    </row>
    <row r="4232" spans="2:9">
      <c r="B4232" s="1699" t="s">
        <v>2747</v>
      </c>
      <c r="C4232" s="1699" t="s">
        <v>2109</v>
      </c>
      <c r="D4232" s="1699" t="s">
        <v>2531</v>
      </c>
      <c r="E4232" s="1699">
        <v>0</v>
      </c>
      <c r="F4232" s="1699">
        <v>1</v>
      </c>
      <c r="G4232" s="1700" t="s">
        <v>8081</v>
      </c>
      <c r="H4232" s="1700" t="s">
        <v>6342</v>
      </c>
      <c r="I4232" s="1700" t="s">
        <v>8088</v>
      </c>
    </row>
    <row r="4233" spans="2:9">
      <c r="B4233" s="1699" t="s">
        <v>2747</v>
      </c>
      <c r="C4233" s="1699" t="s">
        <v>2109</v>
      </c>
      <c r="D4233" s="1699" t="s">
        <v>2725</v>
      </c>
      <c r="E4233" s="1699">
        <v>0</v>
      </c>
      <c r="F4233" s="1699">
        <v>1</v>
      </c>
      <c r="G4233" s="1700" t="s">
        <v>8081</v>
      </c>
      <c r="H4233" s="1700" t="s">
        <v>6343</v>
      </c>
      <c r="I4233" s="1700" t="s">
        <v>8088</v>
      </c>
    </row>
    <row r="4234" spans="2:9">
      <c r="B4234" s="1699" t="s">
        <v>2747</v>
      </c>
      <c r="C4234" s="1699" t="s">
        <v>2109</v>
      </c>
      <c r="D4234" s="1699" t="s">
        <v>2727</v>
      </c>
      <c r="E4234" s="1699">
        <v>0</v>
      </c>
      <c r="F4234" s="1699">
        <v>1</v>
      </c>
      <c r="G4234" s="1700" t="s">
        <v>8081</v>
      </c>
      <c r="H4234" s="1700" t="s">
        <v>4628</v>
      </c>
      <c r="I4234" s="1700" t="s">
        <v>8088</v>
      </c>
    </row>
    <row r="4235" spans="2:9">
      <c r="B4235" s="1699" t="s">
        <v>2747</v>
      </c>
      <c r="C4235" s="1699" t="s">
        <v>2109</v>
      </c>
      <c r="D4235" s="1699" t="s">
        <v>2729</v>
      </c>
      <c r="E4235" s="1699">
        <v>0</v>
      </c>
      <c r="F4235" s="1699">
        <v>1</v>
      </c>
      <c r="G4235" s="1700" t="s">
        <v>8081</v>
      </c>
      <c r="H4235" s="1700" t="s">
        <v>6344</v>
      </c>
      <c r="I4235" s="1700" t="s">
        <v>8088</v>
      </c>
    </row>
    <row r="4236" spans="2:9">
      <c r="B4236" s="1699" t="s">
        <v>2747</v>
      </c>
      <c r="C4236" s="1699" t="s">
        <v>2109</v>
      </c>
      <c r="D4236" s="1699" t="s">
        <v>2731</v>
      </c>
      <c r="E4236" s="1699">
        <v>0</v>
      </c>
      <c r="F4236" s="1699">
        <v>1</v>
      </c>
      <c r="G4236" s="1700" t="s">
        <v>8081</v>
      </c>
      <c r="H4236" s="1700" t="s">
        <v>5194</v>
      </c>
      <c r="I4236" s="1700" t="s">
        <v>8088</v>
      </c>
    </row>
    <row r="4237" spans="2:9">
      <c r="B4237" s="1699" t="s">
        <v>2747</v>
      </c>
      <c r="C4237" s="1699" t="s">
        <v>2109</v>
      </c>
      <c r="D4237" s="1699" t="s">
        <v>2733</v>
      </c>
      <c r="E4237" s="1699">
        <v>0</v>
      </c>
      <c r="F4237" s="1699">
        <v>1</v>
      </c>
      <c r="G4237" s="1700" t="s">
        <v>8081</v>
      </c>
      <c r="H4237" s="1700" t="s">
        <v>6345</v>
      </c>
      <c r="I4237" s="1700" t="s">
        <v>8088</v>
      </c>
    </row>
    <row r="4238" spans="2:9">
      <c r="B4238" s="1699" t="s">
        <v>2747</v>
      </c>
      <c r="C4238" s="1699" t="s">
        <v>2109</v>
      </c>
      <c r="D4238" s="1699" t="s">
        <v>2735</v>
      </c>
      <c r="E4238" s="1699">
        <v>0</v>
      </c>
      <c r="F4238" s="1699">
        <v>1</v>
      </c>
      <c r="G4238" s="1700" t="s">
        <v>8081</v>
      </c>
      <c r="H4238" s="1700" t="s">
        <v>6346</v>
      </c>
      <c r="I4238" s="1700" t="s">
        <v>8088</v>
      </c>
    </row>
    <row r="4239" spans="2:9">
      <c r="B4239" s="1699" t="s">
        <v>2747</v>
      </c>
      <c r="C4239" s="1699" t="s">
        <v>2109</v>
      </c>
      <c r="D4239" s="1699" t="s">
        <v>2737</v>
      </c>
      <c r="E4239" s="1699">
        <v>0</v>
      </c>
      <c r="F4239" s="1699">
        <v>1</v>
      </c>
      <c r="G4239" s="1700" t="s">
        <v>8081</v>
      </c>
      <c r="H4239" s="1700" t="s">
        <v>3545</v>
      </c>
      <c r="I4239" s="1700" t="s">
        <v>8089</v>
      </c>
    </row>
    <row r="4240" spans="2:9">
      <c r="B4240" s="1699" t="s">
        <v>2747</v>
      </c>
      <c r="C4240" s="1699" t="s">
        <v>2109</v>
      </c>
      <c r="D4240" s="1699" t="s">
        <v>2739</v>
      </c>
      <c r="E4240" s="1699">
        <v>0</v>
      </c>
      <c r="F4240" s="1699">
        <v>1</v>
      </c>
      <c r="G4240" s="1700" t="s">
        <v>8081</v>
      </c>
      <c r="H4240" s="1700" t="s">
        <v>6347</v>
      </c>
      <c r="I4240" s="1700" t="s">
        <v>8088</v>
      </c>
    </row>
    <row r="4241" spans="2:9">
      <c r="B4241" s="1699" t="s">
        <v>2747</v>
      </c>
      <c r="C4241" s="1699" t="s">
        <v>2109</v>
      </c>
      <c r="D4241" s="1699" t="s">
        <v>2741</v>
      </c>
      <c r="E4241" s="1699">
        <v>0</v>
      </c>
      <c r="F4241" s="1699">
        <v>1</v>
      </c>
      <c r="G4241" s="1700" t="s">
        <v>8081</v>
      </c>
      <c r="H4241" s="1700" t="s">
        <v>6348</v>
      </c>
      <c r="I4241" s="1700" t="s">
        <v>8088</v>
      </c>
    </row>
    <row r="4242" spans="2:9">
      <c r="B4242" s="1699" t="s">
        <v>2747</v>
      </c>
      <c r="C4242" s="1699" t="s">
        <v>2109</v>
      </c>
      <c r="D4242" s="1699" t="s">
        <v>2743</v>
      </c>
      <c r="E4242" s="1699">
        <v>0</v>
      </c>
      <c r="F4242" s="1699">
        <v>1</v>
      </c>
      <c r="G4242" s="1700" t="s">
        <v>8081</v>
      </c>
      <c r="H4242" s="1700" t="s">
        <v>6349</v>
      </c>
      <c r="I4242" s="1700" t="s">
        <v>8088</v>
      </c>
    </row>
    <row r="4243" spans="2:9">
      <c r="B4243" s="1699" t="s">
        <v>2747</v>
      </c>
      <c r="C4243" s="1699" t="s">
        <v>2109</v>
      </c>
      <c r="D4243" s="1699" t="s">
        <v>2745</v>
      </c>
      <c r="E4243" s="1699">
        <v>0</v>
      </c>
      <c r="F4243" s="1699">
        <v>1</v>
      </c>
      <c r="G4243" s="1700" t="s">
        <v>8081</v>
      </c>
      <c r="H4243" s="1700" t="s">
        <v>6350</v>
      </c>
      <c r="I4243" s="1700" t="s">
        <v>8088</v>
      </c>
    </row>
    <row r="4244" spans="2:9">
      <c r="B4244" s="1699" t="s">
        <v>2747</v>
      </c>
      <c r="C4244" s="1699" t="s">
        <v>2109</v>
      </c>
      <c r="D4244" s="1699" t="s">
        <v>2747</v>
      </c>
      <c r="E4244" s="1699">
        <v>0</v>
      </c>
      <c r="F4244" s="1699">
        <v>1</v>
      </c>
      <c r="G4244" s="1700" t="s">
        <v>8081</v>
      </c>
      <c r="H4244" s="1700" t="s">
        <v>6351</v>
      </c>
      <c r="I4244" s="1700" t="s">
        <v>8089</v>
      </c>
    </row>
    <row r="4245" spans="2:9">
      <c r="B4245" s="1699" t="s">
        <v>2747</v>
      </c>
      <c r="C4245" s="1699" t="s">
        <v>2109</v>
      </c>
      <c r="D4245" s="1699" t="s">
        <v>3300</v>
      </c>
      <c r="E4245" s="1699">
        <v>0</v>
      </c>
      <c r="F4245" s="1699">
        <v>1</v>
      </c>
      <c r="G4245" s="1700" t="s">
        <v>8081</v>
      </c>
      <c r="H4245" s="1700" t="s">
        <v>6352</v>
      </c>
      <c r="I4245" s="1700" t="s">
        <v>8088</v>
      </c>
    </row>
    <row r="4246" spans="2:9">
      <c r="B4246" s="1699" t="s">
        <v>2747</v>
      </c>
      <c r="C4246" s="1699" t="s">
        <v>2109</v>
      </c>
      <c r="D4246" s="1699" t="s">
        <v>3301</v>
      </c>
      <c r="E4246" s="1699">
        <v>0</v>
      </c>
      <c r="F4246" s="1699">
        <v>1</v>
      </c>
      <c r="G4246" s="1700" t="s">
        <v>8081</v>
      </c>
      <c r="H4246" s="1700" t="s">
        <v>5506</v>
      </c>
      <c r="I4246" s="1700" t="s">
        <v>8088</v>
      </c>
    </row>
    <row r="4247" spans="2:9">
      <c r="B4247" s="1699" t="s">
        <v>2747</v>
      </c>
      <c r="C4247" s="1699" t="s">
        <v>2109</v>
      </c>
      <c r="D4247" s="1699" t="s">
        <v>3303</v>
      </c>
      <c r="E4247" s="1699">
        <v>0</v>
      </c>
      <c r="F4247" s="1699">
        <v>1</v>
      </c>
      <c r="G4247" s="1700" t="s">
        <v>8081</v>
      </c>
      <c r="H4247" s="1700" t="s">
        <v>6353</v>
      </c>
      <c r="I4247" s="1700" t="s">
        <v>8088</v>
      </c>
    </row>
    <row r="4248" spans="2:9">
      <c r="B4248" s="1699" t="s">
        <v>2747</v>
      </c>
      <c r="C4248" s="1699" t="s">
        <v>2109</v>
      </c>
      <c r="D4248" s="1699" t="s">
        <v>3305</v>
      </c>
      <c r="E4248" s="1699">
        <v>0</v>
      </c>
      <c r="F4248" s="1699">
        <v>1</v>
      </c>
      <c r="G4248" s="1700" t="s">
        <v>8081</v>
      </c>
      <c r="H4248" s="1700" t="s">
        <v>6354</v>
      </c>
      <c r="I4248" s="1700" t="s">
        <v>8088</v>
      </c>
    </row>
    <row r="4249" spans="2:9">
      <c r="B4249" s="1699" t="s">
        <v>2747</v>
      </c>
      <c r="C4249" s="1699" t="s">
        <v>2109</v>
      </c>
      <c r="D4249" s="1699" t="s">
        <v>4072</v>
      </c>
      <c r="E4249" s="1699">
        <v>0</v>
      </c>
      <c r="F4249" s="1699">
        <v>1</v>
      </c>
      <c r="G4249" s="1700" t="s">
        <v>8081</v>
      </c>
      <c r="H4249" s="1700" t="s">
        <v>6355</v>
      </c>
      <c r="I4249" s="1700" t="s">
        <v>8088</v>
      </c>
    </row>
    <row r="4250" spans="2:9">
      <c r="B4250" s="1699" t="s">
        <v>2747</v>
      </c>
      <c r="C4250" s="1699" t="s">
        <v>2109</v>
      </c>
      <c r="D4250" s="1699" t="s">
        <v>4074</v>
      </c>
      <c r="E4250" s="1699">
        <v>0</v>
      </c>
      <c r="F4250" s="1699">
        <v>1</v>
      </c>
      <c r="G4250" s="1700" t="s">
        <v>8081</v>
      </c>
      <c r="H4250" s="1700" t="s">
        <v>6356</v>
      </c>
      <c r="I4250" s="1700" t="s">
        <v>8088</v>
      </c>
    </row>
    <row r="4251" spans="2:9">
      <c r="B4251" s="1699" t="s">
        <v>2747</v>
      </c>
      <c r="C4251" s="1699" t="s">
        <v>2113</v>
      </c>
      <c r="D4251" s="1699" t="s">
        <v>2515</v>
      </c>
      <c r="E4251" s="1699">
        <v>0</v>
      </c>
      <c r="F4251" s="1699">
        <v>1</v>
      </c>
      <c r="G4251" s="1700" t="s">
        <v>8082</v>
      </c>
      <c r="H4251" s="1700" t="s">
        <v>3405</v>
      </c>
      <c r="I4251" s="1700" t="s">
        <v>8088</v>
      </c>
    </row>
    <row r="4252" spans="2:9">
      <c r="B4252" s="1699" t="s">
        <v>2747</v>
      </c>
      <c r="C4252" s="1699" t="s">
        <v>2113</v>
      </c>
      <c r="D4252" s="1699" t="s">
        <v>2518</v>
      </c>
      <c r="E4252" s="1699">
        <v>0</v>
      </c>
      <c r="F4252" s="1699">
        <v>1</v>
      </c>
      <c r="G4252" s="1700" t="s">
        <v>8082</v>
      </c>
      <c r="H4252" s="1700" t="s">
        <v>6357</v>
      </c>
      <c r="I4252" s="1700" t="s">
        <v>8088</v>
      </c>
    </row>
    <row r="4253" spans="2:9">
      <c r="B4253" s="1699" t="s">
        <v>2747</v>
      </c>
      <c r="C4253" s="1699" t="s">
        <v>2113</v>
      </c>
      <c r="D4253" s="1699" t="s">
        <v>2529</v>
      </c>
      <c r="E4253" s="1699">
        <v>0</v>
      </c>
      <c r="F4253" s="1699">
        <v>1</v>
      </c>
      <c r="G4253" s="1700" t="s">
        <v>8082</v>
      </c>
      <c r="H4253" s="1700" t="s">
        <v>6359</v>
      </c>
      <c r="I4253" s="1700" t="s">
        <v>8088</v>
      </c>
    </row>
    <row r="4254" spans="2:9">
      <c r="B4254" s="1699" t="s">
        <v>2747</v>
      </c>
      <c r="C4254" s="1699" t="s">
        <v>2113</v>
      </c>
      <c r="D4254" s="1699" t="s">
        <v>2531</v>
      </c>
      <c r="E4254" s="1699">
        <v>0</v>
      </c>
      <c r="F4254" s="1699">
        <v>1</v>
      </c>
      <c r="G4254" s="1700" t="s">
        <v>8082</v>
      </c>
      <c r="H4254" s="1700" t="s">
        <v>3390</v>
      </c>
      <c r="I4254" s="1700" t="s">
        <v>8088</v>
      </c>
    </row>
    <row r="4255" spans="2:9">
      <c r="B4255" s="1699" t="s">
        <v>2747</v>
      </c>
      <c r="C4255" s="1699" t="s">
        <v>2113</v>
      </c>
      <c r="D4255" s="1699" t="s">
        <v>2685</v>
      </c>
      <c r="E4255" s="1699">
        <v>0</v>
      </c>
      <c r="F4255" s="1699">
        <v>1</v>
      </c>
      <c r="G4255" s="1700" t="s">
        <v>8082</v>
      </c>
      <c r="H4255" s="1700" t="s">
        <v>6360</v>
      </c>
      <c r="I4255" s="1700" t="s">
        <v>8088</v>
      </c>
    </row>
    <row r="4256" spans="2:9">
      <c r="B4256" s="1699" t="s">
        <v>2747</v>
      </c>
      <c r="C4256" s="1699" t="s">
        <v>2113</v>
      </c>
      <c r="D4256" s="1699" t="s">
        <v>2725</v>
      </c>
      <c r="E4256" s="1699">
        <v>0</v>
      </c>
      <c r="F4256" s="1699">
        <v>1</v>
      </c>
      <c r="G4256" s="1700" t="s">
        <v>8082</v>
      </c>
      <c r="H4256" s="1700" t="s">
        <v>6361</v>
      </c>
      <c r="I4256" s="1700" t="s">
        <v>8088</v>
      </c>
    </row>
    <row r="4257" spans="2:9">
      <c r="B4257" s="1699" t="s">
        <v>2747</v>
      </c>
      <c r="C4257" s="1699" t="s">
        <v>2114</v>
      </c>
      <c r="D4257" s="1699" t="s">
        <v>2122</v>
      </c>
      <c r="E4257" s="1699">
        <v>0</v>
      </c>
      <c r="F4257" s="1699">
        <v>1</v>
      </c>
      <c r="G4257" s="1700" t="s">
        <v>8083</v>
      </c>
      <c r="H4257" s="1700" t="s">
        <v>6363</v>
      </c>
      <c r="I4257" s="1700" t="s">
        <v>8088</v>
      </c>
    </row>
    <row r="4258" spans="2:9">
      <c r="B4258" s="1699" t="s">
        <v>2747</v>
      </c>
      <c r="C4258" s="1699" t="s">
        <v>2114</v>
      </c>
      <c r="D4258" s="1699" t="s">
        <v>2124</v>
      </c>
      <c r="E4258" s="1699">
        <v>0</v>
      </c>
      <c r="F4258" s="1699">
        <v>1</v>
      </c>
      <c r="G4258" s="1700" t="s">
        <v>8083</v>
      </c>
      <c r="H4258" s="1700" t="s">
        <v>6364</v>
      </c>
      <c r="I4258" s="1700" t="s">
        <v>8088</v>
      </c>
    </row>
    <row r="4259" spans="2:9">
      <c r="B4259" s="1699" t="s">
        <v>2747</v>
      </c>
      <c r="C4259" s="1699" t="s">
        <v>2120</v>
      </c>
      <c r="D4259" s="1699" t="s">
        <v>2518</v>
      </c>
      <c r="E4259" s="1699">
        <v>0</v>
      </c>
      <c r="F4259" s="1699">
        <v>1</v>
      </c>
      <c r="G4259" s="1700" t="s">
        <v>1332</v>
      </c>
      <c r="H4259" s="1700" t="s">
        <v>6365</v>
      </c>
      <c r="I4259" s="1700" t="s">
        <v>8088</v>
      </c>
    </row>
    <row r="4260" spans="2:9">
      <c r="B4260" s="1699" t="s">
        <v>2747</v>
      </c>
      <c r="C4260" s="1699" t="s">
        <v>2120</v>
      </c>
      <c r="D4260" s="1699" t="s">
        <v>2520</v>
      </c>
      <c r="E4260" s="1699">
        <v>0</v>
      </c>
      <c r="F4260" s="1699">
        <v>1</v>
      </c>
      <c r="G4260" s="1700" t="s">
        <v>1332</v>
      </c>
      <c r="H4260" s="1700" t="s">
        <v>6366</v>
      </c>
      <c r="I4260" s="1700" t="s">
        <v>8088</v>
      </c>
    </row>
    <row r="4261" spans="2:9">
      <c r="B4261" s="1699" t="s">
        <v>2747</v>
      </c>
      <c r="C4261" s="1699" t="s">
        <v>2120</v>
      </c>
      <c r="D4261" s="1699" t="s">
        <v>2529</v>
      </c>
      <c r="E4261" s="1699">
        <v>0</v>
      </c>
      <c r="F4261" s="1699">
        <v>1</v>
      </c>
      <c r="G4261" s="1700" t="s">
        <v>1332</v>
      </c>
      <c r="H4261" s="1700" t="s">
        <v>6369</v>
      </c>
      <c r="I4261" s="1700" t="s">
        <v>8088</v>
      </c>
    </row>
    <row r="4262" spans="2:9">
      <c r="B4262" s="1699" t="s">
        <v>2747</v>
      </c>
      <c r="C4262" s="1699" t="s">
        <v>2120</v>
      </c>
      <c r="D4262" s="1699" t="s">
        <v>2731</v>
      </c>
      <c r="E4262" s="1699">
        <v>0</v>
      </c>
      <c r="F4262" s="1699">
        <v>1</v>
      </c>
      <c r="G4262" s="1700" t="s">
        <v>1332</v>
      </c>
      <c r="H4262" s="1700" t="s">
        <v>6370</v>
      </c>
      <c r="I4262" s="1700" t="s">
        <v>8088</v>
      </c>
    </row>
    <row r="4263" spans="2:9">
      <c r="B4263" s="1699" t="s">
        <v>2747</v>
      </c>
      <c r="C4263" s="1699" t="s">
        <v>2120</v>
      </c>
      <c r="D4263" s="1699" t="s">
        <v>2737</v>
      </c>
      <c r="E4263" s="1699">
        <v>0</v>
      </c>
      <c r="F4263" s="1699">
        <v>1</v>
      </c>
      <c r="G4263" s="1700" t="s">
        <v>1332</v>
      </c>
      <c r="H4263" s="1700" t="s">
        <v>6371</v>
      </c>
      <c r="I4263" s="1700" t="s">
        <v>8088</v>
      </c>
    </row>
    <row r="4264" spans="2:9">
      <c r="B4264" s="1699" t="s">
        <v>2747</v>
      </c>
      <c r="C4264" s="1699" t="s">
        <v>2120</v>
      </c>
      <c r="D4264" s="1699" t="s">
        <v>2739</v>
      </c>
      <c r="E4264" s="1699">
        <v>0</v>
      </c>
      <c r="F4264" s="1699">
        <v>1</v>
      </c>
      <c r="G4264" s="1700" t="s">
        <v>1332</v>
      </c>
      <c r="H4264" s="1700" t="s">
        <v>6372</v>
      </c>
      <c r="I4264" s="1700" t="s">
        <v>8088</v>
      </c>
    </row>
    <row r="4265" spans="2:9">
      <c r="B4265" s="1699" t="s">
        <v>2747</v>
      </c>
      <c r="C4265" s="1699" t="s">
        <v>2132</v>
      </c>
      <c r="D4265" s="1699" t="s">
        <v>2112</v>
      </c>
      <c r="E4265" s="1699">
        <v>0</v>
      </c>
      <c r="F4265" s="1699">
        <v>1</v>
      </c>
      <c r="G4265" s="1700" t="s">
        <v>6373</v>
      </c>
      <c r="H4265" s="1700" t="s">
        <v>4650</v>
      </c>
      <c r="I4265" s="1700" t="s">
        <v>8088</v>
      </c>
    </row>
    <row r="4266" spans="2:9">
      <c r="B4266" s="1699" t="s">
        <v>2747</v>
      </c>
      <c r="C4266" s="1699" t="s">
        <v>2132</v>
      </c>
      <c r="D4266" s="1699" t="s">
        <v>2124</v>
      </c>
      <c r="E4266" s="1699">
        <v>0</v>
      </c>
      <c r="F4266" s="1699">
        <v>1</v>
      </c>
      <c r="G4266" s="1700" t="s">
        <v>6373</v>
      </c>
      <c r="H4266" s="1700" t="s">
        <v>2510</v>
      </c>
      <c r="I4266" s="1700" t="s">
        <v>8088</v>
      </c>
    </row>
    <row r="4267" spans="2:9">
      <c r="B4267" s="1699" t="s">
        <v>2747</v>
      </c>
      <c r="C4267" s="1699" t="s">
        <v>2132</v>
      </c>
      <c r="D4267" s="1699" t="s">
        <v>2128</v>
      </c>
      <c r="E4267" s="1699">
        <v>0</v>
      </c>
      <c r="F4267" s="1699">
        <v>1</v>
      </c>
      <c r="G4267" s="1700" t="s">
        <v>6373</v>
      </c>
      <c r="H4267" s="1700" t="s">
        <v>6374</v>
      </c>
      <c r="I4267" s="1700" t="s">
        <v>8088</v>
      </c>
    </row>
    <row r="4268" spans="2:9">
      <c r="B4268" s="1699" t="s">
        <v>2747</v>
      </c>
      <c r="C4268" s="1699" t="s">
        <v>2132</v>
      </c>
      <c r="D4268" s="1699" t="s">
        <v>2130</v>
      </c>
      <c r="E4268" s="1699">
        <v>0</v>
      </c>
      <c r="F4268" s="1699">
        <v>1</v>
      </c>
      <c r="G4268" s="1700" t="s">
        <v>6373</v>
      </c>
      <c r="H4268" s="1700" t="s">
        <v>4484</v>
      </c>
      <c r="I4268" s="1700" t="s">
        <v>8088</v>
      </c>
    </row>
    <row r="4269" spans="2:9">
      <c r="B4269" s="1699" t="s">
        <v>2747</v>
      </c>
      <c r="C4269" s="1699" t="s">
        <v>2132</v>
      </c>
      <c r="D4269" s="1699" t="s">
        <v>2516</v>
      </c>
      <c r="E4269" s="1699">
        <v>0</v>
      </c>
      <c r="F4269" s="1699">
        <v>1</v>
      </c>
      <c r="G4269" s="1700" t="s">
        <v>6373</v>
      </c>
      <c r="H4269" s="1700" t="s">
        <v>4112</v>
      </c>
      <c r="I4269" s="1700" t="s">
        <v>8088</v>
      </c>
    </row>
    <row r="4270" spans="2:9">
      <c r="B4270" s="1699" t="s">
        <v>2747</v>
      </c>
      <c r="C4270" s="1699" t="s">
        <v>2132</v>
      </c>
      <c r="D4270" s="1699" t="s">
        <v>2520</v>
      </c>
      <c r="E4270" s="1699">
        <v>0</v>
      </c>
      <c r="F4270" s="1699">
        <v>1</v>
      </c>
      <c r="G4270" s="1700" t="s">
        <v>6373</v>
      </c>
      <c r="H4270" s="1700" t="s">
        <v>6375</v>
      </c>
      <c r="I4270" s="1700" t="s">
        <v>8088</v>
      </c>
    </row>
    <row r="4271" spans="2:9">
      <c r="B4271" s="1699" t="s">
        <v>2747</v>
      </c>
      <c r="C4271" s="1699" t="s">
        <v>2132</v>
      </c>
      <c r="D4271" s="1699" t="s">
        <v>2522</v>
      </c>
      <c r="E4271" s="1699">
        <v>0</v>
      </c>
      <c r="F4271" s="1699">
        <v>1</v>
      </c>
      <c r="G4271" s="1700" t="s">
        <v>6373</v>
      </c>
      <c r="H4271" s="1700" t="s">
        <v>6376</v>
      </c>
      <c r="I4271" s="1700" t="s">
        <v>8089</v>
      </c>
    </row>
    <row r="4272" spans="2:9">
      <c r="B4272" s="1699" t="s">
        <v>2747</v>
      </c>
      <c r="C4272" s="1699" t="s">
        <v>2132</v>
      </c>
      <c r="D4272" s="1699" t="s">
        <v>2524</v>
      </c>
      <c r="E4272" s="1699">
        <v>0</v>
      </c>
      <c r="F4272" s="1699">
        <v>1</v>
      </c>
      <c r="G4272" s="1700" t="s">
        <v>6373</v>
      </c>
      <c r="H4272" s="1700" t="s">
        <v>3135</v>
      </c>
      <c r="I4272" s="1700" t="s">
        <v>8089</v>
      </c>
    </row>
    <row r="4273" spans="2:9">
      <c r="B4273" s="1699" t="s">
        <v>2747</v>
      </c>
      <c r="C4273" s="1699" t="s">
        <v>2132</v>
      </c>
      <c r="D4273" s="1699" t="s">
        <v>2525</v>
      </c>
      <c r="E4273" s="1699">
        <v>0</v>
      </c>
      <c r="F4273" s="1699">
        <v>1</v>
      </c>
      <c r="G4273" s="1700" t="s">
        <v>6373</v>
      </c>
      <c r="H4273" s="1700" t="s">
        <v>3578</v>
      </c>
      <c r="I4273" s="1700" t="s">
        <v>8089</v>
      </c>
    </row>
    <row r="4274" spans="2:9">
      <c r="B4274" s="1699" t="s">
        <v>2747</v>
      </c>
      <c r="C4274" s="1699" t="s">
        <v>2132</v>
      </c>
      <c r="D4274" s="1699" t="s">
        <v>2527</v>
      </c>
      <c r="E4274" s="1699">
        <v>0</v>
      </c>
      <c r="F4274" s="1699">
        <v>1</v>
      </c>
      <c r="G4274" s="1700" t="s">
        <v>6373</v>
      </c>
      <c r="H4274" s="1700" t="s">
        <v>6377</v>
      </c>
      <c r="I4274" s="1700" t="s">
        <v>8089</v>
      </c>
    </row>
    <row r="4275" spans="2:9">
      <c r="B4275" s="1699" t="s">
        <v>2747</v>
      </c>
      <c r="C4275" s="1699" t="s">
        <v>2132</v>
      </c>
      <c r="D4275" s="1699" t="s">
        <v>2685</v>
      </c>
      <c r="E4275" s="1699">
        <v>0</v>
      </c>
      <c r="F4275" s="1699">
        <v>1</v>
      </c>
      <c r="G4275" s="1700" t="s">
        <v>6373</v>
      </c>
      <c r="H4275" s="1700" t="s">
        <v>6378</v>
      </c>
      <c r="I4275" s="1700" t="s">
        <v>8088</v>
      </c>
    </row>
    <row r="4276" spans="2:9">
      <c r="B4276" s="1699" t="s">
        <v>2747</v>
      </c>
      <c r="C4276" s="1699" t="s">
        <v>2132</v>
      </c>
      <c r="D4276" s="1699" t="s">
        <v>2725</v>
      </c>
      <c r="E4276" s="1699">
        <v>0</v>
      </c>
      <c r="F4276" s="1699">
        <v>1</v>
      </c>
      <c r="G4276" s="1700" t="s">
        <v>6373</v>
      </c>
      <c r="H4276" s="1700" t="s">
        <v>3771</v>
      </c>
      <c r="I4276" s="1700" t="s">
        <v>8088</v>
      </c>
    </row>
    <row r="4277" spans="2:9">
      <c r="B4277" s="1699" t="s">
        <v>2747</v>
      </c>
      <c r="C4277" s="1699" t="s">
        <v>2132</v>
      </c>
      <c r="D4277" s="1699" t="s">
        <v>2729</v>
      </c>
      <c r="E4277" s="1699">
        <v>0</v>
      </c>
      <c r="F4277" s="1699">
        <v>1</v>
      </c>
      <c r="G4277" s="1700" t="s">
        <v>6373</v>
      </c>
      <c r="H4277" s="1700" t="s">
        <v>6379</v>
      </c>
      <c r="I4277" s="1700" t="s">
        <v>8088</v>
      </c>
    </row>
    <row r="4278" spans="2:9">
      <c r="B4278" s="1699" t="s">
        <v>2747</v>
      </c>
      <c r="C4278" s="1699" t="s">
        <v>2135</v>
      </c>
      <c r="D4278" s="1699" t="s">
        <v>2110</v>
      </c>
      <c r="E4278" s="1699">
        <v>0</v>
      </c>
      <c r="F4278" s="1699">
        <v>1</v>
      </c>
      <c r="G4278" s="1700" t="s">
        <v>6380</v>
      </c>
      <c r="H4278" s="1700" t="s">
        <v>6381</v>
      </c>
      <c r="I4278" s="1700" t="s">
        <v>8088</v>
      </c>
    </row>
    <row r="4279" spans="2:9">
      <c r="B4279" s="1699" t="s">
        <v>2747</v>
      </c>
      <c r="C4279" s="1699" t="s">
        <v>2135</v>
      </c>
      <c r="D4279" s="1699" t="s">
        <v>2112</v>
      </c>
      <c r="E4279" s="1699">
        <v>0</v>
      </c>
      <c r="F4279" s="1699">
        <v>1</v>
      </c>
      <c r="G4279" s="1700" t="s">
        <v>6380</v>
      </c>
      <c r="H4279" s="1700" t="s">
        <v>3017</v>
      </c>
      <c r="I4279" s="1700" t="s">
        <v>8088</v>
      </c>
    </row>
    <row r="4280" spans="2:9">
      <c r="B4280" s="1699" t="s">
        <v>2747</v>
      </c>
      <c r="C4280" s="1699" t="s">
        <v>2135</v>
      </c>
      <c r="D4280" s="1699" t="s">
        <v>2126</v>
      </c>
      <c r="E4280" s="1699">
        <v>0</v>
      </c>
      <c r="F4280" s="1699">
        <v>1</v>
      </c>
      <c r="G4280" s="1700" t="s">
        <v>6380</v>
      </c>
      <c r="H4280" s="1700" t="s">
        <v>6383</v>
      </c>
      <c r="I4280" s="1700" t="s">
        <v>8088</v>
      </c>
    </row>
    <row r="4281" spans="2:9">
      <c r="B4281" s="1699" t="s">
        <v>2747</v>
      </c>
      <c r="C4281" s="1699" t="s">
        <v>2135</v>
      </c>
      <c r="D4281" s="1699" t="s">
        <v>2128</v>
      </c>
      <c r="E4281" s="1699">
        <v>0</v>
      </c>
      <c r="F4281" s="1699">
        <v>1</v>
      </c>
      <c r="G4281" s="1700" t="s">
        <v>6380</v>
      </c>
      <c r="H4281" s="1700" t="s">
        <v>6384</v>
      </c>
      <c r="I4281" s="1700" t="s">
        <v>8088</v>
      </c>
    </row>
    <row r="4282" spans="2:9">
      <c r="B4282" s="1699" t="s">
        <v>2747</v>
      </c>
      <c r="C4282" s="1699" t="s">
        <v>2137</v>
      </c>
      <c r="D4282" s="1699" t="s">
        <v>2108</v>
      </c>
      <c r="E4282" s="1699">
        <v>1</v>
      </c>
      <c r="F4282" s="1699">
        <v>0</v>
      </c>
      <c r="G4282" s="1700" t="s">
        <v>6385</v>
      </c>
      <c r="H4282" s="1700"/>
      <c r="I4282" s="1700" t="s">
        <v>8088</v>
      </c>
    </row>
    <row r="4283" spans="2:9">
      <c r="B4283" s="1699" t="s">
        <v>2747</v>
      </c>
      <c r="C4283" s="1699" t="s">
        <v>2137</v>
      </c>
      <c r="D4283" s="1699" t="s">
        <v>2110</v>
      </c>
      <c r="E4283" s="1699">
        <v>0</v>
      </c>
      <c r="F4283" s="1699">
        <v>1</v>
      </c>
      <c r="G4283" s="1700" t="s">
        <v>6385</v>
      </c>
      <c r="H4283" s="1700" t="s">
        <v>4737</v>
      </c>
      <c r="I4283" s="1700" t="s">
        <v>8088</v>
      </c>
    </row>
    <row r="4284" spans="2:9">
      <c r="B4284" s="1699" t="s">
        <v>2747</v>
      </c>
      <c r="C4284" s="1699" t="s">
        <v>2137</v>
      </c>
      <c r="D4284" s="1699" t="s">
        <v>2122</v>
      </c>
      <c r="E4284" s="1699">
        <v>0</v>
      </c>
      <c r="F4284" s="1699">
        <v>1</v>
      </c>
      <c r="G4284" s="1700" t="s">
        <v>6385</v>
      </c>
      <c r="H4284" s="1700" t="s">
        <v>6386</v>
      </c>
      <c r="I4284" s="1700" t="s">
        <v>8088</v>
      </c>
    </row>
    <row r="4285" spans="2:9">
      <c r="B4285" s="1699" t="s">
        <v>2747</v>
      </c>
      <c r="C4285" s="1699" t="s">
        <v>2137</v>
      </c>
      <c r="D4285" s="1699" t="s">
        <v>2124</v>
      </c>
      <c r="E4285" s="1699">
        <v>0</v>
      </c>
      <c r="F4285" s="1699">
        <v>1</v>
      </c>
      <c r="G4285" s="1700" t="s">
        <v>6385</v>
      </c>
      <c r="H4285" s="1700" t="s">
        <v>6387</v>
      </c>
      <c r="I4285" s="1700" t="s">
        <v>8088</v>
      </c>
    </row>
    <row r="4286" spans="2:9">
      <c r="B4286" s="1699" t="s">
        <v>2747</v>
      </c>
      <c r="C4286" s="1699" t="s">
        <v>2137</v>
      </c>
      <c r="D4286" s="1699" t="s">
        <v>2128</v>
      </c>
      <c r="E4286" s="1699">
        <v>0</v>
      </c>
      <c r="F4286" s="1699">
        <v>1</v>
      </c>
      <c r="G4286" s="1700" t="s">
        <v>6385</v>
      </c>
      <c r="H4286" s="1700" t="s">
        <v>2892</v>
      </c>
      <c r="I4286" s="1700" t="s">
        <v>8088</v>
      </c>
    </row>
    <row r="4287" spans="2:9">
      <c r="B4287" s="1699" t="s">
        <v>2747</v>
      </c>
      <c r="C4287" s="1699" t="s">
        <v>2137</v>
      </c>
      <c r="D4287" s="1699" t="s">
        <v>2130</v>
      </c>
      <c r="E4287" s="1699">
        <v>0</v>
      </c>
      <c r="F4287" s="1699">
        <v>1</v>
      </c>
      <c r="G4287" s="1700" t="s">
        <v>6385</v>
      </c>
      <c r="H4287" s="1700" t="s">
        <v>5587</v>
      </c>
      <c r="I4287" s="1700" t="s">
        <v>8088</v>
      </c>
    </row>
    <row r="4288" spans="2:9">
      <c r="B4288" s="1699" t="s">
        <v>2747</v>
      </c>
      <c r="C4288" s="1699" t="s">
        <v>2137</v>
      </c>
      <c r="D4288" s="1699" t="s">
        <v>2514</v>
      </c>
      <c r="E4288" s="1699">
        <v>0</v>
      </c>
      <c r="F4288" s="1699">
        <v>1</v>
      </c>
      <c r="G4288" s="1700" t="s">
        <v>6385</v>
      </c>
      <c r="H4288" s="1700" t="s">
        <v>4113</v>
      </c>
      <c r="I4288" s="1700" t="s">
        <v>8088</v>
      </c>
    </row>
    <row r="4289" spans="2:9">
      <c r="B4289" s="1699" t="s">
        <v>2747</v>
      </c>
      <c r="C4289" s="1699" t="s">
        <v>2137</v>
      </c>
      <c r="D4289" s="1699" t="s">
        <v>2515</v>
      </c>
      <c r="E4289" s="1699">
        <v>0</v>
      </c>
      <c r="F4289" s="1699">
        <v>1</v>
      </c>
      <c r="G4289" s="1700" t="s">
        <v>6385</v>
      </c>
      <c r="H4289" s="1700" t="s">
        <v>6388</v>
      </c>
      <c r="I4289" s="1700" t="s">
        <v>8088</v>
      </c>
    </row>
    <row r="4290" spans="2:9">
      <c r="B4290" s="1699" t="s">
        <v>2747</v>
      </c>
      <c r="C4290" s="1699" t="s">
        <v>2137</v>
      </c>
      <c r="D4290" s="1699" t="s">
        <v>2516</v>
      </c>
      <c r="E4290" s="1699">
        <v>0</v>
      </c>
      <c r="F4290" s="1699">
        <v>1</v>
      </c>
      <c r="G4290" s="1700" t="s">
        <v>6385</v>
      </c>
      <c r="H4290" s="1700" t="s">
        <v>6389</v>
      </c>
      <c r="I4290" s="1700" t="s">
        <v>8088</v>
      </c>
    </row>
    <row r="4291" spans="2:9">
      <c r="B4291" s="1699" t="s">
        <v>2747</v>
      </c>
      <c r="C4291" s="1699" t="s">
        <v>2137</v>
      </c>
      <c r="D4291" s="1699" t="s">
        <v>2518</v>
      </c>
      <c r="E4291" s="1699">
        <v>0</v>
      </c>
      <c r="F4291" s="1699">
        <v>1</v>
      </c>
      <c r="G4291" s="1700" t="s">
        <v>6385</v>
      </c>
      <c r="H4291" s="1700" t="s">
        <v>6390</v>
      </c>
      <c r="I4291" s="1700" t="s">
        <v>8088</v>
      </c>
    </row>
    <row r="4292" spans="2:9">
      <c r="B4292" s="1699" t="s">
        <v>2747</v>
      </c>
      <c r="C4292" s="1699" t="s">
        <v>2137</v>
      </c>
      <c r="D4292" s="1699" t="s">
        <v>2520</v>
      </c>
      <c r="E4292" s="1699">
        <v>0</v>
      </c>
      <c r="F4292" s="1699">
        <v>1</v>
      </c>
      <c r="G4292" s="1700" t="s">
        <v>6385</v>
      </c>
      <c r="H4292" s="1700" t="s">
        <v>6391</v>
      </c>
      <c r="I4292" s="1700" t="s">
        <v>8088</v>
      </c>
    </row>
    <row r="4293" spans="2:9">
      <c r="B4293" s="1699" t="s">
        <v>2747</v>
      </c>
      <c r="C4293" s="1699" t="s">
        <v>2137</v>
      </c>
      <c r="D4293" s="1699" t="s">
        <v>2522</v>
      </c>
      <c r="E4293" s="1699">
        <v>0</v>
      </c>
      <c r="F4293" s="1699">
        <v>1</v>
      </c>
      <c r="G4293" s="1700" t="s">
        <v>6385</v>
      </c>
      <c r="H4293" s="1700" t="s">
        <v>2634</v>
      </c>
      <c r="I4293" s="1700" t="s">
        <v>8088</v>
      </c>
    </row>
    <row r="4294" spans="2:9">
      <c r="B4294" s="1699" t="s">
        <v>2747</v>
      </c>
      <c r="C4294" s="1699" t="s">
        <v>2142</v>
      </c>
      <c r="D4294" s="1699" t="s">
        <v>2108</v>
      </c>
      <c r="E4294" s="1699">
        <v>1</v>
      </c>
      <c r="F4294" s="1699">
        <v>0</v>
      </c>
      <c r="G4294" s="1700" t="s">
        <v>6392</v>
      </c>
      <c r="H4294" s="1700"/>
      <c r="I4294" s="1700" t="s">
        <v>8088</v>
      </c>
    </row>
    <row r="4295" spans="2:9">
      <c r="B4295" s="1699" t="s">
        <v>2747</v>
      </c>
      <c r="C4295" s="1699" t="s">
        <v>2142</v>
      </c>
      <c r="D4295" s="1699" t="s">
        <v>2110</v>
      </c>
      <c r="E4295" s="1699">
        <v>0</v>
      </c>
      <c r="F4295" s="1699">
        <v>1</v>
      </c>
      <c r="G4295" s="1700" t="s">
        <v>6392</v>
      </c>
      <c r="H4295" s="1700" t="s">
        <v>6393</v>
      </c>
      <c r="I4295" s="1700" t="s">
        <v>8088</v>
      </c>
    </row>
    <row r="4296" spans="2:9">
      <c r="B4296" s="1699" t="s">
        <v>2747</v>
      </c>
      <c r="C4296" s="1699" t="s">
        <v>2142</v>
      </c>
      <c r="D4296" s="1699" t="s">
        <v>2112</v>
      </c>
      <c r="E4296" s="1699">
        <v>0</v>
      </c>
      <c r="F4296" s="1699">
        <v>1</v>
      </c>
      <c r="G4296" s="1700" t="s">
        <v>6392</v>
      </c>
      <c r="H4296" s="1700" t="s">
        <v>6394</v>
      </c>
      <c r="I4296" s="1700" t="s">
        <v>8088</v>
      </c>
    </row>
    <row r="4297" spans="2:9">
      <c r="B4297" s="1699" t="s">
        <v>2747</v>
      </c>
      <c r="C4297" s="1699" t="s">
        <v>2142</v>
      </c>
      <c r="D4297" s="1699" t="s">
        <v>2122</v>
      </c>
      <c r="E4297" s="1699">
        <v>0</v>
      </c>
      <c r="F4297" s="1699">
        <v>1</v>
      </c>
      <c r="G4297" s="1700" t="s">
        <v>6392</v>
      </c>
      <c r="H4297" s="1700" t="s">
        <v>4378</v>
      </c>
      <c r="I4297" s="1700" t="s">
        <v>8088</v>
      </c>
    </row>
    <row r="4298" spans="2:9">
      <c r="B4298" s="1699" t="s">
        <v>2747</v>
      </c>
      <c r="C4298" s="1699" t="s">
        <v>2142</v>
      </c>
      <c r="D4298" s="1699" t="s">
        <v>2124</v>
      </c>
      <c r="E4298" s="1699">
        <v>0</v>
      </c>
      <c r="F4298" s="1699">
        <v>1</v>
      </c>
      <c r="G4298" s="1700" t="s">
        <v>6392</v>
      </c>
      <c r="H4298" s="1700" t="s">
        <v>6395</v>
      </c>
      <c r="I4298" s="1700" t="s">
        <v>8088</v>
      </c>
    </row>
    <row r="4299" spans="2:9">
      <c r="B4299" s="1699" t="s">
        <v>2747</v>
      </c>
      <c r="C4299" s="1699" t="s">
        <v>2142</v>
      </c>
      <c r="D4299" s="1699" t="s">
        <v>2130</v>
      </c>
      <c r="E4299" s="1699">
        <v>0</v>
      </c>
      <c r="F4299" s="1699">
        <v>1</v>
      </c>
      <c r="G4299" s="1700" t="s">
        <v>6392</v>
      </c>
      <c r="H4299" s="1700" t="s">
        <v>6396</v>
      </c>
      <c r="I4299" s="1700" t="s">
        <v>8088</v>
      </c>
    </row>
    <row r="4300" spans="2:9">
      <c r="B4300" s="1699" t="s">
        <v>2747</v>
      </c>
      <c r="C4300" s="1699" t="s">
        <v>2142</v>
      </c>
      <c r="D4300" s="1699" t="s">
        <v>2512</v>
      </c>
      <c r="E4300" s="1699">
        <v>0</v>
      </c>
      <c r="F4300" s="1699">
        <v>1</v>
      </c>
      <c r="G4300" s="1700" t="s">
        <v>6392</v>
      </c>
      <c r="H4300" s="1700" t="s">
        <v>6397</v>
      </c>
      <c r="I4300" s="1700" t="s">
        <v>8089</v>
      </c>
    </row>
    <row r="4301" spans="2:9">
      <c r="B4301" s="1699" t="s">
        <v>2747</v>
      </c>
      <c r="C4301" s="1699" t="s">
        <v>2142</v>
      </c>
      <c r="D4301" s="1699" t="s">
        <v>2514</v>
      </c>
      <c r="E4301" s="1699">
        <v>0</v>
      </c>
      <c r="F4301" s="1699">
        <v>1</v>
      </c>
      <c r="G4301" s="1700" t="s">
        <v>6392</v>
      </c>
      <c r="H4301" s="1700" t="s">
        <v>6398</v>
      </c>
      <c r="I4301" s="1700" t="s">
        <v>8088</v>
      </c>
    </row>
    <row r="4302" spans="2:9">
      <c r="B4302" s="1699" t="s">
        <v>2747</v>
      </c>
      <c r="C4302" s="1699" t="s">
        <v>2142</v>
      </c>
      <c r="D4302" s="1699" t="s">
        <v>2515</v>
      </c>
      <c r="E4302" s="1699">
        <v>0</v>
      </c>
      <c r="F4302" s="1699">
        <v>1</v>
      </c>
      <c r="G4302" s="1700" t="s">
        <v>6392</v>
      </c>
      <c r="H4302" s="1700" t="s">
        <v>3351</v>
      </c>
      <c r="I4302" s="1700" t="s">
        <v>8088</v>
      </c>
    </row>
    <row r="4303" spans="2:9">
      <c r="B4303" s="1699" t="s">
        <v>2747</v>
      </c>
      <c r="C4303" s="1699" t="s">
        <v>2142</v>
      </c>
      <c r="D4303" s="1699" t="s">
        <v>2516</v>
      </c>
      <c r="E4303" s="1699">
        <v>0</v>
      </c>
      <c r="F4303" s="1699">
        <v>1</v>
      </c>
      <c r="G4303" s="1700" t="s">
        <v>6392</v>
      </c>
      <c r="H4303" s="1700" t="s">
        <v>3972</v>
      </c>
      <c r="I4303" s="1700" t="s">
        <v>8088</v>
      </c>
    </row>
    <row r="4304" spans="2:9">
      <c r="B4304" s="1699" t="s">
        <v>2747</v>
      </c>
      <c r="C4304" s="1699" t="s">
        <v>2142</v>
      </c>
      <c r="D4304" s="1699" t="s">
        <v>2518</v>
      </c>
      <c r="E4304" s="1699">
        <v>0</v>
      </c>
      <c r="F4304" s="1699">
        <v>1</v>
      </c>
      <c r="G4304" s="1700" t="s">
        <v>6392</v>
      </c>
      <c r="H4304" s="1700" t="s">
        <v>6399</v>
      </c>
      <c r="I4304" s="1700" t="s">
        <v>8088</v>
      </c>
    </row>
    <row r="4305" spans="2:9">
      <c r="B4305" s="1699" t="s">
        <v>2747</v>
      </c>
      <c r="C4305" s="1699" t="s">
        <v>2142</v>
      </c>
      <c r="D4305" s="1699" t="s">
        <v>2520</v>
      </c>
      <c r="E4305" s="1699">
        <v>0</v>
      </c>
      <c r="F4305" s="1699">
        <v>1</v>
      </c>
      <c r="G4305" s="1700" t="s">
        <v>6392</v>
      </c>
      <c r="H4305" s="1700" t="s">
        <v>4735</v>
      </c>
      <c r="I4305" s="1700" t="s">
        <v>8088</v>
      </c>
    </row>
    <row r="4306" spans="2:9">
      <c r="B4306" s="1699" t="s">
        <v>2747</v>
      </c>
      <c r="C4306" s="1699" t="s">
        <v>2142</v>
      </c>
      <c r="D4306" s="1699" t="s">
        <v>2522</v>
      </c>
      <c r="E4306" s="1699">
        <v>0</v>
      </c>
      <c r="F4306" s="1699">
        <v>1</v>
      </c>
      <c r="G4306" s="1700" t="s">
        <v>6392</v>
      </c>
      <c r="H4306" s="1700" t="s">
        <v>6400</v>
      </c>
      <c r="I4306" s="1700" t="s">
        <v>8088</v>
      </c>
    </row>
    <row r="4307" spans="2:9">
      <c r="B4307" s="1699" t="s">
        <v>2747</v>
      </c>
      <c r="C4307" s="1699" t="s">
        <v>2142</v>
      </c>
      <c r="D4307" s="1699" t="s">
        <v>2524</v>
      </c>
      <c r="E4307" s="1699">
        <v>0</v>
      </c>
      <c r="F4307" s="1699">
        <v>1</v>
      </c>
      <c r="G4307" s="1700" t="s">
        <v>6392</v>
      </c>
      <c r="H4307" s="1700" t="s">
        <v>3119</v>
      </c>
      <c r="I4307" s="1700" t="s">
        <v>8088</v>
      </c>
    </row>
    <row r="4308" spans="2:9">
      <c r="B4308" s="1699" t="s">
        <v>2747</v>
      </c>
      <c r="C4308" s="1699" t="s">
        <v>2142</v>
      </c>
      <c r="D4308" s="1699" t="s">
        <v>2525</v>
      </c>
      <c r="E4308" s="1699">
        <v>0</v>
      </c>
      <c r="F4308" s="1699">
        <v>1</v>
      </c>
      <c r="G4308" s="1700" t="s">
        <v>6392</v>
      </c>
      <c r="H4308" s="1700" t="s">
        <v>3806</v>
      </c>
      <c r="I4308" s="1700" t="s">
        <v>8089</v>
      </c>
    </row>
    <row r="4309" spans="2:9">
      <c r="B4309" s="1699" t="s">
        <v>2747</v>
      </c>
      <c r="C4309" s="1699" t="s">
        <v>2142</v>
      </c>
      <c r="D4309" s="1699" t="s">
        <v>2527</v>
      </c>
      <c r="E4309" s="1699">
        <v>0</v>
      </c>
      <c r="F4309" s="1699">
        <v>1</v>
      </c>
      <c r="G4309" s="1700" t="s">
        <v>6392</v>
      </c>
      <c r="H4309" s="1700" t="s">
        <v>6294</v>
      </c>
      <c r="I4309" s="1700" t="s">
        <v>8089</v>
      </c>
    </row>
    <row r="4310" spans="2:9">
      <c r="B4310" s="1699" t="s">
        <v>2747</v>
      </c>
      <c r="C4310" s="1699" t="s">
        <v>2145</v>
      </c>
      <c r="D4310" s="1699" t="s">
        <v>2110</v>
      </c>
      <c r="E4310" s="1699">
        <v>0</v>
      </c>
      <c r="F4310" s="1699">
        <v>1</v>
      </c>
      <c r="G4310" s="1700" t="s">
        <v>6401</v>
      </c>
      <c r="H4310" s="1700" t="s">
        <v>6402</v>
      </c>
      <c r="I4310" s="1700" t="s">
        <v>8088</v>
      </c>
    </row>
    <row r="4311" spans="2:9">
      <c r="B4311" s="1699" t="s">
        <v>2747</v>
      </c>
      <c r="C4311" s="1699" t="s">
        <v>2145</v>
      </c>
      <c r="D4311" s="1699" t="s">
        <v>2112</v>
      </c>
      <c r="E4311" s="1699">
        <v>0</v>
      </c>
      <c r="F4311" s="1699">
        <v>1</v>
      </c>
      <c r="G4311" s="1700" t="s">
        <v>6401</v>
      </c>
      <c r="H4311" s="1700" t="s">
        <v>3017</v>
      </c>
      <c r="I4311" s="1700" t="s">
        <v>8088</v>
      </c>
    </row>
    <row r="4312" spans="2:9">
      <c r="B4312" s="1699" t="s">
        <v>2747</v>
      </c>
      <c r="C4312" s="1699" t="s">
        <v>2145</v>
      </c>
      <c r="D4312" s="1699" t="s">
        <v>2122</v>
      </c>
      <c r="E4312" s="1699">
        <v>0</v>
      </c>
      <c r="F4312" s="1699">
        <v>1</v>
      </c>
      <c r="G4312" s="1700" t="s">
        <v>6401</v>
      </c>
      <c r="H4312" s="1700" t="s">
        <v>6403</v>
      </c>
      <c r="I4312" s="1700" t="s">
        <v>8088</v>
      </c>
    </row>
    <row r="4313" spans="2:9">
      <c r="B4313" s="1699" t="s">
        <v>2747</v>
      </c>
      <c r="C4313" s="1699" t="s">
        <v>2145</v>
      </c>
      <c r="D4313" s="1699" t="s">
        <v>2124</v>
      </c>
      <c r="E4313" s="1699">
        <v>0</v>
      </c>
      <c r="F4313" s="1699">
        <v>1</v>
      </c>
      <c r="G4313" s="1700" t="s">
        <v>6401</v>
      </c>
      <c r="H4313" s="1700" t="s">
        <v>3776</v>
      </c>
      <c r="I4313" s="1700" t="s">
        <v>8088</v>
      </c>
    </row>
    <row r="4314" spans="2:9">
      <c r="B4314" s="1699" t="s">
        <v>2747</v>
      </c>
      <c r="C4314" s="1699" t="s">
        <v>2145</v>
      </c>
      <c r="D4314" s="1699" t="s">
        <v>2130</v>
      </c>
      <c r="E4314" s="1699">
        <v>0</v>
      </c>
      <c r="F4314" s="1699">
        <v>1</v>
      </c>
      <c r="G4314" s="1700" t="s">
        <v>6401</v>
      </c>
      <c r="H4314" s="1700" t="s">
        <v>3702</v>
      </c>
      <c r="I4314" s="1700" t="s">
        <v>8089</v>
      </c>
    </row>
    <row r="4315" spans="2:9">
      <c r="B4315" s="1699" t="s">
        <v>2747</v>
      </c>
      <c r="C4315" s="1699" t="s">
        <v>2145</v>
      </c>
      <c r="D4315" s="1699" t="s">
        <v>2515</v>
      </c>
      <c r="E4315" s="1699">
        <v>0</v>
      </c>
      <c r="F4315" s="1699">
        <v>1</v>
      </c>
      <c r="G4315" s="1700" t="s">
        <v>6401</v>
      </c>
      <c r="H4315" s="1700" t="s">
        <v>6405</v>
      </c>
      <c r="I4315" s="1700" t="s">
        <v>8088</v>
      </c>
    </row>
    <row r="4316" spans="2:9">
      <c r="B4316" s="1699" t="s">
        <v>2747</v>
      </c>
      <c r="C4316" s="1699" t="s">
        <v>2145</v>
      </c>
      <c r="D4316" s="1699" t="s">
        <v>2516</v>
      </c>
      <c r="E4316" s="1699">
        <v>0</v>
      </c>
      <c r="F4316" s="1699">
        <v>1</v>
      </c>
      <c r="G4316" s="1700" t="s">
        <v>6401</v>
      </c>
      <c r="H4316" s="1700" t="s">
        <v>6406</v>
      </c>
      <c r="I4316" s="1700" t="s">
        <v>8088</v>
      </c>
    </row>
    <row r="4317" spans="2:9">
      <c r="B4317" s="1699" t="s">
        <v>2747</v>
      </c>
      <c r="C4317" s="1699" t="s">
        <v>2145</v>
      </c>
      <c r="D4317" s="1699" t="s">
        <v>2518</v>
      </c>
      <c r="E4317" s="1699">
        <v>0</v>
      </c>
      <c r="F4317" s="1699">
        <v>1</v>
      </c>
      <c r="G4317" s="1700" t="s">
        <v>6401</v>
      </c>
      <c r="H4317" s="1700" t="s">
        <v>6407</v>
      </c>
      <c r="I4317" s="1700" t="s">
        <v>8089</v>
      </c>
    </row>
    <row r="4318" spans="2:9">
      <c r="B4318" s="1699" t="s">
        <v>2747</v>
      </c>
      <c r="C4318" s="1699" t="s">
        <v>2145</v>
      </c>
      <c r="D4318" s="1699" t="s">
        <v>2520</v>
      </c>
      <c r="E4318" s="1699">
        <v>0</v>
      </c>
      <c r="F4318" s="1699">
        <v>1</v>
      </c>
      <c r="G4318" s="1700" t="s">
        <v>6401</v>
      </c>
      <c r="H4318" s="1700" t="s">
        <v>4729</v>
      </c>
      <c r="I4318" s="1700" t="s">
        <v>8088</v>
      </c>
    </row>
    <row r="4319" spans="2:9">
      <c r="B4319" s="1699" t="s">
        <v>2747</v>
      </c>
      <c r="C4319" s="1699" t="s">
        <v>2145</v>
      </c>
      <c r="D4319" s="1699" t="s">
        <v>2522</v>
      </c>
      <c r="E4319" s="1699">
        <v>0</v>
      </c>
      <c r="F4319" s="1699">
        <v>1</v>
      </c>
      <c r="G4319" s="1700" t="s">
        <v>6401</v>
      </c>
      <c r="H4319" s="1700" t="s">
        <v>3616</v>
      </c>
      <c r="I4319" s="1700" t="s">
        <v>8089</v>
      </c>
    </row>
    <row r="4320" spans="2:9">
      <c r="B4320" s="1699" t="s">
        <v>2747</v>
      </c>
      <c r="C4320" s="1699" t="s">
        <v>2145</v>
      </c>
      <c r="D4320" s="1699" t="s">
        <v>2524</v>
      </c>
      <c r="E4320" s="1699">
        <v>0</v>
      </c>
      <c r="F4320" s="1699">
        <v>1</v>
      </c>
      <c r="G4320" s="1700" t="s">
        <v>6401</v>
      </c>
      <c r="H4320" s="1700" t="s">
        <v>6408</v>
      </c>
      <c r="I4320" s="1700" t="s">
        <v>8088</v>
      </c>
    </row>
    <row r="4321" spans="2:9">
      <c r="B4321" s="1699" t="s">
        <v>2747</v>
      </c>
      <c r="C4321" s="1699" t="s">
        <v>2150</v>
      </c>
      <c r="D4321" s="1699" t="s">
        <v>2108</v>
      </c>
      <c r="E4321" s="1699">
        <v>1</v>
      </c>
      <c r="F4321" s="1699">
        <v>0</v>
      </c>
      <c r="G4321" s="1700" t="s">
        <v>6409</v>
      </c>
      <c r="H4321" s="1700"/>
      <c r="I4321" s="1700" t="s">
        <v>8088</v>
      </c>
    </row>
    <row r="4322" spans="2:9">
      <c r="B4322" s="1699" t="s">
        <v>2747</v>
      </c>
      <c r="C4322" s="1699" t="s">
        <v>2150</v>
      </c>
      <c r="D4322" s="1699" t="s">
        <v>2107</v>
      </c>
      <c r="E4322" s="1699">
        <v>0</v>
      </c>
      <c r="F4322" s="1699">
        <v>1</v>
      </c>
      <c r="G4322" s="1700" t="s">
        <v>6409</v>
      </c>
      <c r="H4322" s="1700" t="s">
        <v>6410</v>
      </c>
      <c r="I4322" s="1700" t="s">
        <v>8088</v>
      </c>
    </row>
    <row r="4323" spans="2:9">
      <c r="B4323" s="1699" t="s">
        <v>2747</v>
      </c>
      <c r="C4323" s="1699" t="s">
        <v>2150</v>
      </c>
      <c r="D4323" s="1699" t="s">
        <v>2110</v>
      </c>
      <c r="E4323" s="1699">
        <v>0</v>
      </c>
      <c r="F4323" s="1699">
        <v>1</v>
      </c>
      <c r="G4323" s="1700" t="s">
        <v>6409</v>
      </c>
      <c r="H4323" s="1700" t="s">
        <v>3231</v>
      </c>
      <c r="I4323" s="1700" t="s">
        <v>8088</v>
      </c>
    </row>
    <row r="4324" spans="2:9">
      <c r="B4324" s="1699" t="s">
        <v>2747</v>
      </c>
      <c r="C4324" s="1699" t="s">
        <v>2150</v>
      </c>
      <c r="D4324" s="1699" t="s">
        <v>2112</v>
      </c>
      <c r="E4324" s="1699">
        <v>0</v>
      </c>
      <c r="F4324" s="1699">
        <v>1</v>
      </c>
      <c r="G4324" s="1700" t="s">
        <v>6409</v>
      </c>
      <c r="H4324" s="1700" t="s">
        <v>6411</v>
      </c>
      <c r="I4324" s="1700" t="s">
        <v>8088</v>
      </c>
    </row>
    <row r="4325" spans="2:9">
      <c r="B4325" s="1699" t="s">
        <v>2747</v>
      </c>
      <c r="C4325" s="1699" t="s">
        <v>2150</v>
      </c>
      <c r="D4325" s="1699" t="s">
        <v>2122</v>
      </c>
      <c r="E4325" s="1699">
        <v>0</v>
      </c>
      <c r="F4325" s="1699">
        <v>1</v>
      </c>
      <c r="G4325" s="1700" t="s">
        <v>6409</v>
      </c>
      <c r="H4325" s="1700" t="s">
        <v>6412</v>
      </c>
      <c r="I4325" s="1700" t="s">
        <v>8088</v>
      </c>
    </row>
    <row r="4326" spans="2:9">
      <c r="B4326" s="1699" t="s">
        <v>2747</v>
      </c>
      <c r="C4326" s="1699" t="s">
        <v>2150</v>
      </c>
      <c r="D4326" s="1699" t="s">
        <v>2124</v>
      </c>
      <c r="E4326" s="1699">
        <v>0</v>
      </c>
      <c r="F4326" s="1699">
        <v>1</v>
      </c>
      <c r="G4326" s="1700" t="s">
        <v>6409</v>
      </c>
      <c r="H4326" s="1700" t="s">
        <v>3464</v>
      </c>
      <c r="I4326" s="1700" t="s">
        <v>8089</v>
      </c>
    </row>
    <row r="4327" spans="2:9">
      <c r="B4327" s="1699" t="s">
        <v>2747</v>
      </c>
      <c r="C4327" s="1699" t="s">
        <v>2150</v>
      </c>
      <c r="D4327" s="1699" t="s">
        <v>2126</v>
      </c>
      <c r="E4327" s="1699">
        <v>0</v>
      </c>
      <c r="F4327" s="1699">
        <v>1</v>
      </c>
      <c r="G4327" s="1700" t="s">
        <v>6409</v>
      </c>
      <c r="H4327" s="1700" t="s">
        <v>2947</v>
      </c>
      <c r="I4327" s="1700" t="s">
        <v>8088</v>
      </c>
    </row>
    <row r="4328" spans="2:9">
      <c r="B4328" s="1699" t="s">
        <v>2747</v>
      </c>
      <c r="C4328" s="1699" t="s">
        <v>2150</v>
      </c>
      <c r="D4328" s="1699" t="s">
        <v>2128</v>
      </c>
      <c r="E4328" s="1699">
        <v>0</v>
      </c>
      <c r="F4328" s="1699">
        <v>1</v>
      </c>
      <c r="G4328" s="1700" t="s">
        <v>6409</v>
      </c>
      <c r="H4328" s="1700" t="s">
        <v>6413</v>
      </c>
      <c r="I4328" s="1700" t="s">
        <v>8089</v>
      </c>
    </row>
    <row r="4329" spans="2:9">
      <c r="B4329" s="1699" t="s">
        <v>2747</v>
      </c>
      <c r="C4329" s="1699" t="s">
        <v>2150</v>
      </c>
      <c r="D4329" s="1699" t="s">
        <v>2130</v>
      </c>
      <c r="E4329" s="1699">
        <v>0</v>
      </c>
      <c r="F4329" s="1699">
        <v>1</v>
      </c>
      <c r="G4329" s="1700" t="s">
        <v>6409</v>
      </c>
      <c r="H4329" s="1700" t="s">
        <v>6414</v>
      </c>
      <c r="I4329" s="1700" t="s">
        <v>8089</v>
      </c>
    </row>
    <row r="4330" spans="2:9">
      <c r="B4330" s="1699" t="s">
        <v>2747</v>
      </c>
      <c r="C4330" s="1699" t="s">
        <v>2150</v>
      </c>
      <c r="D4330" s="1699" t="s">
        <v>2512</v>
      </c>
      <c r="E4330" s="1699">
        <v>0</v>
      </c>
      <c r="F4330" s="1699">
        <v>1</v>
      </c>
      <c r="G4330" s="1700" t="s">
        <v>6409</v>
      </c>
      <c r="H4330" s="1700" t="s">
        <v>3525</v>
      </c>
      <c r="I4330" s="1700" t="s">
        <v>8089</v>
      </c>
    </row>
    <row r="4331" spans="2:9">
      <c r="B4331" s="1699" t="s">
        <v>2747</v>
      </c>
      <c r="C4331" s="1699" t="s">
        <v>2150</v>
      </c>
      <c r="D4331" s="1699" t="s">
        <v>2514</v>
      </c>
      <c r="E4331" s="1699">
        <v>0</v>
      </c>
      <c r="F4331" s="1699">
        <v>1</v>
      </c>
      <c r="G4331" s="1700" t="s">
        <v>6409</v>
      </c>
      <c r="H4331" s="1700" t="s">
        <v>6020</v>
      </c>
      <c r="I4331" s="1700" t="s">
        <v>8088</v>
      </c>
    </row>
    <row r="4332" spans="2:9">
      <c r="B4332" s="1699" t="s">
        <v>2747</v>
      </c>
      <c r="C4332" s="1699" t="s">
        <v>2150</v>
      </c>
      <c r="D4332" s="1699" t="s">
        <v>2515</v>
      </c>
      <c r="E4332" s="1699">
        <v>0</v>
      </c>
      <c r="F4332" s="1699">
        <v>1</v>
      </c>
      <c r="G4332" s="1700" t="s">
        <v>6409</v>
      </c>
      <c r="H4332" s="1700" t="s">
        <v>6415</v>
      </c>
      <c r="I4332" s="1700" t="s">
        <v>8088</v>
      </c>
    </row>
    <row r="4333" spans="2:9">
      <c r="B4333" s="1699" t="s">
        <v>2747</v>
      </c>
      <c r="C4333" s="1699" t="s">
        <v>2150</v>
      </c>
      <c r="D4333" s="1699" t="s">
        <v>2516</v>
      </c>
      <c r="E4333" s="1699">
        <v>0</v>
      </c>
      <c r="F4333" s="1699">
        <v>1</v>
      </c>
      <c r="G4333" s="1700" t="s">
        <v>6409</v>
      </c>
      <c r="H4333" s="1700" t="s">
        <v>6416</v>
      </c>
      <c r="I4333" s="1700" t="s">
        <v>8088</v>
      </c>
    </row>
    <row r="4334" spans="2:9">
      <c r="B4334" s="1699" t="s">
        <v>2747</v>
      </c>
      <c r="C4334" s="1699" t="s">
        <v>2150</v>
      </c>
      <c r="D4334" s="1699" t="s">
        <v>2518</v>
      </c>
      <c r="E4334" s="1699">
        <v>0</v>
      </c>
      <c r="F4334" s="1699">
        <v>1</v>
      </c>
      <c r="G4334" s="1700" t="s">
        <v>6409</v>
      </c>
      <c r="H4334" s="1700" t="s">
        <v>6417</v>
      </c>
      <c r="I4334" s="1700" t="s">
        <v>8089</v>
      </c>
    </row>
    <row r="4335" spans="2:9">
      <c r="B4335" s="1699" t="s">
        <v>2747</v>
      </c>
      <c r="C4335" s="1699" t="s">
        <v>2150</v>
      </c>
      <c r="D4335" s="1699" t="s">
        <v>2520</v>
      </c>
      <c r="E4335" s="1699">
        <v>0</v>
      </c>
      <c r="F4335" s="1699">
        <v>1</v>
      </c>
      <c r="G4335" s="1700" t="s">
        <v>6409</v>
      </c>
      <c r="H4335" s="1700" t="s">
        <v>2589</v>
      </c>
      <c r="I4335" s="1700" t="s">
        <v>8089</v>
      </c>
    </row>
    <row r="4336" spans="2:9">
      <c r="B4336" s="1699" t="s">
        <v>2747</v>
      </c>
      <c r="C4336" s="1699" t="s">
        <v>2150</v>
      </c>
      <c r="D4336" s="1699" t="s">
        <v>2522</v>
      </c>
      <c r="E4336" s="1699">
        <v>0</v>
      </c>
      <c r="F4336" s="1699">
        <v>1</v>
      </c>
      <c r="G4336" s="1700" t="s">
        <v>6409</v>
      </c>
      <c r="H4336" s="1700" t="s">
        <v>6418</v>
      </c>
      <c r="I4336" s="1700" t="s">
        <v>8089</v>
      </c>
    </row>
    <row r="4337" spans="2:9">
      <c r="B4337" s="1699" t="s">
        <v>2747</v>
      </c>
      <c r="C4337" s="1699" t="s">
        <v>2150</v>
      </c>
      <c r="D4337" s="1699" t="s">
        <v>2524</v>
      </c>
      <c r="E4337" s="1699">
        <v>0</v>
      </c>
      <c r="F4337" s="1699">
        <v>1</v>
      </c>
      <c r="G4337" s="1700" t="s">
        <v>6409</v>
      </c>
      <c r="H4337" s="1700" t="s">
        <v>6419</v>
      </c>
      <c r="I4337" s="1700" t="s">
        <v>8089</v>
      </c>
    </row>
    <row r="4338" spans="2:9">
      <c r="B4338" s="1699" t="s">
        <v>2747</v>
      </c>
      <c r="C4338" s="1699" t="s">
        <v>2150</v>
      </c>
      <c r="D4338" s="1699" t="s">
        <v>2525</v>
      </c>
      <c r="E4338" s="1699">
        <v>0</v>
      </c>
      <c r="F4338" s="1699">
        <v>1</v>
      </c>
      <c r="G4338" s="1700" t="s">
        <v>6409</v>
      </c>
      <c r="H4338" s="1700" t="s">
        <v>3556</v>
      </c>
      <c r="I4338" s="1700" t="s">
        <v>8088</v>
      </c>
    </row>
    <row r="4339" spans="2:9">
      <c r="B4339" s="1699" t="s">
        <v>2747</v>
      </c>
      <c r="C4339" s="1699" t="s">
        <v>2150</v>
      </c>
      <c r="D4339" s="1699" t="s">
        <v>2527</v>
      </c>
      <c r="E4339" s="1699">
        <v>0</v>
      </c>
      <c r="F4339" s="1699">
        <v>1</v>
      </c>
      <c r="G4339" s="1700" t="s">
        <v>6409</v>
      </c>
      <c r="H4339" s="1700" t="s">
        <v>3754</v>
      </c>
      <c r="I4339" s="1700" t="s">
        <v>8089</v>
      </c>
    </row>
    <row r="4340" spans="2:9">
      <c r="B4340" s="1699" t="s">
        <v>2747</v>
      </c>
      <c r="C4340" s="1699" t="s">
        <v>2150</v>
      </c>
      <c r="D4340" s="1699" t="s">
        <v>2529</v>
      </c>
      <c r="E4340" s="1699">
        <v>0</v>
      </c>
      <c r="F4340" s="1699">
        <v>1</v>
      </c>
      <c r="G4340" s="1700" t="s">
        <v>6409</v>
      </c>
      <c r="H4340" s="1700" t="s">
        <v>6420</v>
      </c>
      <c r="I4340" s="1700" t="s">
        <v>8089</v>
      </c>
    </row>
    <row r="4341" spans="2:9">
      <c r="B4341" s="1699" t="s">
        <v>2747</v>
      </c>
      <c r="C4341" s="1699" t="s">
        <v>2150</v>
      </c>
      <c r="D4341" s="1699" t="s">
        <v>2531</v>
      </c>
      <c r="E4341" s="1699">
        <v>0</v>
      </c>
      <c r="F4341" s="1699">
        <v>1</v>
      </c>
      <c r="G4341" s="1700" t="s">
        <v>6409</v>
      </c>
      <c r="H4341" s="1700" t="s">
        <v>6421</v>
      </c>
      <c r="I4341" s="1700" t="s">
        <v>8088</v>
      </c>
    </row>
    <row r="4342" spans="2:9">
      <c r="B4342" s="1699" t="s">
        <v>2747</v>
      </c>
      <c r="C4342" s="1699" t="s">
        <v>2150</v>
      </c>
      <c r="D4342" s="1699" t="s">
        <v>2685</v>
      </c>
      <c r="E4342" s="1699">
        <v>0</v>
      </c>
      <c r="F4342" s="1699">
        <v>1</v>
      </c>
      <c r="G4342" s="1700" t="s">
        <v>6409</v>
      </c>
      <c r="H4342" s="1700" t="s">
        <v>6422</v>
      </c>
      <c r="I4342" s="1700" t="s">
        <v>8089</v>
      </c>
    </row>
    <row r="4343" spans="2:9">
      <c r="B4343" s="1699" t="s">
        <v>2747</v>
      </c>
      <c r="C4343" s="1699" t="s">
        <v>2152</v>
      </c>
      <c r="D4343" s="1699" t="s">
        <v>2108</v>
      </c>
      <c r="E4343" s="1699">
        <v>1</v>
      </c>
      <c r="F4343" s="1699">
        <v>0</v>
      </c>
      <c r="G4343" s="1700" t="s">
        <v>6423</v>
      </c>
      <c r="H4343" s="1700"/>
      <c r="I4343" s="1700" t="s">
        <v>8089</v>
      </c>
    </row>
    <row r="4344" spans="2:9">
      <c r="B4344" s="1699" t="s">
        <v>2747</v>
      </c>
      <c r="C4344" s="1699" t="s">
        <v>2152</v>
      </c>
      <c r="D4344" s="1699" t="s">
        <v>2107</v>
      </c>
      <c r="E4344" s="1699">
        <v>0</v>
      </c>
      <c r="F4344" s="1699">
        <v>1</v>
      </c>
      <c r="G4344" s="1700" t="s">
        <v>6423</v>
      </c>
      <c r="H4344" s="1700" t="s">
        <v>6424</v>
      </c>
      <c r="I4344" s="1700" t="s">
        <v>8088</v>
      </c>
    </row>
    <row r="4345" spans="2:9">
      <c r="B4345" s="1699" t="s">
        <v>2747</v>
      </c>
      <c r="C4345" s="1699" t="s">
        <v>2152</v>
      </c>
      <c r="D4345" s="1699" t="s">
        <v>2110</v>
      </c>
      <c r="E4345" s="1699">
        <v>0</v>
      </c>
      <c r="F4345" s="1699">
        <v>1</v>
      </c>
      <c r="G4345" s="1700" t="s">
        <v>6423</v>
      </c>
      <c r="H4345" s="1700" t="s">
        <v>6425</v>
      </c>
      <c r="I4345" s="1700" t="s">
        <v>8089</v>
      </c>
    </row>
    <row r="4346" spans="2:9">
      <c r="B4346" s="1699" t="s">
        <v>2747</v>
      </c>
      <c r="C4346" s="1699" t="s">
        <v>2152</v>
      </c>
      <c r="D4346" s="1699" t="s">
        <v>2112</v>
      </c>
      <c r="E4346" s="1699">
        <v>0</v>
      </c>
      <c r="F4346" s="1699">
        <v>1</v>
      </c>
      <c r="G4346" s="1700" t="s">
        <v>6423</v>
      </c>
      <c r="H4346" s="1700" t="s">
        <v>6426</v>
      </c>
      <c r="I4346" s="1700" t="s">
        <v>8089</v>
      </c>
    </row>
    <row r="4347" spans="2:9">
      <c r="B4347" s="1699" t="s">
        <v>2747</v>
      </c>
      <c r="C4347" s="1699" t="s">
        <v>2152</v>
      </c>
      <c r="D4347" s="1699" t="s">
        <v>2122</v>
      </c>
      <c r="E4347" s="1699">
        <v>0</v>
      </c>
      <c r="F4347" s="1699">
        <v>1</v>
      </c>
      <c r="G4347" s="1700" t="s">
        <v>6423</v>
      </c>
      <c r="H4347" s="1700" t="s">
        <v>6427</v>
      </c>
      <c r="I4347" s="1700" t="s">
        <v>8088</v>
      </c>
    </row>
    <row r="4348" spans="2:9">
      <c r="B4348" s="1699" t="s">
        <v>2747</v>
      </c>
      <c r="C4348" s="1699" t="s">
        <v>2152</v>
      </c>
      <c r="D4348" s="1699" t="s">
        <v>2124</v>
      </c>
      <c r="E4348" s="1699">
        <v>0</v>
      </c>
      <c r="F4348" s="1699">
        <v>1</v>
      </c>
      <c r="G4348" s="1700" t="s">
        <v>6423</v>
      </c>
      <c r="H4348" s="1700" t="s">
        <v>6428</v>
      </c>
      <c r="I4348" s="1700" t="s">
        <v>8089</v>
      </c>
    </row>
    <row r="4349" spans="2:9">
      <c r="B4349" s="1699" t="s">
        <v>2747</v>
      </c>
      <c r="C4349" s="1699" t="s">
        <v>2152</v>
      </c>
      <c r="D4349" s="1699" t="s">
        <v>2126</v>
      </c>
      <c r="E4349" s="1699">
        <v>0</v>
      </c>
      <c r="F4349" s="1699">
        <v>1</v>
      </c>
      <c r="G4349" s="1700" t="s">
        <v>6423</v>
      </c>
      <c r="H4349" s="1700" t="s">
        <v>6429</v>
      </c>
      <c r="I4349" s="1700" t="s">
        <v>8089</v>
      </c>
    </row>
    <row r="4350" spans="2:9">
      <c r="B4350" s="1699" t="s">
        <v>2747</v>
      </c>
      <c r="C4350" s="1699" t="s">
        <v>2152</v>
      </c>
      <c r="D4350" s="1699" t="s">
        <v>2128</v>
      </c>
      <c r="E4350" s="1699">
        <v>0</v>
      </c>
      <c r="F4350" s="1699">
        <v>1</v>
      </c>
      <c r="G4350" s="1700" t="s">
        <v>6423</v>
      </c>
      <c r="H4350" s="1700" t="s">
        <v>3515</v>
      </c>
      <c r="I4350" s="1700" t="s">
        <v>8089</v>
      </c>
    </row>
    <row r="4351" spans="2:9">
      <c r="B4351" s="1699" t="s">
        <v>2747</v>
      </c>
      <c r="C4351" s="1699" t="s">
        <v>2152</v>
      </c>
      <c r="D4351" s="1699" t="s">
        <v>2130</v>
      </c>
      <c r="E4351" s="1699">
        <v>0</v>
      </c>
      <c r="F4351" s="1699">
        <v>1</v>
      </c>
      <c r="G4351" s="1700" t="s">
        <v>6423</v>
      </c>
      <c r="H4351" s="1700" t="s">
        <v>4379</v>
      </c>
      <c r="I4351" s="1700" t="s">
        <v>8089</v>
      </c>
    </row>
    <row r="4352" spans="2:9">
      <c r="B4352" s="1699" t="s">
        <v>2747</v>
      </c>
      <c r="C4352" s="1699" t="s">
        <v>2152</v>
      </c>
      <c r="D4352" s="1699" t="s">
        <v>2512</v>
      </c>
      <c r="E4352" s="1699">
        <v>0</v>
      </c>
      <c r="F4352" s="1699">
        <v>1</v>
      </c>
      <c r="G4352" s="1700" t="s">
        <v>6423</v>
      </c>
      <c r="H4352" s="1700" t="s">
        <v>3110</v>
      </c>
      <c r="I4352" s="1700" t="s">
        <v>8089</v>
      </c>
    </row>
    <row r="4353" spans="2:9">
      <c r="B4353" s="1699" t="s">
        <v>2747</v>
      </c>
      <c r="C4353" s="1699" t="s">
        <v>2152</v>
      </c>
      <c r="D4353" s="1699" t="s">
        <v>2514</v>
      </c>
      <c r="E4353" s="1699">
        <v>0</v>
      </c>
      <c r="F4353" s="1699">
        <v>1</v>
      </c>
      <c r="G4353" s="1700" t="s">
        <v>6423</v>
      </c>
      <c r="H4353" s="1700" t="s">
        <v>6430</v>
      </c>
      <c r="I4353" s="1700" t="s">
        <v>8089</v>
      </c>
    </row>
    <row r="4354" spans="2:9">
      <c r="B4354" s="1699" t="s">
        <v>2747</v>
      </c>
      <c r="C4354" s="1699" t="s">
        <v>2152</v>
      </c>
      <c r="D4354" s="1699" t="s">
        <v>2515</v>
      </c>
      <c r="E4354" s="1699">
        <v>0</v>
      </c>
      <c r="F4354" s="1699">
        <v>1</v>
      </c>
      <c r="G4354" s="1700" t="s">
        <v>6423</v>
      </c>
      <c r="H4354" s="1700" t="s">
        <v>6431</v>
      </c>
      <c r="I4354" s="1700" t="s">
        <v>8088</v>
      </c>
    </row>
    <row r="4355" spans="2:9">
      <c r="B4355" s="1699" t="s">
        <v>2747</v>
      </c>
      <c r="C4355" s="1699" t="s">
        <v>2152</v>
      </c>
      <c r="D4355" s="1699" t="s">
        <v>2516</v>
      </c>
      <c r="E4355" s="1699">
        <v>0</v>
      </c>
      <c r="F4355" s="1699">
        <v>1</v>
      </c>
      <c r="G4355" s="1700" t="s">
        <v>6423</v>
      </c>
      <c r="H4355" s="1700" t="s">
        <v>6432</v>
      </c>
      <c r="I4355" s="1700" t="s">
        <v>8089</v>
      </c>
    </row>
    <row r="4356" spans="2:9">
      <c r="B4356" s="1699" t="s">
        <v>2747</v>
      </c>
      <c r="C4356" s="1699" t="s">
        <v>2152</v>
      </c>
      <c r="D4356" s="1699" t="s">
        <v>2518</v>
      </c>
      <c r="E4356" s="1699">
        <v>0</v>
      </c>
      <c r="F4356" s="1699">
        <v>1</v>
      </c>
      <c r="G4356" s="1700" t="s">
        <v>6423</v>
      </c>
      <c r="H4356" s="1700" t="s">
        <v>3080</v>
      </c>
      <c r="I4356" s="1700" t="s">
        <v>8089</v>
      </c>
    </row>
    <row r="4357" spans="2:9">
      <c r="B4357" s="1699" t="s">
        <v>2747</v>
      </c>
      <c r="C4357" s="1699" t="s">
        <v>2152</v>
      </c>
      <c r="D4357" s="1699" t="s">
        <v>2520</v>
      </c>
      <c r="E4357" s="1699">
        <v>0</v>
      </c>
      <c r="F4357" s="1699">
        <v>1</v>
      </c>
      <c r="G4357" s="1700" t="s">
        <v>6423</v>
      </c>
      <c r="H4357" s="1700" t="s">
        <v>2641</v>
      </c>
      <c r="I4357" s="1700" t="s">
        <v>8089</v>
      </c>
    </row>
    <row r="4358" spans="2:9">
      <c r="B4358" s="1699" t="s">
        <v>2747</v>
      </c>
      <c r="C4358" s="1699" t="s">
        <v>2152</v>
      </c>
      <c r="D4358" s="1699" t="s">
        <v>2522</v>
      </c>
      <c r="E4358" s="1699">
        <v>0</v>
      </c>
      <c r="F4358" s="1699">
        <v>1</v>
      </c>
      <c r="G4358" s="1700" t="s">
        <v>6423</v>
      </c>
      <c r="H4358" s="1700" t="s">
        <v>3141</v>
      </c>
      <c r="I4358" s="1700" t="s">
        <v>8089</v>
      </c>
    </row>
    <row r="4359" spans="2:9">
      <c r="B4359" s="1699" t="s">
        <v>2747</v>
      </c>
      <c r="C4359" s="1699" t="s">
        <v>2152</v>
      </c>
      <c r="D4359" s="1699" t="s">
        <v>2524</v>
      </c>
      <c r="E4359" s="1699">
        <v>0</v>
      </c>
      <c r="F4359" s="1699">
        <v>1</v>
      </c>
      <c r="G4359" s="1700" t="s">
        <v>6423</v>
      </c>
      <c r="H4359" s="1700" t="s">
        <v>6433</v>
      </c>
      <c r="I4359" s="1700" t="s">
        <v>8089</v>
      </c>
    </row>
    <row r="4360" spans="2:9">
      <c r="B4360" s="1699" t="s">
        <v>2747</v>
      </c>
      <c r="C4360" s="1699" t="s">
        <v>2152</v>
      </c>
      <c r="D4360" s="1699" t="s">
        <v>2525</v>
      </c>
      <c r="E4360" s="1699">
        <v>0</v>
      </c>
      <c r="F4360" s="1699">
        <v>1</v>
      </c>
      <c r="G4360" s="1700" t="s">
        <v>6423</v>
      </c>
      <c r="H4360" s="1700" t="s">
        <v>6434</v>
      </c>
      <c r="I4360" s="1700" t="s">
        <v>8089</v>
      </c>
    </row>
    <row r="4361" spans="2:9">
      <c r="B4361" s="1699" t="s">
        <v>2747</v>
      </c>
      <c r="C4361" s="1699" t="s">
        <v>2152</v>
      </c>
      <c r="D4361" s="1699" t="s">
        <v>2527</v>
      </c>
      <c r="E4361" s="1699">
        <v>0</v>
      </c>
      <c r="F4361" s="1699">
        <v>1</v>
      </c>
      <c r="G4361" s="1700" t="s">
        <v>6423</v>
      </c>
      <c r="H4361" s="1700" t="s">
        <v>6435</v>
      </c>
      <c r="I4361" s="1700" t="s">
        <v>8089</v>
      </c>
    </row>
    <row r="4362" spans="2:9">
      <c r="B4362" s="1699" t="s">
        <v>2747</v>
      </c>
      <c r="C4362" s="1699" t="s">
        <v>2152</v>
      </c>
      <c r="D4362" s="1699" t="s">
        <v>2529</v>
      </c>
      <c r="E4362" s="1699">
        <v>0</v>
      </c>
      <c r="F4362" s="1699">
        <v>1</v>
      </c>
      <c r="G4362" s="1700" t="s">
        <v>6423</v>
      </c>
      <c r="H4362" s="1700" t="s">
        <v>6436</v>
      </c>
      <c r="I4362" s="1700" t="s">
        <v>8088</v>
      </c>
    </row>
    <row r="4363" spans="2:9">
      <c r="B4363" s="1699" t="s">
        <v>2747</v>
      </c>
      <c r="C4363" s="1699" t="s">
        <v>2154</v>
      </c>
      <c r="D4363" s="1699" t="s">
        <v>2108</v>
      </c>
      <c r="E4363" s="1699">
        <v>1</v>
      </c>
      <c r="F4363" s="1699">
        <v>0</v>
      </c>
      <c r="G4363" s="1700" t="s">
        <v>6437</v>
      </c>
      <c r="H4363" s="1700"/>
      <c r="I4363" s="1700" t="s">
        <v>8089</v>
      </c>
    </row>
    <row r="4364" spans="2:9">
      <c r="B4364" s="1699" t="s">
        <v>2747</v>
      </c>
      <c r="C4364" s="1699" t="s">
        <v>2154</v>
      </c>
      <c r="D4364" s="1699" t="s">
        <v>2107</v>
      </c>
      <c r="E4364" s="1699">
        <v>0</v>
      </c>
      <c r="F4364" s="1699">
        <v>1</v>
      </c>
      <c r="G4364" s="1700" t="s">
        <v>6437</v>
      </c>
      <c r="H4364" s="1700" t="s">
        <v>6438</v>
      </c>
      <c r="I4364" s="1700" t="s">
        <v>8088</v>
      </c>
    </row>
    <row r="4365" spans="2:9">
      <c r="B4365" s="1699" t="s">
        <v>2747</v>
      </c>
      <c r="C4365" s="1699" t="s">
        <v>2154</v>
      </c>
      <c r="D4365" s="1699" t="s">
        <v>2112</v>
      </c>
      <c r="E4365" s="1699">
        <v>0</v>
      </c>
      <c r="F4365" s="1699">
        <v>1</v>
      </c>
      <c r="G4365" s="1700" t="s">
        <v>6437</v>
      </c>
      <c r="H4365" s="1700" t="s">
        <v>6439</v>
      </c>
      <c r="I4365" s="1700" t="s">
        <v>8088</v>
      </c>
    </row>
    <row r="4366" spans="2:9">
      <c r="B4366" s="1699" t="s">
        <v>2747</v>
      </c>
      <c r="C4366" s="1699" t="s">
        <v>2154</v>
      </c>
      <c r="D4366" s="1699" t="s">
        <v>2122</v>
      </c>
      <c r="E4366" s="1699">
        <v>0</v>
      </c>
      <c r="F4366" s="1699">
        <v>1</v>
      </c>
      <c r="G4366" s="1700" t="s">
        <v>6437</v>
      </c>
      <c r="H4366" s="1700" t="s">
        <v>6440</v>
      </c>
      <c r="I4366" s="1700" t="s">
        <v>8088</v>
      </c>
    </row>
    <row r="4367" spans="2:9">
      <c r="B4367" s="1699" t="s">
        <v>2747</v>
      </c>
      <c r="C4367" s="1699" t="s">
        <v>2154</v>
      </c>
      <c r="D4367" s="1699" t="s">
        <v>2124</v>
      </c>
      <c r="E4367" s="1699">
        <v>0</v>
      </c>
      <c r="F4367" s="1699">
        <v>1</v>
      </c>
      <c r="G4367" s="1700" t="s">
        <v>6437</v>
      </c>
      <c r="H4367" s="1700" t="s">
        <v>6441</v>
      </c>
      <c r="I4367" s="1700" t="s">
        <v>8088</v>
      </c>
    </row>
    <row r="4368" spans="2:9">
      <c r="B4368" s="1699" t="s">
        <v>2747</v>
      </c>
      <c r="C4368" s="1699" t="s">
        <v>2154</v>
      </c>
      <c r="D4368" s="1699" t="s">
        <v>2126</v>
      </c>
      <c r="E4368" s="1699">
        <v>0</v>
      </c>
      <c r="F4368" s="1699">
        <v>1</v>
      </c>
      <c r="G4368" s="1700" t="s">
        <v>6437</v>
      </c>
      <c r="H4368" s="1700" t="s">
        <v>6442</v>
      </c>
      <c r="I4368" s="1700" t="s">
        <v>8089</v>
      </c>
    </row>
    <row r="4369" spans="2:9">
      <c r="B4369" s="1699" t="s">
        <v>2747</v>
      </c>
      <c r="C4369" s="1699" t="s">
        <v>2154</v>
      </c>
      <c r="D4369" s="1699" t="s">
        <v>2128</v>
      </c>
      <c r="E4369" s="1699">
        <v>0</v>
      </c>
      <c r="F4369" s="1699">
        <v>1</v>
      </c>
      <c r="G4369" s="1700" t="s">
        <v>6437</v>
      </c>
      <c r="H4369" s="1700" t="s">
        <v>2459</v>
      </c>
      <c r="I4369" s="1700" t="s">
        <v>8089</v>
      </c>
    </row>
    <row r="4370" spans="2:9">
      <c r="B4370" s="1699" t="s">
        <v>2747</v>
      </c>
      <c r="C4370" s="1699" t="s">
        <v>2154</v>
      </c>
      <c r="D4370" s="1699" t="s">
        <v>2130</v>
      </c>
      <c r="E4370" s="1699">
        <v>0</v>
      </c>
      <c r="F4370" s="1699">
        <v>1</v>
      </c>
      <c r="G4370" s="1700" t="s">
        <v>6437</v>
      </c>
      <c r="H4370" s="1700" t="s">
        <v>6443</v>
      </c>
      <c r="I4370" s="1700" t="s">
        <v>8088</v>
      </c>
    </row>
    <row r="4371" spans="2:9">
      <c r="B4371" s="1699" t="s">
        <v>2747</v>
      </c>
      <c r="C4371" s="1699" t="s">
        <v>2154</v>
      </c>
      <c r="D4371" s="1699" t="s">
        <v>2512</v>
      </c>
      <c r="E4371" s="1699">
        <v>0</v>
      </c>
      <c r="F4371" s="1699">
        <v>1</v>
      </c>
      <c r="G4371" s="1700" t="s">
        <v>6437</v>
      </c>
      <c r="H4371" s="1700" t="s">
        <v>6444</v>
      </c>
      <c r="I4371" s="1700" t="s">
        <v>8089</v>
      </c>
    </row>
    <row r="4372" spans="2:9">
      <c r="B4372" s="1699" t="s">
        <v>2747</v>
      </c>
      <c r="C4372" s="1699" t="s">
        <v>2154</v>
      </c>
      <c r="D4372" s="1699" t="s">
        <v>2514</v>
      </c>
      <c r="E4372" s="1699">
        <v>0</v>
      </c>
      <c r="F4372" s="1699">
        <v>1</v>
      </c>
      <c r="G4372" s="1700" t="s">
        <v>6437</v>
      </c>
      <c r="H4372" s="1700" t="s">
        <v>6445</v>
      </c>
      <c r="I4372" s="1700" t="s">
        <v>8088</v>
      </c>
    </row>
    <row r="4373" spans="2:9">
      <c r="B4373" s="1699" t="s">
        <v>2747</v>
      </c>
      <c r="C4373" s="1699" t="s">
        <v>2154</v>
      </c>
      <c r="D4373" s="1699" t="s">
        <v>2515</v>
      </c>
      <c r="E4373" s="1699">
        <v>0</v>
      </c>
      <c r="F4373" s="1699">
        <v>1</v>
      </c>
      <c r="G4373" s="1700" t="s">
        <v>6437</v>
      </c>
      <c r="H4373" s="1700" t="s">
        <v>6446</v>
      </c>
      <c r="I4373" s="1700" t="s">
        <v>8089</v>
      </c>
    </row>
    <row r="4374" spans="2:9">
      <c r="B4374" s="1699" t="s">
        <v>2747</v>
      </c>
      <c r="C4374" s="1699" t="s">
        <v>2154</v>
      </c>
      <c r="D4374" s="1699" t="s">
        <v>2516</v>
      </c>
      <c r="E4374" s="1699">
        <v>0</v>
      </c>
      <c r="F4374" s="1699">
        <v>1</v>
      </c>
      <c r="G4374" s="1700" t="s">
        <v>6437</v>
      </c>
      <c r="H4374" s="1700" t="s">
        <v>4297</v>
      </c>
      <c r="I4374" s="1700" t="s">
        <v>8089</v>
      </c>
    </row>
    <row r="4375" spans="2:9">
      <c r="B4375" s="1699" t="s">
        <v>2747</v>
      </c>
      <c r="C4375" s="1699" t="s">
        <v>2155</v>
      </c>
      <c r="D4375" s="1699" t="s">
        <v>2122</v>
      </c>
      <c r="E4375" s="1699">
        <v>0</v>
      </c>
      <c r="F4375" s="1699">
        <v>1</v>
      </c>
      <c r="G4375" s="1700" t="s">
        <v>6447</v>
      </c>
      <c r="H4375" s="1700" t="s">
        <v>6448</v>
      </c>
      <c r="I4375" s="1700" t="s">
        <v>8088</v>
      </c>
    </row>
    <row r="4376" spans="2:9">
      <c r="B4376" s="1699" t="s">
        <v>2747</v>
      </c>
      <c r="C4376" s="1699" t="s">
        <v>2155</v>
      </c>
      <c r="D4376" s="1699" t="s">
        <v>2128</v>
      </c>
      <c r="E4376" s="1699">
        <v>0</v>
      </c>
      <c r="F4376" s="1699">
        <v>1</v>
      </c>
      <c r="G4376" s="1700" t="s">
        <v>6447</v>
      </c>
      <c r="H4376" s="1700" t="s">
        <v>5479</v>
      </c>
      <c r="I4376" s="1700" t="s">
        <v>8088</v>
      </c>
    </row>
    <row r="4377" spans="2:9">
      <c r="B4377" s="1699" t="s">
        <v>2747</v>
      </c>
      <c r="C4377" s="1699" t="s">
        <v>2155</v>
      </c>
      <c r="D4377" s="1699" t="s">
        <v>2130</v>
      </c>
      <c r="E4377" s="1699">
        <v>0</v>
      </c>
      <c r="F4377" s="1699">
        <v>1</v>
      </c>
      <c r="G4377" s="1700" t="s">
        <v>6447</v>
      </c>
      <c r="H4377" s="1700" t="s">
        <v>6449</v>
      </c>
      <c r="I4377" s="1700" t="s">
        <v>8088</v>
      </c>
    </row>
    <row r="4378" spans="2:9">
      <c r="B4378" s="1699" t="s">
        <v>2747</v>
      </c>
      <c r="C4378" s="1699" t="s">
        <v>2155</v>
      </c>
      <c r="D4378" s="1699" t="s">
        <v>2512</v>
      </c>
      <c r="E4378" s="1699">
        <v>0</v>
      </c>
      <c r="F4378" s="1699">
        <v>1</v>
      </c>
      <c r="G4378" s="1700" t="s">
        <v>6447</v>
      </c>
      <c r="H4378" s="1700" t="s">
        <v>6450</v>
      </c>
      <c r="I4378" s="1700" t="s">
        <v>8088</v>
      </c>
    </row>
    <row r="4379" spans="2:9">
      <c r="B4379" s="1699" t="s">
        <v>2747</v>
      </c>
      <c r="C4379" s="1699" t="s">
        <v>2155</v>
      </c>
      <c r="D4379" s="1699" t="s">
        <v>2514</v>
      </c>
      <c r="E4379" s="1699">
        <v>0</v>
      </c>
      <c r="F4379" s="1699">
        <v>1</v>
      </c>
      <c r="G4379" s="1700" t="s">
        <v>6447</v>
      </c>
      <c r="H4379" s="1700" t="s">
        <v>6451</v>
      </c>
      <c r="I4379" s="1700" t="s">
        <v>8088</v>
      </c>
    </row>
    <row r="4380" spans="2:9">
      <c r="B4380" s="1699" t="s">
        <v>2747</v>
      </c>
      <c r="C4380" s="1699" t="s">
        <v>2155</v>
      </c>
      <c r="D4380" s="1699" t="s">
        <v>2516</v>
      </c>
      <c r="E4380" s="1699">
        <v>0</v>
      </c>
      <c r="F4380" s="1699">
        <v>1</v>
      </c>
      <c r="G4380" s="1700" t="s">
        <v>6447</v>
      </c>
      <c r="H4380" s="1700" t="s">
        <v>6452</v>
      </c>
      <c r="I4380" s="1700" t="s">
        <v>8088</v>
      </c>
    </row>
    <row r="4381" spans="2:9">
      <c r="B4381" s="1699" t="s">
        <v>2747</v>
      </c>
      <c r="C4381" s="1699" t="s">
        <v>2155</v>
      </c>
      <c r="D4381" s="1699" t="s">
        <v>2518</v>
      </c>
      <c r="E4381" s="1699">
        <v>0</v>
      </c>
      <c r="F4381" s="1699">
        <v>1</v>
      </c>
      <c r="G4381" s="1700" t="s">
        <v>6447</v>
      </c>
      <c r="H4381" s="1700" t="s">
        <v>4790</v>
      </c>
      <c r="I4381" s="1700" t="s">
        <v>8088</v>
      </c>
    </row>
    <row r="4382" spans="2:9">
      <c r="B4382" s="1699" t="s">
        <v>2747</v>
      </c>
      <c r="C4382" s="1699" t="s">
        <v>2157</v>
      </c>
      <c r="D4382" s="1699" t="s">
        <v>2108</v>
      </c>
      <c r="E4382" s="1699">
        <v>1</v>
      </c>
      <c r="F4382" s="1699">
        <v>0</v>
      </c>
      <c r="G4382" s="1700" t="s">
        <v>6453</v>
      </c>
      <c r="H4382" s="1700"/>
      <c r="I4382" s="1700" t="s">
        <v>8088</v>
      </c>
    </row>
    <row r="4383" spans="2:9">
      <c r="B4383" s="1699" t="s">
        <v>2747</v>
      </c>
      <c r="C4383" s="1699" t="s">
        <v>2157</v>
      </c>
      <c r="D4383" s="1699" t="s">
        <v>2110</v>
      </c>
      <c r="E4383" s="1699">
        <v>0</v>
      </c>
      <c r="F4383" s="1699">
        <v>1</v>
      </c>
      <c r="G4383" s="1700" t="s">
        <v>6453</v>
      </c>
      <c r="H4383" s="1700" t="s">
        <v>2790</v>
      </c>
      <c r="I4383" s="1700" t="s">
        <v>8088</v>
      </c>
    </row>
    <row r="4384" spans="2:9">
      <c r="B4384" s="1699" t="s">
        <v>2747</v>
      </c>
      <c r="C4384" s="1699" t="s">
        <v>2157</v>
      </c>
      <c r="D4384" s="1699" t="s">
        <v>2122</v>
      </c>
      <c r="E4384" s="1699">
        <v>0</v>
      </c>
      <c r="F4384" s="1699">
        <v>1</v>
      </c>
      <c r="G4384" s="1700" t="s">
        <v>6453</v>
      </c>
      <c r="H4384" s="1700" t="s">
        <v>6454</v>
      </c>
      <c r="I4384" s="1700" t="s">
        <v>8088</v>
      </c>
    </row>
    <row r="4385" spans="2:9">
      <c r="B4385" s="1699" t="s">
        <v>2747</v>
      </c>
      <c r="C4385" s="1699" t="s">
        <v>2157</v>
      </c>
      <c r="D4385" s="1699" t="s">
        <v>2124</v>
      </c>
      <c r="E4385" s="1699">
        <v>0</v>
      </c>
      <c r="F4385" s="1699">
        <v>1</v>
      </c>
      <c r="G4385" s="1700" t="s">
        <v>6453</v>
      </c>
      <c r="H4385" s="1700" t="s">
        <v>6455</v>
      </c>
      <c r="I4385" s="1700" t="s">
        <v>8088</v>
      </c>
    </row>
    <row r="4386" spans="2:9">
      <c r="B4386" s="1699" t="s">
        <v>2747</v>
      </c>
      <c r="C4386" s="1699" t="s">
        <v>2157</v>
      </c>
      <c r="D4386" s="1699" t="s">
        <v>2126</v>
      </c>
      <c r="E4386" s="1699">
        <v>0</v>
      </c>
      <c r="F4386" s="1699">
        <v>1</v>
      </c>
      <c r="G4386" s="1700" t="s">
        <v>6453</v>
      </c>
      <c r="H4386" s="1700" t="s">
        <v>4239</v>
      </c>
      <c r="I4386" s="1700" t="s">
        <v>8088</v>
      </c>
    </row>
    <row r="4387" spans="2:9">
      <c r="B4387" s="1699" t="s">
        <v>2747</v>
      </c>
      <c r="C4387" s="1699" t="s">
        <v>2157</v>
      </c>
      <c r="D4387" s="1699" t="s">
        <v>2128</v>
      </c>
      <c r="E4387" s="1699">
        <v>0</v>
      </c>
      <c r="F4387" s="1699">
        <v>1</v>
      </c>
      <c r="G4387" s="1700" t="s">
        <v>6453</v>
      </c>
      <c r="H4387" s="1700" t="s">
        <v>6456</v>
      </c>
      <c r="I4387" s="1700" t="s">
        <v>8088</v>
      </c>
    </row>
    <row r="4388" spans="2:9">
      <c r="B4388" s="1699" t="s">
        <v>2747</v>
      </c>
      <c r="C4388" s="1699" t="s">
        <v>2157</v>
      </c>
      <c r="D4388" s="1699" t="s">
        <v>2512</v>
      </c>
      <c r="E4388" s="1699">
        <v>0</v>
      </c>
      <c r="F4388" s="1699">
        <v>1</v>
      </c>
      <c r="G4388" s="1700" t="s">
        <v>6453</v>
      </c>
      <c r="H4388" s="1700" t="s">
        <v>6457</v>
      </c>
      <c r="I4388" s="1700" t="s">
        <v>8088</v>
      </c>
    </row>
    <row r="4389" spans="2:9">
      <c r="B4389" s="1699" t="s">
        <v>2747</v>
      </c>
      <c r="C4389" s="1699" t="s">
        <v>2157</v>
      </c>
      <c r="D4389" s="1699" t="s">
        <v>2514</v>
      </c>
      <c r="E4389" s="1699">
        <v>0</v>
      </c>
      <c r="F4389" s="1699">
        <v>1</v>
      </c>
      <c r="G4389" s="1700" t="s">
        <v>6453</v>
      </c>
      <c r="H4389" s="1700" t="s">
        <v>2534</v>
      </c>
      <c r="I4389" s="1700" t="s">
        <v>8088</v>
      </c>
    </row>
    <row r="4390" spans="2:9">
      <c r="B4390" s="1699" t="s">
        <v>2747</v>
      </c>
      <c r="C4390" s="1699" t="s">
        <v>2157</v>
      </c>
      <c r="D4390" s="1699" t="s">
        <v>2515</v>
      </c>
      <c r="E4390" s="1699">
        <v>0</v>
      </c>
      <c r="F4390" s="1699">
        <v>1</v>
      </c>
      <c r="G4390" s="1700" t="s">
        <v>6453</v>
      </c>
      <c r="H4390" s="1700" t="s">
        <v>6458</v>
      </c>
      <c r="I4390" s="1700" t="s">
        <v>8088</v>
      </c>
    </row>
    <row r="4391" spans="2:9">
      <c r="B4391" s="1699" t="s">
        <v>2747</v>
      </c>
      <c r="C4391" s="1699" t="s">
        <v>2157</v>
      </c>
      <c r="D4391" s="1699" t="s">
        <v>2516</v>
      </c>
      <c r="E4391" s="1699">
        <v>0</v>
      </c>
      <c r="F4391" s="1699">
        <v>1</v>
      </c>
      <c r="G4391" s="1700" t="s">
        <v>6453</v>
      </c>
      <c r="H4391" s="1700" t="s">
        <v>6459</v>
      </c>
      <c r="I4391" s="1700" t="s">
        <v>8089</v>
      </c>
    </row>
    <row r="4392" spans="2:9">
      <c r="B4392" s="1699" t="s">
        <v>2747</v>
      </c>
      <c r="C4392" s="1699" t="s">
        <v>2157</v>
      </c>
      <c r="D4392" s="1699" t="s">
        <v>2518</v>
      </c>
      <c r="E4392" s="1699">
        <v>0</v>
      </c>
      <c r="F4392" s="1699">
        <v>1</v>
      </c>
      <c r="G4392" s="1700" t="s">
        <v>6453</v>
      </c>
      <c r="H4392" s="1700" t="s">
        <v>6460</v>
      </c>
      <c r="I4392" s="1700" t="s">
        <v>8088</v>
      </c>
    </row>
    <row r="4393" spans="2:9">
      <c r="B4393" s="1699" t="s">
        <v>2747</v>
      </c>
      <c r="C4393" s="1699" t="s">
        <v>2157</v>
      </c>
      <c r="D4393" s="1699" t="s">
        <v>2520</v>
      </c>
      <c r="E4393" s="1699">
        <v>0</v>
      </c>
      <c r="F4393" s="1699">
        <v>1</v>
      </c>
      <c r="G4393" s="1700" t="s">
        <v>6453</v>
      </c>
      <c r="H4393" s="1700" t="s">
        <v>6461</v>
      </c>
      <c r="I4393" s="1700" t="s">
        <v>8088</v>
      </c>
    </row>
    <row r="4394" spans="2:9">
      <c r="B4394" s="1699" t="s">
        <v>2747</v>
      </c>
      <c r="C4394" s="1699" t="s">
        <v>2157</v>
      </c>
      <c r="D4394" s="1699" t="s">
        <v>2522</v>
      </c>
      <c r="E4394" s="1699">
        <v>0</v>
      </c>
      <c r="F4394" s="1699">
        <v>1</v>
      </c>
      <c r="G4394" s="1700" t="s">
        <v>6453</v>
      </c>
      <c r="H4394" s="1700" t="s">
        <v>6462</v>
      </c>
      <c r="I4394" s="1700" t="s">
        <v>8088</v>
      </c>
    </row>
    <row r="4395" spans="2:9">
      <c r="B4395" s="1699" t="s">
        <v>2747</v>
      </c>
      <c r="C4395" s="1699" t="s">
        <v>2158</v>
      </c>
      <c r="D4395" s="1699" t="s">
        <v>2108</v>
      </c>
      <c r="E4395" s="1699">
        <v>1</v>
      </c>
      <c r="F4395" s="1699">
        <v>0</v>
      </c>
      <c r="G4395" s="1700" t="s">
        <v>6463</v>
      </c>
      <c r="H4395" s="1700"/>
      <c r="I4395" s="1700" t="s">
        <v>8088</v>
      </c>
    </row>
    <row r="4396" spans="2:9">
      <c r="B4396" s="1699" t="s">
        <v>2747</v>
      </c>
      <c r="C4396" s="1699" t="s">
        <v>2158</v>
      </c>
      <c r="D4396" s="1699" t="s">
        <v>2107</v>
      </c>
      <c r="E4396" s="1699">
        <v>0</v>
      </c>
      <c r="F4396" s="1699">
        <v>1</v>
      </c>
      <c r="G4396" s="1700" t="s">
        <v>6463</v>
      </c>
      <c r="H4396" s="1700" t="s">
        <v>6464</v>
      </c>
      <c r="I4396" s="1700" t="s">
        <v>8088</v>
      </c>
    </row>
    <row r="4397" spans="2:9">
      <c r="B4397" s="1699" t="s">
        <v>2747</v>
      </c>
      <c r="C4397" s="1699" t="s">
        <v>2158</v>
      </c>
      <c r="D4397" s="1699" t="s">
        <v>2110</v>
      </c>
      <c r="E4397" s="1699">
        <v>0</v>
      </c>
      <c r="F4397" s="1699">
        <v>1</v>
      </c>
      <c r="G4397" s="1700" t="s">
        <v>6463</v>
      </c>
      <c r="H4397" s="1700" t="s">
        <v>6465</v>
      </c>
      <c r="I4397" s="1700" t="s">
        <v>8088</v>
      </c>
    </row>
    <row r="4398" spans="2:9">
      <c r="B4398" s="1699" t="s">
        <v>2747</v>
      </c>
      <c r="C4398" s="1699" t="s">
        <v>2158</v>
      </c>
      <c r="D4398" s="1699" t="s">
        <v>2112</v>
      </c>
      <c r="E4398" s="1699">
        <v>0</v>
      </c>
      <c r="F4398" s="1699">
        <v>1</v>
      </c>
      <c r="G4398" s="1700" t="s">
        <v>6463</v>
      </c>
      <c r="H4398" s="1700" t="s">
        <v>6466</v>
      </c>
      <c r="I4398" s="1700" t="s">
        <v>8088</v>
      </c>
    </row>
    <row r="4399" spans="2:9">
      <c r="B4399" s="1699" t="s">
        <v>2747</v>
      </c>
      <c r="C4399" s="1699" t="s">
        <v>2158</v>
      </c>
      <c r="D4399" s="1699" t="s">
        <v>2122</v>
      </c>
      <c r="E4399" s="1699">
        <v>0</v>
      </c>
      <c r="F4399" s="1699">
        <v>1</v>
      </c>
      <c r="G4399" s="1700" t="s">
        <v>6463</v>
      </c>
      <c r="H4399" s="1700" t="s">
        <v>6467</v>
      </c>
      <c r="I4399" s="1700" t="s">
        <v>8088</v>
      </c>
    </row>
    <row r="4400" spans="2:9">
      <c r="B4400" s="1699" t="s">
        <v>2747</v>
      </c>
      <c r="C4400" s="1699" t="s">
        <v>2158</v>
      </c>
      <c r="D4400" s="1699" t="s">
        <v>2124</v>
      </c>
      <c r="E4400" s="1699">
        <v>0</v>
      </c>
      <c r="F4400" s="1699">
        <v>1</v>
      </c>
      <c r="G4400" s="1700" t="s">
        <v>6463</v>
      </c>
      <c r="H4400" s="1700" t="s">
        <v>3963</v>
      </c>
      <c r="I4400" s="1700" t="s">
        <v>8089</v>
      </c>
    </row>
    <row r="4401" spans="2:9">
      <c r="B4401" s="1699" t="s">
        <v>2747</v>
      </c>
      <c r="C4401" s="1699" t="s">
        <v>2158</v>
      </c>
      <c r="D4401" s="1699" t="s">
        <v>2126</v>
      </c>
      <c r="E4401" s="1699">
        <v>0</v>
      </c>
      <c r="F4401" s="1699">
        <v>1</v>
      </c>
      <c r="G4401" s="1700" t="s">
        <v>6463</v>
      </c>
      <c r="H4401" s="1700" t="s">
        <v>6468</v>
      </c>
      <c r="I4401" s="1700" t="s">
        <v>8088</v>
      </c>
    </row>
    <row r="4402" spans="2:9">
      <c r="B4402" s="1699" t="s">
        <v>2747</v>
      </c>
      <c r="C4402" s="1699" t="s">
        <v>2158</v>
      </c>
      <c r="D4402" s="1699" t="s">
        <v>2128</v>
      </c>
      <c r="E4402" s="1699">
        <v>0</v>
      </c>
      <c r="F4402" s="1699">
        <v>1</v>
      </c>
      <c r="G4402" s="1700" t="s">
        <v>6463</v>
      </c>
      <c r="H4402" s="1700" t="s">
        <v>6469</v>
      </c>
      <c r="I4402" s="1700" t="s">
        <v>8089</v>
      </c>
    </row>
    <row r="4403" spans="2:9">
      <c r="B4403" s="1699" t="s">
        <v>2747</v>
      </c>
      <c r="C4403" s="1699" t="s">
        <v>2158</v>
      </c>
      <c r="D4403" s="1699" t="s">
        <v>2130</v>
      </c>
      <c r="E4403" s="1699">
        <v>0</v>
      </c>
      <c r="F4403" s="1699">
        <v>1</v>
      </c>
      <c r="G4403" s="1700" t="s">
        <v>6463</v>
      </c>
      <c r="H4403" s="1700" t="s">
        <v>6470</v>
      </c>
      <c r="I4403" s="1700" t="s">
        <v>8088</v>
      </c>
    </row>
    <row r="4404" spans="2:9">
      <c r="B4404" s="1699" t="s">
        <v>2747</v>
      </c>
      <c r="C4404" s="1699" t="s">
        <v>2158</v>
      </c>
      <c r="D4404" s="1699" t="s">
        <v>2512</v>
      </c>
      <c r="E4404" s="1699">
        <v>0</v>
      </c>
      <c r="F4404" s="1699">
        <v>1</v>
      </c>
      <c r="G4404" s="1700" t="s">
        <v>6463</v>
      </c>
      <c r="H4404" s="1700" t="s">
        <v>6471</v>
      </c>
      <c r="I4404" s="1700" t="s">
        <v>8088</v>
      </c>
    </row>
    <row r="4405" spans="2:9">
      <c r="B4405" s="1699" t="s">
        <v>2747</v>
      </c>
      <c r="C4405" s="1699" t="s">
        <v>2158</v>
      </c>
      <c r="D4405" s="1699" t="s">
        <v>2514</v>
      </c>
      <c r="E4405" s="1699">
        <v>0</v>
      </c>
      <c r="F4405" s="1699">
        <v>1</v>
      </c>
      <c r="G4405" s="1700" t="s">
        <v>6463</v>
      </c>
      <c r="H4405" s="1700" t="s">
        <v>6472</v>
      </c>
      <c r="I4405" s="1700" t="s">
        <v>8088</v>
      </c>
    </row>
    <row r="4406" spans="2:9">
      <c r="B4406" s="1699" t="s">
        <v>2747</v>
      </c>
      <c r="C4406" s="1699" t="s">
        <v>2158</v>
      </c>
      <c r="D4406" s="1699" t="s">
        <v>2515</v>
      </c>
      <c r="E4406" s="1699">
        <v>0</v>
      </c>
      <c r="F4406" s="1699">
        <v>1</v>
      </c>
      <c r="G4406" s="1700" t="s">
        <v>6463</v>
      </c>
      <c r="H4406" s="1700" t="s">
        <v>6473</v>
      </c>
      <c r="I4406" s="1700" t="s">
        <v>8088</v>
      </c>
    </row>
    <row r="4407" spans="2:9">
      <c r="B4407" s="1699" t="s">
        <v>2747</v>
      </c>
      <c r="C4407" s="1699" t="s">
        <v>2158</v>
      </c>
      <c r="D4407" s="1699" t="s">
        <v>2516</v>
      </c>
      <c r="E4407" s="1699">
        <v>0</v>
      </c>
      <c r="F4407" s="1699">
        <v>1</v>
      </c>
      <c r="G4407" s="1700" t="s">
        <v>6463</v>
      </c>
      <c r="H4407" s="1700" t="s">
        <v>3273</v>
      </c>
      <c r="I4407" s="1700" t="s">
        <v>8089</v>
      </c>
    </row>
    <row r="4408" spans="2:9">
      <c r="B4408" s="1699" t="s">
        <v>2747</v>
      </c>
      <c r="C4408" s="1699" t="s">
        <v>2158</v>
      </c>
      <c r="D4408" s="1699" t="s">
        <v>2518</v>
      </c>
      <c r="E4408" s="1699">
        <v>0</v>
      </c>
      <c r="F4408" s="1699">
        <v>1</v>
      </c>
      <c r="G4408" s="1700" t="s">
        <v>6463</v>
      </c>
      <c r="H4408" s="1700" t="s">
        <v>3317</v>
      </c>
      <c r="I4408" s="1700" t="s">
        <v>8088</v>
      </c>
    </row>
    <row r="4409" spans="2:9">
      <c r="B4409" s="1699" t="s">
        <v>2747</v>
      </c>
      <c r="C4409" s="1699" t="s">
        <v>2158</v>
      </c>
      <c r="D4409" s="1699" t="s">
        <v>2520</v>
      </c>
      <c r="E4409" s="1699">
        <v>0</v>
      </c>
      <c r="F4409" s="1699">
        <v>1</v>
      </c>
      <c r="G4409" s="1700" t="s">
        <v>6463</v>
      </c>
      <c r="H4409" s="1700" t="s">
        <v>6474</v>
      </c>
      <c r="I4409" s="1700" t="s">
        <v>8089</v>
      </c>
    </row>
    <row r="4410" spans="2:9">
      <c r="B4410" s="1699" t="s">
        <v>2747</v>
      </c>
      <c r="C4410" s="1699" t="s">
        <v>2158</v>
      </c>
      <c r="D4410" s="1699" t="s">
        <v>2522</v>
      </c>
      <c r="E4410" s="1699">
        <v>0</v>
      </c>
      <c r="F4410" s="1699">
        <v>1</v>
      </c>
      <c r="G4410" s="1700" t="s">
        <v>6463</v>
      </c>
      <c r="H4410" s="1700" t="s">
        <v>3866</v>
      </c>
      <c r="I4410" s="1700" t="s">
        <v>8089</v>
      </c>
    </row>
    <row r="4411" spans="2:9">
      <c r="B4411" s="1699" t="s">
        <v>2747</v>
      </c>
      <c r="C4411" s="1699" t="s">
        <v>2158</v>
      </c>
      <c r="D4411" s="1699" t="s">
        <v>2524</v>
      </c>
      <c r="E4411" s="1699">
        <v>0</v>
      </c>
      <c r="F4411" s="1699">
        <v>1</v>
      </c>
      <c r="G4411" s="1700" t="s">
        <v>6463</v>
      </c>
      <c r="H4411" s="1700" t="s">
        <v>6475</v>
      </c>
      <c r="I4411" s="1700" t="s">
        <v>8088</v>
      </c>
    </row>
    <row r="4412" spans="2:9">
      <c r="B4412" s="1699" t="s">
        <v>2747</v>
      </c>
      <c r="C4412" s="1699" t="s">
        <v>2158</v>
      </c>
      <c r="D4412" s="1699" t="s">
        <v>2525</v>
      </c>
      <c r="E4412" s="1699">
        <v>0</v>
      </c>
      <c r="F4412" s="1699">
        <v>1</v>
      </c>
      <c r="G4412" s="1700" t="s">
        <v>6463</v>
      </c>
      <c r="H4412" s="1700" t="s">
        <v>4790</v>
      </c>
      <c r="I4412" s="1700" t="s">
        <v>8089</v>
      </c>
    </row>
    <row r="4413" spans="2:9">
      <c r="B4413" s="1699" t="s">
        <v>2747</v>
      </c>
      <c r="C4413" s="1699" t="s">
        <v>2158</v>
      </c>
      <c r="D4413" s="1699" t="s">
        <v>2527</v>
      </c>
      <c r="E4413" s="1699">
        <v>0</v>
      </c>
      <c r="F4413" s="1699">
        <v>1</v>
      </c>
      <c r="G4413" s="1700" t="s">
        <v>6463</v>
      </c>
      <c r="H4413" s="1700" t="s">
        <v>6476</v>
      </c>
      <c r="I4413" s="1700" t="s">
        <v>8089</v>
      </c>
    </row>
    <row r="4414" spans="2:9">
      <c r="B4414" s="1699" t="s">
        <v>2747</v>
      </c>
      <c r="C4414" s="1699" t="s">
        <v>2158</v>
      </c>
      <c r="D4414" s="1699" t="s">
        <v>2529</v>
      </c>
      <c r="E4414" s="1699">
        <v>0</v>
      </c>
      <c r="F4414" s="1699">
        <v>1</v>
      </c>
      <c r="G4414" s="1700" t="s">
        <v>6463</v>
      </c>
      <c r="H4414" s="1700" t="s">
        <v>3918</v>
      </c>
      <c r="I4414" s="1700" t="s">
        <v>8088</v>
      </c>
    </row>
    <row r="4415" spans="2:9">
      <c r="B4415" s="1699" t="s">
        <v>2747</v>
      </c>
      <c r="C4415" s="1699" t="s">
        <v>2158</v>
      </c>
      <c r="D4415" s="1699" t="s">
        <v>2531</v>
      </c>
      <c r="E4415" s="1699">
        <v>0</v>
      </c>
      <c r="F4415" s="1699">
        <v>1</v>
      </c>
      <c r="G4415" s="1700" t="s">
        <v>6463</v>
      </c>
      <c r="H4415" s="1700" t="s">
        <v>3921</v>
      </c>
      <c r="I4415" s="1700" t="s">
        <v>8088</v>
      </c>
    </row>
    <row r="4416" spans="2:9">
      <c r="B4416" s="1699" t="s">
        <v>2747</v>
      </c>
      <c r="C4416" s="1699" t="s">
        <v>2158</v>
      </c>
      <c r="D4416" s="1699" t="s">
        <v>2685</v>
      </c>
      <c r="E4416" s="1699">
        <v>0</v>
      </c>
      <c r="F4416" s="1699">
        <v>1</v>
      </c>
      <c r="G4416" s="1700" t="s">
        <v>6463</v>
      </c>
      <c r="H4416" s="1700" t="s">
        <v>3873</v>
      </c>
      <c r="I4416" s="1700" t="s">
        <v>8089</v>
      </c>
    </row>
    <row r="4417" spans="2:9">
      <c r="B4417" s="1699" t="s">
        <v>2747</v>
      </c>
      <c r="C4417" s="1699" t="s">
        <v>2161</v>
      </c>
      <c r="D4417" s="1699" t="s">
        <v>2108</v>
      </c>
      <c r="E4417" s="1699">
        <v>1</v>
      </c>
      <c r="F4417" s="1699">
        <v>0</v>
      </c>
      <c r="G4417" s="1700" t="s">
        <v>6477</v>
      </c>
      <c r="H4417" s="1700"/>
      <c r="I4417" s="1700" t="s">
        <v>8088</v>
      </c>
    </row>
    <row r="4418" spans="2:9">
      <c r="B4418" s="1699" t="s">
        <v>2747</v>
      </c>
      <c r="C4418" s="1699" t="s">
        <v>2161</v>
      </c>
      <c r="D4418" s="1699" t="s">
        <v>2107</v>
      </c>
      <c r="E4418" s="1699">
        <v>0</v>
      </c>
      <c r="F4418" s="1699">
        <v>1</v>
      </c>
      <c r="G4418" s="1700" t="s">
        <v>6477</v>
      </c>
      <c r="H4418" s="1700" t="s">
        <v>3551</v>
      </c>
      <c r="I4418" s="1700" t="s">
        <v>8088</v>
      </c>
    </row>
    <row r="4419" spans="2:9">
      <c r="B4419" s="1699" t="s">
        <v>2747</v>
      </c>
      <c r="C4419" s="1699" t="s">
        <v>2161</v>
      </c>
      <c r="D4419" s="1699" t="s">
        <v>2110</v>
      </c>
      <c r="E4419" s="1699">
        <v>0</v>
      </c>
      <c r="F4419" s="1699">
        <v>1</v>
      </c>
      <c r="G4419" s="1700" t="s">
        <v>6477</v>
      </c>
      <c r="H4419" s="1700" t="s">
        <v>5146</v>
      </c>
      <c r="I4419" s="1700" t="s">
        <v>8088</v>
      </c>
    </row>
    <row r="4420" spans="2:9">
      <c r="B4420" s="1699" t="s">
        <v>2747</v>
      </c>
      <c r="C4420" s="1699" t="s">
        <v>2161</v>
      </c>
      <c r="D4420" s="1699" t="s">
        <v>2112</v>
      </c>
      <c r="E4420" s="1699">
        <v>0</v>
      </c>
      <c r="F4420" s="1699">
        <v>1</v>
      </c>
      <c r="G4420" s="1700" t="s">
        <v>6477</v>
      </c>
      <c r="H4420" s="1700" t="s">
        <v>6478</v>
      </c>
      <c r="I4420" s="1700" t="s">
        <v>8088</v>
      </c>
    </row>
    <row r="4421" spans="2:9">
      <c r="B4421" s="1699" t="s">
        <v>2747</v>
      </c>
      <c r="C4421" s="1699" t="s">
        <v>2161</v>
      </c>
      <c r="D4421" s="1699" t="s">
        <v>2122</v>
      </c>
      <c r="E4421" s="1699">
        <v>0</v>
      </c>
      <c r="F4421" s="1699">
        <v>1</v>
      </c>
      <c r="G4421" s="1700" t="s">
        <v>6477</v>
      </c>
      <c r="H4421" s="1700" t="s">
        <v>6479</v>
      </c>
      <c r="I4421" s="1700" t="s">
        <v>8089</v>
      </c>
    </row>
    <row r="4422" spans="2:9">
      <c r="B4422" s="1699" t="s">
        <v>2747</v>
      </c>
      <c r="C4422" s="1699" t="s">
        <v>2161</v>
      </c>
      <c r="D4422" s="1699" t="s">
        <v>2124</v>
      </c>
      <c r="E4422" s="1699">
        <v>0</v>
      </c>
      <c r="F4422" s="1699">
        <v>1</v>
      </c>
      <c r="G4422" s="1700" t="s">
        <v>6477</v>
      </c>
      <c r="H4422" s="1700" t="s">
        <v>2717</v>
      </c>
      <c r="I4422" s="1700" t="s">
        <v>8089</v>
      </c>
    </row>
    <row r="4423" spans="2:9">
      <c r="B4423" s="1699" t="s">
        <v>2747</v>
      </c>
      <c r="C4423" s="1699" t="s">
        <v>2161</v>
      </c>
      <c r="D4423" s="1699" t="s">
        <v>2126</v>
      </c>
      <c r="E4423" s="1699">
        <v>0</v>
      </c>
      <c r="F4423" s="1699">
        <v>1</v>
      </c>
      <c r="G4423" s="1700" t="s">
        <v>6477</v>
      </c>
      <c r="H4423" s="1700" t="s">
        <v>6480</v>
      </c>
      <c r="I4423" s="1700" t="s">
        <v>8088</v>
      </c>
    </row>
    <row r="4424" spans="2:9">
      <c r="B4424" s="1699" t="s">
        <v>2747</v>
      </c>
      <c r="C4424" s="1699" t="s">
        <v>2161</v>
      </c>
      <c r="D4424" s="1699" t="s">
        <v>2128</v>
      </c>
      <c r="E4424" s="1699">
        <v>0</v>
      </c>
      <c r="F4424" s="1699">
        <v>1</v>
      </c>
      <c r="G4424" s="1700" t="s">
        <v>6477</v>
      </c>
      <c r="H4424" s="1700" t="s">
        <v>2508</v>
      </c>
      <c r="I4424" s="1700" t="s">
        <v>8088</v>
      </c>
    </row>
    <row r="4425" spans="2:9">
      <c r="B4425" s="1699" t="s">
        <v>2747</v>
      </c>
      <c r="C4425" s="1699" t="s">
        <v>2161</v>
      </c>
      <c r="D4425" s="1699" t="s">
        <v>2130</v>
      </c>
      <c r="E4425" s="1699">
        <v>0</v>
      </c>
      <c r="F4425" s="1699">
        <v>1</v>
      </c>
      <c r="G4425" s="1700" t="s">
        <v>6477</v>
      </c>
      <c r="H4425" s="1700" t="s">
        <v>6481</v>
      </c>
      <c r="I4425" s="1700" t="s">
        <v>8088</v>
      </c>
    </row>
    <row r="4426" spans="2:9">
      <c r="B4426" s="1699" t="s">
        <v>2747</v>
      </c>
      <c r="C4426" s="1699" t="s">
        <v>2161</v>
      </c>
      <c r="D4426" s="1699" t="s">
        <v>2512</v>
      </c>
      <c r="E4426" s="1699">
        <v>0</v>
      </c>
      <c r="F4426" s="1699">
        <v>1</v>
      </c>
      <c r="G4426" s="1700" t="s">
        <v>6477</v>
      </c>
      <c r="H4426" s="1700" t="s">
        <v>6482</v>
      </c>
      <c r="I4426" s="1700" t="s">
        <v>8089</v>
      </c>
    </row>
    <row r="4427" spans="2:9">
      <c r="B4427" s="1699" t="s">
        <v>2747</v>
      </c>
      <c r="C4427" s="1699" t="s">
        <v>2161</v>
      </c>
      <c r="D4427" s="1699" t="s">
        <v>2514</v>
      </c>
      <c r="E4427" s="1699">
        <v>0</v>
      </c>
      <c r="F4427" s="1699">
        <v>1</v>
      </c>
      <c r="G4427" s="1700" t="s">
        <v>6477</v>
      </c>
      <c r="H4427" s="1700" t="s">
        <v>5522</v>
      </c>
      <c r="I4427" s="1700" t="s">
        <v>8088</v>
      </c>
    </row>
    <row r="4428" spans="2:9">
      <c r="B4428" s="1699" t="s">
        <v>2747</v>
      </c>
      <c r="C4428" s="1699" t="s">
        <v>2161</v>
      </c>
      <c r="D4428" s="1699" t="s">
        <v>2515</v>
      </c>
      <c r="E4428" s="1699">
        <v>0</v>
      </c>
      <c r="F4428" s="1699">
        <v>1</v>
      </c>
      <c r="G4428" s="1700" t="s">
        <v>6477</v>
      </c>
      <c r="H4428" s="1700" t="s">
        <v>6483</v>
      </c>
      <c r="I4428" s="1700" t="s">
        <v>8088</v>
      </c>
    </row>
    <row r="4429" spans="2:9">
      <c r="B4429" s="1699" t="s">
        <v>2747</v>
      </c>
      <c r="C4429" s="1699" t="s">
        <v>2161</v>
      </c>
      <c r="D4429" s="1699" t="s">
        <v>2516</v>
      </c>
      <c r="E4429" s="1699">
        <v>0</v>
      </c>
      <c r="F4429" s="1699">
        <v>1</v>
      </c>
      <c r="G4429" s="1700" t="s">
        <v>6477</v>
      </c>
      <c r="H4429" s="1700" t="s">
        <v>6484</v>
      </c>
      <c r="I4429" s="1700" t="s">
        <v>8088</v>
      </c>
    </row>
    <row r="4430" spans="2:9">
      <c r="B4430" s="1699" t="s">
        <v>2747</v>
      </c>
      <c r="C4430" s="1699" t="s">
        <v>2161</v>
      </c>
      <c r="D4430" s="1699" t="s">
        <v>2518</v>
      </c>
      <c r="E4430" s="1699">
        <v>0</v>
      </c>
      <c r="F4430" s="1699">
        <v>1</v>
      </c>
      <c r="G4430" s="1700" t="s">
        <v>6477</v>
      </c>
      <c r="H4430" s="1700" t="s">
        <v>2534</v>
      </c>
      <c r="I4430" s="1700" t="s">
        <v>8088</v>
      </c>
    </row>
    <row r="4431" spans="2:9">
      <c r="B4431" s="1699" t="s">
        <v>2747</v>
      </c>
      <c r="C4431" s="1699" t="s">
        <v>2161</v>
      </c>
      <c r="D4431" s="1699" t="s">
        <v>2520</v>
      </c>
      <c r="E4431" s="1699">
        <v>0</v>
      </c>
      <c r="F4431" s="1699">
        <v>1</v>
      </c>
      <c r="G4431" s="1700" t="s">
        <v>6477</v>
      </c>
      <c r="H4431" s="1700" t="s">
        <v>6485</v>
      </c>
      <c r="I4431" s="1700" t="s">
        <v>8088</v>
      </c>
    </row>
    <row r="4432" spans="2:9">
      <c r="B4432" s="1699" t="s">
        <v>2747</v>
      </c>
      <c r="C4432" s="1699" t="s">
        <v>2161</v>
      </c>
      <c r="D4432" s="1699" t="s">
        <v>2522</v>
      </c>
      <c r="E4432" s="1699">
        <v>0</v>
      </c>
      <c r="F4432" s="1699">
        <v>1</v>
      </c>
      <c r="G4432" s="1700" t="s">
        <v>6477</v>
      </c>
      <c r="H4432" s="1700" t="s">
        <v>6486</v>
      </c>
      <c r="I4432" s="1700" t="s">
        <v>8088</v>
      </c>
    </row>
    <row r="4433" spans="2:9">
      <c r="B4433" s="1699" t="s">
        <v>2747</v>
      </c>
      <c r="C4433" s="1699" t="s">
        <v>2161</v>
      </c>
      <c r="D4433" s="1699" t="s">
        <v>2524</v>
      </c>
      <c r="E4433" s="1699">
        <v>0</v>
      </c>
      <c r="F4433" s="1699">
        <v>1</v>
      </c>
      <c r="G4433" s="1700" t="s">
        <v>6477</v>
      </c>
      <c r="H4433" s="1700" t="s">
        <v>6487</v>
      </c>
      <c r="I4433" s="1700" t="s">
        <v>8088</v>
      </c>
    </row>
    <row r="4434" spans="2:9">
      <c r="B4434" s="1699" t="s">
        <v>2747</v>
      </c>
      <c r="C4434" s="1699" t="s">
        <v>2161</v>
      </c>
      <c r="D4434" s="1699" t="s">
        <v>2525</v>
      </c>
      <c r="E4434" s="1699">
        <v>0</v>
      </c>
      <c r="F4434" s="1699">
        <v>1</v>
      </c>
      <c r="G4434" s="1700" t="s">
        <v>6477</v>
      </c>
      <c r="H4434" s="1700" t="s">
        <v>6488</v>
      </c>
      <c r="I4434" s="1700" t="s">
        <v>8088</v>
      </c>
    </row>
    <row r="4435" spans="2:9">
      <c r="B4435" s="1699" t="s">
        <v>2747</v>
      </c>
      <c r="C4435" s="1699" t="s">
        <v>2161</v>
      </c>
      <c r="D4435" s="1699" t="s">
        <v>2527</v>
      </c>
      <c r="E4435" s="1699">
        <v>0</v>
      </c>
      <c r="F4435" s="1699">
        <v>1</v>
      </c>
      <c r="G4435" s="1700" t="s">
        <v>6477</v>
      </c>
      <c r="H4435" s="1700" t="s">
        <v>3891</v>
      </c>
      <c r="I4435" s="1700" t="s">
        <v>8088</v>
      </c>
    </row>
    <row r="4436" spans="2:9">
      <c r="B4436" s="1699" t="s">
        <v>2747</v>
      </c>
      <c r="C4436" s="1699" t="s">
        <v>2161</v>
      </c>
      <c r="D4436" s="1699" t="s">
        <v>2529</v>
      </c>
      <c r="E4436" s="1699">
        <v>0</v>
      </c>
      <c r="F4436" s="1699">
        <v>1</v>
      </c>
      <c r="G4436" s="1700" t="s">
        <v>6477</v>
      </c>
      <c r="H4436" s="1700" t="s">
        <v>6489</v>
      </c>
      <c r="I4436" s="1700" t="s">
        <v>8088</v>
      </c>
    </row>
    <row r="4437" spans="2:9">
      <c r="B4437" s="1699" t="s">
        <v>2747</v>
      </c>
      <c r="C4437" s="1699" t="s">
        <v>2161</v>
      </c>
      <c r="D4437" s="1699" t="s">
        <v>2531</v>
      </c>
      <c r="E4437" s="1699">
        <v>0</v>
      </c>
      <c r="F4437" s="1699">
        <v>1</v>
      </c>
      <c r="G4437" s="1700" t="s">
        <v>6477</v>
      </c>
      <c r="H4437" s="1700" t="s">
        <v>6490</v>
      </c>
      <c r="I4437" s="1700" t="s">
        <v>8089</v>
      </c>
    </row>
    <row r="4438" spans="2:9">
      <c r="B4438" s="1699" t="s">
        <v>2747</v>
      </c>
      <c r="C4438" s="1699" t="s">
        <v>2161</v>
      </c>
      <c r="D4438" s="1699" t="s">
        <v>2685</v>
      </c>
      <c r="E4438" s="1699">
        <v>0</v>
      </c>
      <c r="F4438" s="1699">
        <v>1</v>
      </c>
      <c r="G4438" s="1700" t="s">
        <v>6477</v>
      </c>
      <c r="H4438" s="1700" t="s">
        <v>6491</v>
      </c>
      <c r="I4438" s="1700" t="s">
        <v>8088</v>
      </c>
    </row>
    <row r="4439" spans="2:9">
      <c r="B4439" s="1699" t="s">
        <v>2747</v>
      </c>
      <c r="C4439" s="1699" t="s">
        <v>2161</v>
      </c>
      <c r="D4439" s="1699" t="s">
        <v>2725</v>
      </c>
      <c r="E4439" s="1699">
        <v>0</v>
      </c>
      <c r="F4439" s="1699">
        <v>1</v>
      </c>
      <c r="G4439" s="1700" t="s">
        <v>6477</v>
      </c>
      <c r="H4439" s="1700" t="s">
        <v>3186</v>
      </c>
      <c r="I4439" s="1700" t="s">
        <v>8088</v>
      </c>
    </row>
    <row r="4440" spans="2:9">
      <c r="B4440" s="1699" t="s">
        <v>2747</v>
      </c>
      <c r="C4440" s="1699" t="s">
        <v>2161</v>
      </c>
      <c r="D4440" s="1699" t="s">
        <v>2727</v>
      </c>
      <c r="E4440" s="1699">
        <v>0</v>
      </c>
      <c r="F4440" s="1699">
        <v>1</v>
      </c>
      <c r="G4440" s="1700" t="s">
        <v>6477</v>
      </c>
      <c r="H4440" s="1700" t="s">
        <v>6492</v>
      </c>
      <c r="I4440" s="1700" t="s">
        <v>8088</v>
      </c>
    </row>
    <row r="4441" spans="2:9">
      <c r="B4441" s="1699" t="s">
        <v>2747</v>
      </c>
      <c r="C4441" s="1699" t="s">
        <v>2161</v>
      </c>
      <c r="D4441" s="1699" t="s">
        <v>2729</v>
      </c>
      <c r="E4441" s="1699">
        <v>0</v>
      </c>
      <c r="F4441" s="1699">
        <v>1</v>
      </c>
      <c r="G4441" s="1700" t="s">
        <v>6477</v>
      </c>
      <c r="H4441" s="1700" t="s">
        <v>6493</v>
      </c>
      <c r="I4441" s="1700" t="s">
        <v>8089</v>
      </c>
    </row>
    <row r="4442" spans="2:9">
      <c r="B4442" s="1699" t="s">
        <v>2747</v>
      </c>
      <c r="C4442" s="1699" t="s">
        <v>2161</v>
      </c>
      <c r="D4442" s="1699" t="s">
        <v>2731</v>
      </c>
      <c r="E4442" s="1699">
        <v>0</v>
      </c>
      <c r="F4442" s="1699">
        <v>1</v>
      </c>
      <c r="G4442" s="1700" t="s">
        <v>6477</v>
      </c>
      <c r="H4442" s="1700" t="s">
        <v>6494</v>
      </c>
      <c r="I4442" s="1700" t="s">
        <v>8088</v>
      </c>
    </row>
    <row r="4443" spans="2:9">
      <c r="B4443" s="1699" t="s">
        <v>2747</v>
      </c>
      <c r="C4443" s="1699" t="s">
        <v>2161</v>
      </c>
      <c r="D4443" s="1699" t="s">
        <v>2733</v>
      </c>
      <c r="E4443" s="1699">
        <v>0</v>
      </c>
      <c r="F4443" s="1699">
        <v>1</v>
      </c>
      <c r="G4443" s="1700" t="s">
        <v>6477</v>
      </c>
      <c r="H4443" s="1700" t="s">
        <v>6495</v>
      </c>
      <c r="I4443" s="1700" t="s">
        <v>8089</v>
      </c>
    </row>
    <row r="4444" spans="2:9">
      <c r="B4444" s="1699" t="s">
        <v>2747</v>
      </c>
      <c r="C4444" s="1699" t="s">
        <v>2162</v>
      </c>
      <c r="D4444" s="1699" t="s">
        <v>2110</v>
      </c>
      <c r="E4444" s="1699">
        <v>0</v>
      </c>
      <c r="F4444" s="1699">
        <v>1</v>
      </c>
      <c r="G4444" s="1700" t="s">
        <v>6496</v>
      </c>
      <c r="H4444" s="1700" t="s">
        <v>6497</v>
      </c>
      <c r="I4444" s="1700" t="s">
        <v>8088</v>
      </c>
    </row>
    <row r="4445" spans="2:9">
      <c r="B4445" s="1699" t="s">
        <v>2747</v>
      </c>
      <c r="C4445" s="1699" t="s">
        <v>2162</v>
      </c>
      <c r="D4445" s="1699" t="s">
        <v>2124</v>
      </c>
      <c r="E4445" s="1699">
        <v>0</v>
      </c>
      <c r="F4445" s="1699">
        <v>1</v>
      </c>
      <c r="G4445" s="1700" t="s">
        <v>6496</v>
      </c>
      <c r="H4445" s="1700" t="s">
        <v>4180</v>
      </c>
      <c r="I4445" s="1700" t="s">
        <v>8088</v>
      </c>
    </row>
    <row r="4446" spans="2:9">
      <c r="B4446" s="1699" t="s">
        <v>2747</v>
      </c>
      <c r="C4446" s="1699" t="s">
        <v>2236</v>
      </c>
      <c r="D4446" s="1699" t="s">
        <v>2108</v>
      </c>
      <c r="E4446" s="1699">
        <v>1</v>
      </c>
      <c r="F4446" s="1699">
        <v>0</v>
      </c>
      <c r="G4446" s="1700" t="s">
        <v>6498</v>
      </c>
      <c r="H4446" s="1700"/>
      <c r="I4446" s="1700" t="s">
        <v>8088</v>
      </c>
    </row>
    <row r="4447" spans="2:9">
      <c r="B4447" s="1699" t="s">
        <v>2747</v>
      </c>
      <c r="C4447" s="1699" t="s">
        <v>2236</v>
      </c>
      <c r="D4447" s="1699" t="s">
        <v>2107</v>
      </c>
      <c r="E4447" s="1699">
        <v>0</v>
      </c>
      <c r="F4447" s="1699">
        <v>1</v>
      </c>
      <c r="G4447" s="1700" t="s">
        <v>6498</v>
      </c>
      <c r="H4447" s="1700" t="s">
        <v>6499</v>
      </c>
      <c r="I4447" s="1700" t="s">
        <v>8089</v>
      </c>
    </row>
    <row r="4448" spans="2:9">
      <c r="B4448" s="1699" t="s">
        <v>2747</v>
      </c>
      <c r="C4448" s="1699" t="s">
        <v>2236</v>
      </c>
      <c r="D4448" s="1699" t="s">
        <v>2110</v>
      </c>
      <c r="E4448" s="1699">
        <v>0</v>
      </c>
      <c r="F4448" s="1699">
        <v>1</v>
      </c>
      <c r="G4448" s="1700" t="s">
        <v>6498</v>
      </c>
      <c r="H4448" s="1700" t="s">
        <v>6500</v>
      </c>
      <c r="I4448" s="1700" t="s">
        <v>8088</v>
      </c>
    </row>
    <row r="4449" spans="2:9">
      <c r="B4449" s="1699" t="s">
        <v>2747</v>
      </c>
      <c r="C4449" s="1699" t="s">
        <v>2236</v>
      </c>
      <c r="D4449" s="1699" t="s">
        <v>2112</v>
      </c>
      <c r="E4449" s="1699">
        <v>0</v>
      </c>
      <c r="F4449" s="1699">
        <v>1</v>
      </c>
      <c r="G4449" s="1700" t="s">
        <v>6498</v>
      </c>
      <c r="H4449" s="1700" t="s">
        <v>3033</v>
      </c>
      <c r="I4449" s="1700" t="s">
        <v>8088</v>
      </c>
    </row>
    <row r="4450" spans="2:9">
      <c r="B4450" s="1699" t="s">
        <v>2747</v>
      </c>
      <c r="C4450" s="1699" t="s">
        <v>2236</v>
      </c>
      <c r="D4450" s="1699" t="s">
        <v>2122</v>
      </c>
      <c r="E4450" s="1699">
        <v>0</v>
      </c>
      <c r="F4450" s="1699">
        <v>1</v>
      </c>
      <c r="G4450" s="1700" t="s">
        <v>6498</v>
      </c>
      <c r="H4450" s="1700" t="s">
        <v>6498</v>
      </c>
      <c r="I4450" s="1700" t="s">
        <v>8088</v>
      </c>
    </row>
    <row r="4451" spans="2:9">
      <c r="B4451" s="1699" t="s">
        <v>2747</v>
      </c>
      <c r="C4451" s="1699" t="s">
        <v>2236</v>
      </c>
      <c r="D4451" s="1699" t="s">
        <v>2124</v>
      </c>
      <c r="E4451" s="1699">
        <v>0</v>
      </c>
      <c r="F4451" s="1699">
        <v>1</v>
      </c>
      <c r="G4451" s="1700" t="s">
        <v>6498</v>
      </c>
      <c r="H4451" s="1700" t="s">
        <v>6501</v>
      </c>
      <c r="I4451" s="1700" t="s">
        <v>8088</v>
      </c>
    </row>
    <row r="4452" spans="2:9">
      <c r="B4452" s="1699" t="s">
        <v>2747</v>
      </c>
      <c r="C4452" s="1699" t="s">
        <v>2236</v>
      </c>
      <c r="D4452" s="1699" t="s">
        <v>2126</v>
      </c>
      <c r="E4452" s="1699">
        <v>0</v>
      </c>
      <c r="F4452" s="1699">
        <v>1</v>
      </c>
      <c r="G4452" s="1700" t="s">
        <v>6498</v>
      </c>
      <c r="H4452" s="1700" t="s">
        <v>6502</v>
      </c>
      <c r="I4452" s="1700" t="s">
        <v>8088</v>
      </c>
    </row>
    <row r="4453" spans="2:9">
      <c r="B4453" s="1699" t="s">
        <v>2747</v>
      </c>
      <c r="C4453" s="1699" t="s">
        <v>2236</v>
      </c>
      <c r="D4453" s="1699" t="s">
        <v>2128</v>
      </c>
      <c r="E4453" s="1699">
        <v>0</v>
      </c>
      <c r="F4453" s="1699">
        <v>1</v>
      </c>
      <c r="G4453" s="1700" t="s">
        <v>6498</v>
      </c>
      <c r="H4453" s="1700" t="s">
        <v>3017</v>
      </c>
      <c r="I4453" s="1700" t="s">
        <v>8088</v>
      </c>
    </row>
    <row r="4454" spans="2:9">
      <c r="B4454" s="1699" t="s">
        <v>2747</v>
      </c>
      <c r="C4454" s="1699" t="s">
        <v>2236</v>
      </c>
      <c r="D4454" s="1699" t="s">
        <v>2130</v>
      </c>
      <c r="E4454" s="1699">
        <v>0</v>
      </c>
      <c r="F4454" s="1699">
        <v>1</v>
      </c>
      <c r="G4454" s="1700" t="s">
        <v>6498</v>
      </c>
      <c r="H4454" s="1700" t="s">
        <v>5817</v>
      </c>
      <c r="I4454" s="1700" t="s">
        <v>8088</v>
      </c>
    </row>
    <row r="4455" spans="2:9">
      <c r="B4455" s="1699" t="s">
        <v>2747</v>
      </c>
      <c r="C4455" s="1699" t="s">
        <v>2343</v>
      </c>
      <c r="D4455" s="1699" t="s">
        <v>2108</v>
      </c>
      <c r="E4455" s="1699">
        <v>1</v>
      </c>
      <c r="F4455" s="1699">
        <v>0</v>
      </c>
      <c r="G4455" s="1700" t="s">
        <v>6503</v>
      </c>
      <c r="H4455" s="1700"/>
      <c r="I4455" s="1700" t="s">
        <v>8088</v>
      </c>
    </row>
    <row r="4456" spans="2:9">
      <c r="B4456" s="1699" t="s">
        <v>2747</v>
      </c>
      <c r="C4456" s="1699" t="s">
        <v>2343</v>
      </c>
      <c r="D4456" s="1699" t="s">
        <v>2107</v>
      </c>
      <c r="E4456" s="1699">
        <v>0</v>
      </c>
      <c r="F4456" s="1699">
        <v>1</v>
      </c>
      <c r="G4456" s="1700" t="s">
        <v>6503</v>
      </c>
      <c r="H4456" s="1700" t="s">
        <v>6504</v>
      </c>
      <c r="I4456" s="1700" t="s">
        <v>8088</v>
      </c>
    </row>
    <row r="4457" spans="2:9">
      <c r="B4457" s="1699" t="s">
        <v>2747</v>
      </c>
      <c r="C4457" s="1699" t="s">
        <v>2343</v>
      </c>
      <c r="D4457" s="1699" t="s">
        <v>2110</v>
      </c>
      <c r="E4457" s="1699">
        <v>0</v>
      </c>
      <c r="F4457" s="1699">
        <v>1</v>
      </c>
      <c r="G4457" s="1700" t="s">
        <v>6503</v>
      </c>
      <c r="H4457" s="1700" t="s">
        <v>6505</v>
      </c>
      <c r="I4457" s="1700" t="s">
        <v>8088</v>
      </c>
    </row>
    <row r="4458" spans="2:9">
      <c r="B4458" s="1699" t="s">
        <v>2747</v>
      </c>
      <c r="C4458" s="1699" t="s">
        <v>2343</v>
      </c>
      <c r="D4458" s="1699" t="s">
        <v>2112</v>
      </c>
      <c r="E4458" s="1699">
        <v>0</v>
      </c>
      <c r="F4458" s="1699">
        <v>1</v>
      </c>
      <c r="G4458" s="1700" t="s">
        <v>6503</v>
      </c>
      <c r="H4458" s="1700" t="s">
        <v>6473</v>
      </c>
      <c r="I4458" s="1700" t="s">
        <v>8088</v>
      </c>
    </row>
    <row r="4459" spans="2:9">
      <c r="B4459" s="1699" t="s">
        <v>2747</v>
      </c>
      <c r="C4459" s="1699" t="s">
        <v>2343</v>
      </c>
      <c r="D4459" s="1699" t="s">
        <v>2122</v>
      </c>
      <c r="E4459" s="1699">
        <v>0</v>
      </c>
      <c r="F4459" s="1699">
        <v>1</v>
      </c>
      <c r="G4459" s="1700" t="s">
        <v>6503</v>
      </c>
      <c r="H4459" s="1700" t="s">
        <v>4395</v>
      </c>
      <c r="I4459" s="1700" t="s">
        <v>8088</v>
      </c>
    </row>
    <row r="4460" spans="2:9">
      <c r="B4460" s="1699" t="s">
        <v>2747</v>
      </c>
      <c r="C4460" s="1699" t="s">
        <v>2343</v>
      </c>
      <c r="D4460" s="1699" t="s">
        <v>2124</v>
      </c>
      <c r="E4460" s="1699">
        <v>0</v>
      </c>
      <c r="F4460" s="1699">
        <v>1</v>
      </c>
      <c r="G4460" s="1700" t="s">
        <v>6503</v>
      </c>
      <c r="H4460" s="1700" t="s">
        <v>3017</v>
      </c>
      <c r="I4460" s="1700" t="s">
        <v>8088</v>
      </c>
    </row>
    <row r="4461" spans="2:9">
      <c r="B4461" s="1699" t="s">
        <v>2747</v>
      </c>
      <c r="C4461" s="1699" t="s">
        <v>2343</v>
      </c>
      <c r="D4461" s="1699" t="s">
        <v>2126</v>
      </c>
      <c r="E4461" s="1699">
        <v>0</v>
      </c>
      <c r="F4461" s="1699">
        <v>1</v>
      </c>
      <c r="G4461" s="1700" t="s">
        <v>6503</v>
      </c>
      <c r="H4461" s="1700" t="s">
        <v>6411</v>
      </c>
      <c r="I4461" s="1700" t="s">
        <v>8088</v>
      </c>
    </row>
    <row r="4462" spans="2:9">
      <c r="B4462" s="1699" t="s">
        <v>2747</v>
      </c>
      <c r="C4462" s="1699" t="s">
        <v>2343</v>
      </c>
      <c r="D4462" s="1699" t="s">
        <v>2128</v>
      </c>
      <c r="E4462" s="1699">
        <v>0</v>
      </c>
      <c r="F4462" s="1699">
        <v>1</v>
      </c>
      <c r="G4462" s="1700" t="s">
        <v>6503</v>
      </c>
      <c r="H4462" s="1700" t="s">
        <v>2549</v>
      </c>
      <c r="I4462" s="1700" t="s">
        <v>8088</v>
      </c>
    </row>
    <row r="4463" spans="2:9">
      <c r="B4463" s="1699" t="s">
        <v>2747</v>
      </c>
      <c r="C4463" s="1699" t="s">
        <v>2440</v>
      </c>
      <c r="D4463" s="1699" t="s">
        <v>2108</v>
      </c>
      <c r="E4463" s="1699">
        <v>1</v>
      </c>
      <c r="F4463" s="1699">
        <v>1</v>
      </c>
      <c r="G4463" s="1700" t="s">
        <v>5616</v>
      </c>
      <c r="H4463" s="1700"/>
      <c r="I4463" s="1700" t="s">
        <v>8089</v>
      </c>
    </row>
    <row r="4464" spans="2:9">
      <c r="B4464" s="1699" t="s">
        <v>2747</v>
      </c>
      <c r="C4464" s="1699" t="s">
        <v>2959</v>
      </c>
      <c r="D4464" s="1699" t="s">
        <v>2108</v>
      </c>
      <c r="E4464" s="1699">
        <v>1</v>
      </c>
      <c r="F4464" s="1699">
        <v>0</v>
      </c>
      <c r="G4464" s="1700" t="s">
        <v>6506</v>
      </c>
      <c r="H4464" s="1700"/>
      <c r="I4464" s="1700" t="s">
        <v>8089</v>
      </c>
    </row>
    <row r="4465" spans="2:9">
      <c r="B4465" s="1699" t="s">
        <v>2747</v>
      </c>
      <c r="C4465" s="1699" t="s">
        <v>2959</v>
      </c>
      <c r="D4465" s="1699" t="s">
        <v>2112</v>
      </c>
      <c r="E4465" s="1699">
        <v>0</v>
      </c>
      <c r="F4465" s="1699">
        <v>1</v>
      </c>
      <c r="G4465" s="1700" t="s">
        <v>6506</v>
      </c>
      <c r="H4465" s="1700" t="s">
        <v>6507</v>
      </c>
      <c r="I4465" s="1700" t="s">
        <v>8088</v>
      </c>
    </row>
    <row r="4466" spans="2:9">
      <c r="B4466" s="1699" t="s">
        <v>2747</v>
      </c>
      <c r="C4466" s="1699" t="s">
        <v>2959</v>
      </c>
      <c r="D4466" s="1699" t="s">
        <v>2122</v>
      </c>
      <c r="E4466" s="1699">
        <v>0</v>
      </c>
      <c r="F4466" s="1699">
        <v>1</v>
      </c>
      <c r="G4466" s="1700" t="s">
        <v>6506</v>
      </c>
      <c r="H4466" s="1700" t="s">
        <v>6508</v>
      </c>
      <c r="I4466" s="1700" t="s">
        <v>8089</v>
      </c>
    </row>
    <row r="4467" spans="2:9">
      <c r="B4467" s="1699" t="s">
        <v>2747</v>
      </c>
      <c r="C4467" s="1699" t="s">
        <v>2959</v>
      </c>
      <c r="D4467" s="1699" t="s">
        <v>2124</v>
      </c>
      <c r="E4467" s="1699">
        <v>0</v>
      </c>
      <c r="F4467" s="1699">
        <v>1</v>
      </c>
      <c r="G4467" s="1700" t="s">
        <v>6506</v>
      </c>
      <c r="H4467" s="1700" t="s">
        <v>3547</v>
      </c>
      <c r="I4467" s="1700" t="s">
        <v>8088</v>
      </c>
    </row>
    <row r="4468" spans="2:9">
      <c r="B4468" s="1699" t="s">
        <v>2747</v>
      </c>
      <c r="C4468" s="1699" t="s">
        <v>2959</v>
      </c>
      <c r="D4468" s="1699" t="s">
        <v>2126</v>
      </c>
      <c r="E4468" s="1699">
        <v>0</v>
      </c>
      <c r="F4468" s="1699">
        <v>1</v>
      </c>
      <c r="G4468" s="1700" t="s">
        <v>6506</v>
      </c>
      <c r="H4468" s="1700" t="s">
        <v>3460</v>
      </c>
      <c r="I4468" s="1700" t="s">
        <v>8089</v>
      </c>
    </row>
    <row r="4469" spans="2:9">
      <c r="B4469" s="1699" t="s">
        <v>2747</v>
      </c>
      <c r="C4469" s="1699" t="s">
        <v>2959</v>
      </c>
      <c r="D4469" s="1699" t="s">
        <v>2130</v>
      </c>
      <c r="E4469" s="1699">
        <v>0</v>
      </c>
      <c r="F4469" s="1699">
        <v>1</v>
      </c>
      <c r="G4469" s="1700" t="s">
        <v>6506</v>
      </c>
      <c r="H4469" s="1700" t="s">
        <v>6509</v>
      </c>
      <c r="I4469" s="1700" t="s">
        <v>8089</v>
      </c>
    </row>
    <row r="4470" spans="2:9">
      <c r="B4470" s="1699" t="s">
        <v>2747</v>
      </c>
      <c r="C4470" s="1699" t="s">
        <v>2959</v>
      </c>
      <c r="D4470" s="1699" t="s">
        <v>2512</v>
      </c>
      <c r="E4470" s="1699">
        <v>0</v>
      </c>
      <c r="F4470" s="1699">
        <v>1</v>
      </c>
      <c r="G4470" s="1700" t="s">
        <v>6506</v>
      </c>
      <c r="H4470" s="1700" t="s">
        <v>6510</v>
      </c>
      <c r="I4470" s="1700" t="s">
        <v>8088</v>
      </c>
    </row>
    <row r="4471" spans="2:9">
      <c r="B4471" s="1699" t="s">
        <v>2747</v>
      </c>
      <c r="C4471" s="1699" t="s">
        <v>2959</v>
      </c>
      <c r="D4471" s="1699" t="s">
        <v>2514</v>
      </c>
      <c r="E4471" s="1699">
        <v>0</v>
      </c>
      <c r="F4471" s="1699">
        <v>1</v>
      </c>
      <c r="G4471" s="1700" t="s">
        <v>6506</v>
      </c>
      <c r="H4471" s="1700" t="s">
        <v>3138</v>
      </c>
      <c r="I4471" s="1700" t="s">
        <v>8089</v>
      </c>
    </row>
    <row r="4472" spans="2:9">
      <c r="B4472" s="1699" t="s">
        <v>2747</v>
      </c>
      <c r="C4472" s="1699" t="s">
        <v>2959</v>
      </c>
      <c r="D4472" s="1699" t="s">
        <v>2515</v>
      </c>
      <c r="E4472" s="1699">
        <v>0</v>
      </c>
      <c r="F4472" s="1699">
        <v>1</v>
      </c>
      <c r="G4472" s="1700" t="s">
        <v>6506</v>
      </c>
      <c r="H4472" s="1700" t="s">
        <v>6511</v>
      </c>
      <c r="I4472" s="1700" t="s">
        <v>8089</v>
      </c>
    </row>
    <row r="4473" spans="2:9">
      <c r="B4473" s="1699" t="s">
        <v>2747</v>
      </c>
      <c r="C4473" s="1699" t="s">
        <v>2959</v>
      </c>
      <c r="D4473" s="1699" t="s">
        <v>2516</v>
      </c>
      <c r="E4473" s="1699">
        <v>0</v>
      </c>
      <c r="F4473" s="1699">
        <v>1</v>
      </c>
      <c r="G4473" s="1700" t="s">
        <v>6506</v>
      </c>
      <c r="H4473" s="1700" t="s">
        <v>6512</v>
      </c>
      <c r="I4473" s="1700" t="s">
        <v>8089</v>
      </c>
    </row>
    <row r="4474" spans="2:9">
      <c r="B4474" s="1699" t="s">
        <v>2747</v>
      </c>
      <c r="C4474" s="1699" t="s">
        <v>2959</v>
      </c>
      <c r="D4474" s="1699" t="s">
        <v>2518</v>
      </c>
      <c r="E4474" s="1699">
        <v>0</v>
      </c>
      <c r="F4474" s="1699">
        <v>1</v>
      </c>
      <c r="G4474" s="1700" t="s">
        <v>6506</v>
      </c>
      <c r="H4474" s="1700" t="s">
        <v>6513</v>
      </c>
      <c r="I4474" s="1700" t="s">
        <v>8089</v>
      </c>
    </row>
    <row r="4475" spans="2:9">
      <c r="B4475" s="1699" t="s">
        <v>2747</v>
      </c>
      <c r="C4475" s="1699" t="s">
        <v>6514</v>
      </c>
      <c r="D4475" s="1699" t="s">
        <v>2122</v>
      </c>
      <c r="E4475" s="1699">
        <v>0</v>
      </c>
      <c r="F4475" s="1699">
        <v>1</v>
      </c>
      <c r="G4475" s="1700" t="s">
        <v>6515</v>
      </c>
      <c r="H4475" s="1700" t="s">
        <v>6516</v>
      </c>
      <c r="I4475" s="1700" t="s">
        <v>8088</v>
      </c>
    </row>
    <row r="4476" spans="2:9">
      <c r="B4476" s="1699" t="s">
        <v>2747</v>
      </c>
      <c r="C4476" s="1699" t="s">
        <v>6514</v>
      </c>
      <c r="D4476" s="1699" t="s">
        <v>2124</v>
      </c>
      <c r="E4476" s="1699">
        <v>0</v>
      </c>
      <c r="F4476" s="1699">
        <v>1</v>
      </c>
      <c r="G4476" s="1700" t="s">
        <v>6515</v>
      </c>
      <c r="H4476" s="1700" t="s">
        <v>6517</v>
      </c>
      <c r="I4476" s="1700" t="s">
        <v>8088</v>
      </c>
    </row>
    <row r="4477" spans="2:9">
      <c r="B4477" s="1699" t="s">
        <v>2747</v>
      </c>
      <c r="C4477" s="1699" t="s">
        <v>6518</v>
      </c>
      <c r="D4477" s="1699" t="s">
        <v>2108</v>
      </c>
      <c r="E4477" s="1699">
        <v>1</v>
      </c>
      <c r="F4477" s="1699">
        <v>0</v>
      </c>
      <c r="G4477" s="1700" t="s">
        <v>6519</v>
      </c>
      <c r="H4477" s="1700"/>
      <c r="I4477" s="1700" t="s">
        <v>8088</v>
      </c>
    </row>
    <row r="4478" spans="2:9">
      <c r="B4478" s="1699" t="s">
        <v>2747</v>
      </c>
      <c r="C4478" s="1699" t="s">
        <v>6518</v>
      </c>
      <c r="D4478" s="1699" t="s">
        <v>2107</v>
      </c>
      <c r="E4478" s="1699">
        <v>0</v>
      </c>
      <c r="F4478" s="1699">
        <v>1</v>
      </c>
      <c r="G4478" s="1700" t="s">
        <v>6519</v>
      </c>
      <c r="H4478" s="1700" t="s">
        <v>6520</v>
      </c>
      <c r="I4478" s="1700" t="s">
        <v>8088</v>
      </c>
    </row>
    <row r="4479" spans="2:9">
      <c r="B4479" s="1699" t="s">
        <v>2747</v>
      </c>
      <c r="C4479" s="1699" t="s">
        <v>6518</v>
      </c>
      <c r="D4479" s="1699" t="s">
        <v>2110</v>
      </c>
      <c r="E4479" s="1699">
        <v>0</v>
      </c>
      <c r="F4479" s="1699">
        <v>1</v>
      </c>
      <c r="G4479" s="1700" t="s">
        <v>6519</v>
      </c>
      <c r="H4479" s="1700" t="s">
        <v>2534</v>
      </c>
      <c r="I4479" s="1700" t="s">
        <v>8088</v>
      </c>
    </row>
    <row r="4480" spans="2:9">
      <c r="B4480" s="1699" t="s">
        <v>2747</v>
      </c>
      <c r="C4480" s="1699" t="s">
        <v>6518</v>
      </c>
      <c r="D4480" s="1699" t="s">
        <v>2112</v>
      </c>
      <c r="E4480" s="1699">
        <v>0</v>
      </c>
      <c r="F4480" s="1699">
        <v>1</v>
      </c>
      <c r="G4480" s="1700" t="s">
        <v>6519</v>
      </c>
      <c r="H4480" s="1700" t="s">
        <v>6521</v>
      </c>
      <c r="I4480" s="1700" t="s">
        <v>8089</v>
      </c>
    </row>
    <row r="4481" spans="2:9">
      <c r="B4481" s="1699" t="s">
        <v>2747</v>
      </c>
      <c r="C4481" s="1699" t="s">
        <v>2471</v>
      </c>
      <c r="D4481" s="1699" t="s">
        <v>2108</v>
      </c>
      <c r="E4481" s="1699">
        <v>1</v>
      </c>
      <c r="F4481" s="1699">
        <v>1</v>
      </c>
      <c r="G4481" s="1700" t="s">
        <v>6522</v>
      </c>
      <c r="H4481" s="1700"/>
      <c r="I4481" s="1700" t="s">
        <v>8089</v>
      </c>
    </row>
    <row r="4482" spans="2:9">
      <c r="B4482" s="1699" t="s">
        <v>2747</v>
      </c>
      <c r="C4482" s="1699" t="s">
        <v>2495</v>
      </c>
      <c r="D4482" s="1699" t="s">
        <v>2108</v>
      </c>
      <c r="E4482" s="1699">
        <v>1</v>
      </c>
      <c r="F4482" s="1699">
        <v>0</v>
      </c>
      <c r="G4482" s="1700" t="s">
        <v>6523</v>
      </c>
      <c r="H4482" s="1700"/>
      <c r="I4482" s="1700" t="s">
        <v>8088</v>
      </c>
    </row>
    <row r="4483" spans="2:9">
      <c r="B4483" s="1699" t="s">
        <v>2747</v>
      </c>
      <c r="C4483" s="1699" t="s">
        <v>2495</v>
      </c>
      <c r="D4483" s="1699" t="s">
        <v>2107</v>
      </c>
      <c r="E4483" s="1699">
        <v>0</v>
      </c>
      <c r="F4483" s="1699">
        <v>1</v>
      </c>
      <c r="G4483" s="1700" t="s">
        <v>6523</v>
      </c>
      <c r="H4483" s="1700" t="s">
        <v>6524</v>
      </c>
      <c r="I4483" s="1700" t="s">
        <v>8088</v>
      </c>
    </row>
    <row r="4484" spans="2:9">
      <c r="B4484" s="1699" t="s">
        <v>2747</v>
      </c>
      <c r="C4484" s="1699" t="s">
        <v>2495</v>
      </c>
      <c r="D4484" s="1699" t="s">
        <v>2110</v>
      </c>
      <c r="E4484" s="1699">
        <v>0</v>
      </c>
      <c r="F4484" s="1699">
        <v>1</v>
      </c>
      <c r="G4484" s="1700" t="s">
        <v>6523</v>
      </c>
      <c r="H4484" s="1700" t="s">
        <v>6525</v>
      </c>
      <c r="I4484" s="1700" t="s">
        <v>8088</v>
      </c>
    </row>
    <row r="4485" spans="2:9">
      <c r="B4485" s="1699" t="s">
        <v>2747</v>
      </c>
      <c r="C4485" s="1699" t="s">
        <v>2495</v>
      </c>
      <c r="D4485" s="1699" t="s">
        <v>2112</v>
      </c>
      <c r="E4485" s="1699">
        <v>0</v>
      </c>
      <c r="F4485" s="1699">
        <v>1</v>
      </c>
      <c r="G4485" s="1700" t="s">
        <v>6523</v>
      </c>
      <c r="H4485" s="1700" t="s">
        <v>6526</v>
      </c>
      <c r="I4485" s="1700" t="s">
        <v>8088</v>
      </c>
    </row>
    <row r="4486" spans="2:9">
      <c r="B4486" s="1699" t="s">
        <v>2747</v>
      </c>
      <c r="C4486" s="1699" t="s">
        <v>2495</v>
      </c>
      <c r="D4486" s="1699" t="s">
        <v>2122</v>
      </c>
      <c r="E4486" s="1699">
        <v>0</v>
      </c>
      <c r="F4486" s="1699">
        <v>1</v>
      </c>
      <c r="G4486" s="1700" t="s">
        <v>6523</v>
      </c>
      <c r="H4486" s="1700" t="s">
        <v>6527</v>
      </c>
      <c r="I4486" s="1700" t="s">
        <v>8088</v>
      </c>
    </row>
    <row r="4487" spans="2:9">
      <c r="B4487" s="1699" t="s">
        <v>2747</v>
      </c>
      <c r="C4487" s="1699" t="s">
        <v>6528</v>
      </c>
      <c r="D4487" s="1699" t="s">
        <v>2108</v>
      </c>
      <c r="E4487" s="1699">
        <v>1</v>
      </c>
      <c r="F4487" s="1699">
        <v>0</v>
      </c>
      <c r="G4487" s="1700" t="s">
        <v>6529</v>
      </c>
      <c r="H4487" s="1700"/>
      <c r="I4487" s="1700" t="s">
        <v>8088</v>
      </c>
    </row>
    <row r="4488" spans="2:9">
      <c r="B4488" s="1699" t="s">
        <v>2747</v>
      </c>
      <c r="C4488" s="1699" t="s">
        <v>6528</v>
      </c>
      <c r="D4488" s="1699" t="s">
        <v>2107</v>
      </c>
      <c r="E4488" s="1699">
        <v>0</v>
      </c>
      <c r="F4488" s="1699">
        <v>1</v>
      </c>
      <c r="G4488" s="1700" t="s">
        <v>6529</v>
      </c>
      <c r="H4488" s="1700" t="s">
        <v>2952</v>
      </c>
      <c r="I4488" s="1700" t="s">
        <v>8088</v>
      </c>
    </row>
    <row r="4489" spans="2:9">
      <c r="B4489" s="1699" t="s">
        <v>2747</v>
      </c>
      <c r="C4489" s="1699" t="s">
        <v>6528</v>
      </c>
      <c r="D4489" s="1699" t="s">
        <v>2112</v>
      </c>
      <c r="E4489" s="1699">
        <v>0</v>
      </c>
      <c r="F4489" s="1699">
        <v>1</v>
      </c>
      <c r="G4489" s="1700" t="s">
        <v>6529</v>
      </c>
      <c r="H4489" s="1700" t="s">
        <v>6530</v>
      </c>
      <c r="I4489" s="1700" t="s">
        <v>8088</v>
      </c>
    </row>
    <row r="4490" spans="2:9">
      <c r="B4490" s="1699" t="s">
        <v>2747</v>
      </c>
      <c r="C4490" s="1699" t="s">
        <v>6528</v>
      </c>
      <c r="D4490" s="1699" t="s">
        <v>2122</v>
      </c>
      <c r="E4490" s="1699">
        <v>0</v>
      </c>
      <c r="F4490" s="1699">
        <v>1</v>
      </c>
      <c r="G4490" s="1700" t="s">
        <v>6529</v>
      </c>
      <c r="H4490" s="1700" t="s">
        <v>6531</v>
      </c>
      <c r="I4490" s="1700" t="s">
        <v>8088</v>
      </c>
    </row>
    <row r="4491" spans="2:9">
      <c r="B4491" s="1699" t="s">
        <v>2747</v>
      </c>
      <c r="C4491" s="1699" t="s">
        <v>6528</v>
      </c>
      <c r="D4491" s="1699" t="s">
        <v>2124</v>
      </c>
      <c r="E4491" s="1699">
        <v>0</v>
      </c>
      <c r="F4491" s="1699">
        <v>1</v>
      </c>
      <c r="G4491" s="1700" t="s">
        <v>6529</v>
      </c>
      <c r="H4491" s="1700" t="s">
        <v>4286</v>
      </c>
      <c r="I4491" s="1700" t="s">
        <v>8089</v>
      </c>
    </row>
    <row r="4492" spans="2:9">
      <c r="B4492" s="1699" t="s">
        <v>2747</v>
      </c>
      <c r="C4492" s="1699" t="s">
        <v>6528</v>
      </c>
      <c r="D4492" s="1699" t="s">
        <v>2126</v>
      </c>
      <c r="E4492" s="1699">
        <v>0</v>
      </c>
      <c r="F4492" s="1699">
        <v>1</v>
      </c>
      <c r="G4492" s="1700" t="s">
        <v>6529</v>
      </c>
      <c r="H4492" s="1700" t="s">
        <v>6532</v>
      </c>
      <c r="I4492" s="1700" t="s">
        <v>8089</v>
      </c>
    </row>
    <row r="4493" spans="2:9">
      <c r="B4493" s="1699" t="s">
        <v>2747</v>
      </c>
      <c r="C4493" s="1699" t="s">
        <v>6528</v>
      </c>
      <c r="D4493" s="1699" t="s">
        <v>2128</v>
      </c>
      <c r="E4493" s="1699">
        <v>0</v>
      </c>
      <c r="F4493" s="1699">
        <v>1</v>
      </c>
      <c r="G4493" s="1700" t="s">
        <v>6529</v>
      </c>
      <c r="H4493" s="1700" t="s">
        <v>6533</v>
      </c>
      <c r="I4493" s="1700" t="s">
        <v>8088</v>
      </c>
    </row>
    <row r="4494" spans="2:9">
      <c r="B4494" s="1699" t="s">
        <v>2747</v>
      </c>
      <c r="C4494" s="1699" t="s">
        <v>6528</v>
      </c>
      <c r="D4494" s="1699" t="s">
        <v>2130</v>
      </c>
      <c r="E4494" s="1699">
        <v>0</v>
      </c>
      <c r="F4494" s="1699">
        <v>1</v>
      </c>
      <c r="G4494" s="1700" t="s">
        <v>6529</v>
      </c>
      <c r="H4494" s="1700" t="s">
        <v>6534</v>
      </c>
      <c r="I4494" s="1700" t="s">
        <v>8089</v>
      </c>
    </row>
    <row r="4495" spans="2:9">
      <c r="B4495" s="1699" t="s">
        <v>2747</v>
      </c>
      <c r="C4495" s="1699" t="s">
        <v>6528</v>
      </c>
      <c r="D4495" s="1699" t="s">
        <v>2512</v>
      </c>
      <c r="E4495" s="1699">
        <v>0</v>
      </c>
      <c r="F4495" s="1699">
        <v>1</v>
      </c>
      <c r="G4495" s="1700" t="s">
        <v>6529</v>
      </c>
      <c r="H4495" s="1700" t="s">
        <v>6535</v>
      </c>
      <c r="I4495" s="1700" t="s">
        <v>8088</v>
      </c>
    </row>
    <row r="4496" spans="2:9">
      <c r="B4496" s="1699" t="s">
        <v>2747</v>
      </c>
      <c r="C4496" s="1699" t="s">
        <v>6528</v>
      </c>
      <c r="D4496" s="1699" t="s">
        <v>2514</v>
      </c>
      <c r="E4496" s="1699">
        <v>0</v>
      </c>
      <c r="F4496" s="1699">
        <v>1</v>
      </c>
      <c r="G4496" s="1700" t="s">
        <v>6529</v>
      </c>
      <c r="H4496" s="1700" t="s">
        <v>2224</v>
      </c>
      <c r="I4496" s="1700" t="s">
        <v>8088</v>
      </c>
    </row>
    <row r="4497" spans="2:9">
      <c r="B4497" s="1699" t="s">
        <v>2747</v>
      </c>
      <c r="C4497" s="1699" t="s">
        <v>6528</v>
      </c>
      <c r="D4497" s="1699" t="s">
        <v>2515</v>
      </c>
      <c r="E4497" s="1699">
        <v>0</v>
      </c>
      <c r="F4497" s="1699">
        <v>1</v>
      </c>
      <c r="G4497" s="1700" t="s">
        <v>6529</v>
      </c>
      <c r="H4497" s="1700" t="s">
        <v>6536</v>
      </c>
      <c r="I4497" s="1700" t="s">
        <v>8088</v>
      </c>
    </row>
    <row r="4498" spans="2:9">
      <c r="B4498" s="1699" t="s">
        <v>2747</v>
      </c>
      <c r="C4498" s="1699" t="s">
        <v>6528</v>
      </c>
      <c r="D4498" s="1699" t="s">
        <v>2516</v>
      </c>
      <c r="E4498" s="1699">
        <v>0</v>
      </c>
      <c r="F4498" s="1699">
        <v>1</v>
      </c>
      <c r="G4498" s="1700" t="s">
        <v>6529</v>
      </c>
      <c r="H4498" s="1700" t="s">
        <v>6537</v>
      </c>
      <c r="I4498" s="1700" t="s">
        <v>8088</v>
      </c>
    </row>
    <row r="4499" spans="2:9">
      <c r="B4499" s="1699" t="s">
        <v>2747</v>
      </c>
      <c r="C4499" s="1699" t="s">
        <v>6528</v>
      </c>
      <c r="D4499" s="1699" t="s">
        <v>2518</v>
      </c>
      <c r="E4499" s="1699">
        <v>0</v>
      </c>
      <c r="F4499" s="1699">
        <v>1</v>
      </c>
      <c r="G4499" s="1700" t="s">
        <v>6529</v>
      </c>
      <c r="H4499" s="1700" t="s">
        <v>2646</v>
      </c>
      <c r="I4499" s="1700" t="s">
        <v>8088</v>
      </c>
    </row>
    <row r="4500" spans="2:9">
      <c r="B4500" s="1699" t="s">
        <v>2747</v>
      </c>
      <c r="C4500" s="1699" t="s">
        <v>6538</v>
      </c>
      <c r="D4500" s="1699" t="s">
        <v>2108</v>
      </c>
      <c r="E4500" s="1699">
        <v>1</v>
      </c>
      <c r="F4500" s="1699">
        <v>0</v>
      </c>
      <c r="G4500" s="1700" t="s">
        <v>6539</v>
      </c>
      <c r="H4500" s="1700"/>
      <c r="I4500" s="1700" t="s">
        <v>8088</v>
      </c>
    </row>
    <row r="4501" spans="2:9">
      <c r="B4501" s="1699" t="s">
        <v>2747</v>
      </c>
      <c r="C4501" s="1699" t="s">
        <v>6538</v>
      </c>
      <c r="D4501" s="1699" t="s">
        <v>2107</v>
      </c>
      <c r="E4501" s="1699">
        <v>0</v>
      </c>
      <c r="F4501" s="1699">
        <v>1</v>
      </c>
      <c r="G4501" s="1700" t="s">
        <v>6539</v>
      </c>
      <c r="H4501" s="1700" t="s">
        <v>3795</v>
      </c>
      <c r="I4501" s="1700" t="s">
        <v>8088</v>
      </c>
    </row>
    <row r="4502" spans="2:9">
      <c r="B4502" s="1699" t="s">
        <v>2747</v>
      </c>
      <c r="C4502" s="1699" t="s">
        <v>6538</v>
      </c>
      <c r="D4502" s="1699" t="s">
        <v>2110</v>
      </c>
      <c r="E4502" s="1699">
        <v>0</v>
      </c>
      <c r="F4502" s="1699">
        <v>1</v>
      </c>
      <c r="G4502" s="1700" t="s">
        <v>6539</v>
      </c>
      <c r="H4502" s="1700" t="s">
        <v>6540</v>
      </c>
      <c r="I4502" s="1700" t="s">
        <v>8088</v>
      </c>
    </row>
    <row r="4503" spans="2:9">
      <c r="B4503" s="1699" t="s">
        <v>2747</v>
      </c>
      <c r="C4503" s="1699" t="s">
        <v>6538</v>
      </c>
      <c r="D4503" s="1699" t="s">
        <v>2112</v>
      </c>
      <c r="E4503" s="1699">
        <v>0</v>
      </c>
      <c r="F4503" s="1699">
        <v>1</v>
      </c>
      <c r="G4503" s="1700" t="s">
        <v>6539</v>
      </c>
      <c r="H4503" s="1700" t="s">
        <v>6541</v>
      </c>
      <c r="I4503" s="1700" t="s">
        <v>8088</v>
      </c>
    </row>
    <row r="4504" spans="2:9">
      <c r="B4504" s="1699" t="s">
        <v>2747</v>
      </c>
      <c r="C4504" s="1699" t="s">
        <v>6538</v>
      </c>
      <c r="D4504" s="1699" t="s">
        <v>2122</v>
      </c>
      <c r="E4504" s="1699">
        <v>0</v>
      </c>
      <c r="F4504" s="1699">
        <v>1</v>
      </c>
      <c r="G4504" s="1700" t="s">
        <v>6539</v>
      </c>
      <c r="H4504" s="1700" t="s">
        <v>4229</v>
      </c>
      <c r="I4504" s="1700" t="s">
        <v>8088</v>
      </c>
    </row>
    <row r="4505" spans="2:9">
      <c r="B4505" s="1699" t="s">
        <v>2747</v>
      </c>
      <c r="C4505" s="1699" t="s">
        <v>6538</v>
      </c>
      <c r="D4505" s="1699" t="s">
        <v>2124</v>
      </c>
      <c r="E4505" s="1699">
        <v>0</v>
      </c>
      <c r="F4505" s="1699">
        <v>1</v>
      </c>
      <c r="G4505" s="1700" t="s">
        <v>6539</v>
      </c>
      <c r="H4505" s="1700" t="s">
        <v>3244</v>
      </c>
      <c r="I4505" s="1700" t="s">
        <v>8088</v>
      </c>
    </row>
    <row r="4506" spans="2:9">
      <c r="B4506" s="1699" t="s">
        <v>2747</v>
      </c>
      <c r="C4506" s="1699" t="s">
        <v>6538</v>
      </c>
      <c r="D4506" s="1699" t="s">
        <v>2126</v>
      </c>
      <c r="E4506" s="1699">
        <v>0</v>
      </c>
      <c r="F4506" s="1699">
        <v>1</v>
      </c>
      <c r="G4506" s="1700" t="s">
        <v>6539</v>
      </c>
      <c r="H4506" s="1700" t="s">
        <v>6542</v>
      </c>
      <c r="I4506" s="1700" t="s">
        <v>8089</v>
      </c>
    </row>
    <row r="4507" spans="2:9">
      <c r="B4507" s="1699" t="s">
        <v>2747</v>
      </c>
      <c r="C4507" s="1699" t="s">
        <v>6538</v>
      </c>
      <c r="D4507" s="1699" t="s">
        <v>2128</v>
      </c>
      <c r="E4507" s="1699">
        <v>0</v>
      </c>
      <c r="F4507" s="1699">
        <v>1</v>
      </c>
      <c r="G4507" s="1700" t="s">
        <v>6539</v>
      </c>
      <c r="H4507" s="1700" t="s">
        <v>6543</v>
      </c>
      <c r="I4507" s="1700" t="s">
        <v>8089</v>
      </c>
    </row>
    <row r="4508" spans="2:9">
      <c r="B4508" s="1699" t="s">
        <v>2747</v>
      </c>
      <c r="C4508" s="1699" t="s">
        <v>6538</v>
      </c>
      <c r="D4508" s="1699" t="s">
        <v>2130</v>
      </c>
      <c r="E4508" s="1699">
        <v>0</v>
      </c>
      <c r="F4508" s="1699">
        <v>1</v>
      </c>
      <c r="G4508" s="1700" t="s">
        <v>6539</v>
      </c>
      <c r="H4508" s="1700" t="s">
        <v>3607</v>
      </c>
      <c r="I4508" s="1700" t="s">
        <v>8088</v>
      </c>
    </row>
    <row r="4509" spans="2:9">
      <c r="B4509" s="1699" t="s">
        <v>2747</v>
      </c>
      <c r="C4509" s="1699" t="s">
        <v>6538</v>
      </c>
      <c r="D4509" s="1699" t="s">
        <v>2512</v>
      </c>
      <c r="E4509" s="1699">
        <v>0</v>
      </c>
      <c r="F4509" s="1699">
        <v>1</v>
      </c>
      <c r="G4509" s="1700" t="s">
        <v>6539</v>
      </c>
      <c r="H4509" s="1700" t="s">
        <v>3055</v>
      </c>
      <c r="I4509" s="1700" t="s">
        <v>8088</v>
      </c>
    </row>
    <row r="4510" spans="2:9">
      <c r="B4510" s="1699" t="s">
        <v>2747</v>
      </c>
      <c r="C4510" s="1699" t="s">
        <v>6538</v>
      </c>
      <c r="D4510" s="1699" t="s">
        <v>2514</v>
      </c>
      <c r="E4510" s="1699">
        <v>0</v>
      </c>
      <c r="F4510" s="1699">
        <v>1</v>
      </c>
      <c r="G4510" s="1700" t="s">
        <v>6539</v>
      </c>
      <c r="H4510" s="1700" t="s">
        <v>5587</v>
      </c>
      <c r="I4510" s="1700" t="s">
        <v>8089</v>
      </c>
    </row>
    <row r="4511" spans="2:9">
      <c r="B4511" s="1699" t="s">
        <v>2747</v>
      </c>
      <c r="C4511" s="1699" t="s">
        <v>6538</v>
      </c>
      <c r="D4511" s="1699" t="s">
        <v>2515</v>
      </c>
      <c r="E4511" s="1699">
        <v>0</v>
      </c>
      <c r="F4511" s="1699">
        <v>1</v>
      </c>
      <c r="G4511" s="1700" t="s">
        <v>6539</v>
      </c>
      <c r="H4511" s="1700" t="s">
        <v>6544</v>
      </c>
      <c r="I4511" s="1700" t="s">
        <v>8089</v>
      </c>
    </row>
    <row r="4512" spans="2:9">
      <c r="B4512" s="1699" t="s">
        <v>3300</v>
      </c>
      <c r="C4512" s="1699" t="s">
        <v>2115</v>
      </c>
      <c r="D4512" s="1699" t="s">
        <v>2130</v>
      </c>
      <c r="E4512" s="1699">
        <v>0</v>
      </c>
      <c r="F4512" s="1699">
        <v>1</v>
      </c>
      <c r="G4512" s="1700" t="s">
        <v>8072</v>
      </c>
      <c r="H4512" s="1700" t="s">
        <v>6545</v>
      </c>
      <c r="I4512" s="1700" t="s">
        <v>8089</v>
      </c>
    </row>
    <row r="4513" spans="2:9">
      <c r="B4513" s="1699" t="s">
        <v>3300</v>
      </c>
      <c r="C4513" s="1699" t="s">
        <v>2116</v>
      </c>
      <c r="D4513" s="1699" t="s">
        <v>2107</v>
      </c>
      <c r="E4513" s="1699">
        <v>0</v>
      </c>
      <c r="F4513" s="1699">
        <v>1</v>
      </c>
      <c r="G4513" s="1700" t="s">
        <v>8073</v>
      </c>
      <c r="H4513" s="1700" t="s">
        <v>6546</v>
      </c>
      <c r="I4513" s="1700" t="s">
        <v>8089</v>
      </c>
    </row>
    <row r="4514" spans="2:9">
      <c r="B4514" s="1699" t="s">
        <v>3300</v>
      </c>
      <c r="C4514" s="1699" t="s">
        <v>2116</v>
      </c>
      <c r="D4514" s="1699" t="s">
        <v>2110</v>
      </c>
      <c r="E4514" s="1699">
        <v>0</v>
      </c>
      <c r="F4514" s="1699">
        <v>1</v>
      </c>
      <c r="G4514" s="1700" t="s">
        <v>8073</v>
      </c>
      <c r="H4514" s="1700" t="s">
        <v>6547</v>
      </c>
      <c r="I4514" s="1700" t="s">
        <v>8088</v>
      </c>
    </row>
    <row r="4515" spans="2:9">
      <c r="B4515" s="1699" t="s">
        <v>3300</v>
      </c>
      <c r="C4515" s="1699" t="s">
        <v>2116</v>
      </c>
      <c r="D4515" s="1699" t="s">
        <v>2112</v>
      </c>
      <c r="E4515" s="1699">
        <v>0</v>
      </c>
      <c r="F4515" s="1699">
        <v>1</v>
      </c>
      <c r="G4515" s="1700" t="s">
        <v>8073</v>
      </c>
      <c r="H4515" s="1700" t="s">
        <v>3983</v>
      </c>
      <c r="I4515" s="1700" t="s">
        <v>8089</v>
      </c>
    </row>
    <row r="4516" spans="2:9">
      <c r="B4516" s="1699" t="s">
        <v>3300</v>
      </c>
      <c r="C4516" s="1699" t="s">
        <v>2116</v>
      </c>
      <c r="D4516" s="1699" t="s">
        <v>2122</v>
      </c>
      <c r="E4516" s="1699">
        <v>0</v>
      </c>
      <c r="F4516" s="1699">
        <v>1</v>
      </c>
      <c r="G4516" s="1700" t="s">
        <v>8073</v>
      </c>
      <c r="H4516" s="1700" t="s">
        <v>6548</v>
      </c>
      <c r="I4516" s="1700" t="s">
        <v>8088</v>
      </c>
    </row>
    <row r="4517" spans="2:9">
      <c r="B4517" s="1699" t="s">
        <v>3300</v>
      </c>
      <c r="C4517" s="1699" t="s">
        <v>2116</v>
      </c>
      <c r="D4517" s="1699" t="s">
        <v>2124</v>
      </c>
      <c r="E4517" s="1699">
        <v>0</v>
      </c>
      <c r="F4517" s="1699">
        <v>1</v>
      </c>
      <c r="G4517" s="1700" t="s">
        <v>8073</v>
      </c>
      <c r="H4517" s="1700" t="s">
        <v>6549</v>
      </c>
      <c r="I4517" s="1700" t="s">
        <v>8089</v>
      </c>
    </row>
    <row r="4518" spans="2:9">
      <c r="B4518" s="1699" t="s">
        <v>3300</v>
      </c>
      <c r="C4518" s="1699" t="s">
        <v>2116</v>
      </c>
      <c r="D4518" s="1699" t="s">
        <v>2128</v>
      </c>
      <c r="E4518" s="1699">
        <v>0</v>
      </c>
      <c r="F4518" s="1699">
        <v>1</v>
      </c>
      <c r="G4518" s="1700" t="s">
        <v>8073</v>
      </c>
      <c r="H4518" s="1700" t="s">
        <v>6550</v>
      </c>
      <c r="I4518" s="1700" t="s">
        <v>8089</v>
      </c>
    </row>
    <row r="4519" spans="2:9">
      <c r="B4519" s="1699" t="s">
        <v>3300</v>
      </c>
      <c r="C4519" s="1699" t="s">
        <v>2116</v>
      </c>
      <c r="D4519" s="1699" t="s">
        <v>2130</v>
      </c>
      <c r="E4519" s="1699">
        <v>0</v>
      </c>
      <c r="F4519" s="1699">
        <v>1</v>
      </c>
      <c r="G4519" s="1700" t="s">
        <v>8073</v>
      </c>
      <c r="H4519" s="1700" t="s">
        <v>6551</v>
      </c>
      <c r="I4519" s="1700" t="s">
        <v>8088</v>
      </c>
    </row>
    <row r="4520" spans="2:9">
      <c r="B4520" s="1699" t="s">
        <v>3300</v>
      </c>
      <c r="C4520" s="1699" t="s">
        <v>2116</v>
      </c>
      <c r="D4520" s="1699" t="s">
        <v>2515</v>
      </c>
      <c r="E4520" s="1699">
        <v>0</v>
      </c>
      <c r="F4520" s="1699">
        <v>1</v>
      </c>
      <c r="G4520" s="1700" t="s">
        <v>8073</v>
      </c>
      <c r="H4520" s="1700" t="s">
        <v>6552</v>
      </c>
      <c r="I4520" s="1700" t="s">
        <v>8088</v>
      </c>
    </row>
    <row r="4521" spans="2:9">
      <c r="B4521" s="1699" t="s">
        <v>3300</v>
      </c>
      <c r="C4521" s="1699" t="s">
        <v>2116</v>
      </c>
      <c r="D4521" s="1699" t="s">
        <v>2520</v>
      </c>
      <c r="E4521" s="1699">
        <v>0</v>
      </c>
      <c r="F4521" s="1699">
        <v>1</v>
      </c>
      <c r="G4521" s="1700" t="s">
        <v>8073</v>
      </c>
      <c r="H4521" s="1700" t="s">
        <v>6553</v>
      </c>
      <c r="I4521" s="1700" t="s">
        <v>8088</v>
      </c>
    </row>
    <row r="4522" spans="2:9">
      <c r="B4522" s="1699" t="s">
        <v>3300</v>
      </c>
      <c r="C4522" s="1699" t="s">
        <v>2116</v>
      </c>
      <c r="D4522" s="1699" t="s">
        <v>2522</v>
      </c>
      <c r="E4522" s="1699">
        <v>0</v>
      </c>
      <c r="F4522" s="1699">
        <v>1</v>
      </c>
      <c r="G4522" s="1700" t="s">
        <v>8073</v>
      </c>
      <c r="H4522" s="1700" t="s">
        <v>6304</v>
      </c>
      <c r="I4522" s="1700" t="s">
        <v>8088</v>
      </c>
    </row>
    <row r="4523" spans="2:9">
      <c r="B4523" s="1699" t="s">
        <v>3300</v>
      </c>
      <c r="C4523" s="1699" t="s">
        <v>2116</v>
      </c>
      <c r="D4523" s="1699" t="s">
        <v>2524</v>
      </c>
      <c r="E4523" s="1699">
        <v>0</v>
      </c>
      <c r="F4523" s="1699">
        <v>1</v>
      </c>
      <c r="G4523" s="1700" t="s">
        <v>8073</v>
      </c>
      <c r="H4523" s="1700" t="s">
        <v>6554</v>
      </c>
      <c r="I4523" s="1700" t="s">
        <v>8089</v>
      </c>
    </row>
    <row r="4524" spans="2:9">
      <c r="B4524" s="1699" t="s">
        <v>3300</v>
      </c>
      <c r="C4524" s="1699" t="s">
        <v>2116</v>
      </c>
      <c r="D4524" s="1699" t="s">
        <v>2525</v>
      </c>
      <c r="E4524" s="1699">
        <v>0</v>
      </c>
      <c r="F4524" s="1699">
        <v>1</v>
      </c>
      <c r="G4524" s="1700" t="s">
        <v>8073</v>
      </c>
      <c r="H4524" s="1700" t="s">
        <v>6555</v>
      </c>
      <c r="I4524" s="1700" t="s">
        <v>8089</v>
      </c>
    </row>
    <row r="4525" spans="2:9">
      <c r="B4525" s="1699" t="s">
        <v>3300</v>
      </c>
      <c r="C4525" s="1699" t="s">
        <v>2116</v>
      </c>
      <c r="D4525" s="1699" t="s">
        <v>2527</v>
      </c>
      <c r="E4525" s="1699">
        <v>0</v>
      </c>
      <c r="F4525" s="1699">
        <v>1</v>
      </c>
      <c r="G4525" s="1700" t="s">
        <v>8073</v>
      </c>
      <c r="H4525" s="1700" t="s">
        <v>3970</v>
      </c>
      <c r="I4525" s="1700" t="s">
        <v>8089</v>
      </c>
    </row>
    <row r="4526" spans="2:9">
      <c r="B4526" s="1699" t="s">
        <v>3300</v>
      </c>
      <c r="C4526" s="1699" t="s">
        <v>2117</v>
      </c>
      <c r="D4526" s="1699" t="s">
        <v>2110</v>
      </c>
      <c r="E4526" s="1699">
        <v>0</v>
      </c>
      <c r="F4526" s="1699">
        <v>1</v>
      </c>
      <c r="G4526" s="1700" t="s">
        <v>8074</v>
      </c>
      <c r="H4526" s="1700" t="s">
        <v>6556</v>
      </c>
      <c r="I4526" s="1700" t="s">
        <v>8088</v>
      </c>
    </row>
    <row r="4527" spans="2:9">
      <c r="B4527" s="1699" t="s">
        <v>3300</v>
      </c>
      <c r="C4527" s="1699" t="s">
        <v>2117</v>
      </c>
      <c r="D4527" s="1699" t="s">
        <v>2122</v>
      </c>
      <c r="E4527" s="1699">
        <v>0</v>
      </c>
      <c r="F4527" s="1699">
        <v>1</v>
      </c>
      <c r="G4527" s="1700" t="s">
        <v>8074</v>
      </c>
      <c r="H4527" s="1700" t="s">
        <v>6557</v>
      </c>
      <c r="I4527" s="1700" t="s">
        <v>8088</v>
      </c>
    </row>
    <row r="4528" spans="2:9">
      <c r="B4528" s="1699" t="s">
        <v>3300</v>
      </c>
      <c r="C4528" s="1699" t="s">
        <v>2117</v>
      </c>
      <c r="D4528" s="1699" t="s">
        <v>2124</v>
      </c>
      <c r="E4528" s="1699">
        <v>0</v>
      </c>
      <c r="F4528" s="1699">
        <v>1</v>
      </c>
      <c r="G4528" s="1700" t="s">
        <v>8074</v>
      </c>
      <c r="H4528" s="1700" t="s">
        <v>6558</v>
      </c>
      <c r="I4528" s="1700" t="s">
        <v>8089</v>
      </c>
    </row>
    <row r="4529" spans="2:9">
      <c r="B4529" s="1699" t="s">
        <v>3300</v>
      </c>
      <c r="C4529" s="1699" t="s">
        <v>2118</v>
      </c>
      <c r="D4529" s="1699" t="s">
        <v>2126</v>
      </c>
      <c r="E4529" s="1699">
        <v>0</v>
      </c>
      <c r="F4529" s="1699">
        <v>1</v>
      </c>
      <c r="G4529" s="1700" t="s">
        <v>8075</v>
      </c>
      <c r="H4529" s="1700" t="s">
        <v>6559</v>
      </c>
      <c r="I4529" s="1700" t="s">
        <v>8089</v>
      </c>
    </row>
    <row r="4530" spans="2:9">
      <c r="B4530" s="1699" t="s">
        <v>3300</v>
      </c>
      <c r="C4530" s="1699" t="s">
        <v>2118</v>
      </c>
      <c r="D4530" s="1699" t="s">
        <v>2128</v>
      </c>
      <c r="E4530" s="1699">
        <v>0</v>
      </c>
      <c r="F4530" s="1699">
        <v>1</v>
      </c>
      <c r="G4530" s="1700" t="s">
        <v>8075</v>
      </c>
      <c r="H4530" s="1700" t="s">
        <v>4729</v>
      </c>
      <c r="I4530" s="1700" t="s">
        <v>8089</v>
      </c>
    </row>
    <row r="4531" spans="2:9">
      <c r="B4531" s="1699" t="s">
        <v>3300</v>
      </c>
      <c r="C4531" s="1699" t="s">
        <v>2118</v>
      </c>
      <c r="D4531" s="1699" t="s">
        <v>2130</v>
      </c>
      <c r="E4531" s="1699">
        <v>0</v>
      </c>
      <c r="F4531" s="1699">
        <v>1</v>
      </c>
      <c r="G4531" s="1700" t="s">
        <v>8075</v>
      </c>
      <c r="H4531" s="1700" t="s">
        <v>6560</v>
      </c>
      <c r="I4531" s="1700" t="s">
        <v>8089</v>
      </c>
    </row>
    <row r="4532" spans="2:9">
      <c r="B4532" s="1699" t="s">
        <v>3300</v>
      </c>
      <c r="C4532" s="1699" t="s">
        <v>2120</v>
      </c>
      <c r="D4532" s="1699" t="s">
        <v>2122</v>
      </c>
      <c r="E4532" s="1699">
        <v>0</v>
      </c>
      <c r="F4532" s="1699">
        <v>1</v>
      </c>
      <c r="G4532" s="1700" t="s">
        <v>1378</v>
      </c>
      <c r="H4532" s="1700" t="s">
        <v>6561</v>
      </c>
      <c r="I4532" s="1700" t="s">
        <v>8088</v>
      </c>
    </row>
    <row r="4533" spans="2:9">
      <c r="B4533" s="1699" t="s">
        <v>3300</v>
      </c>
      <c r="C4533" s="1699" t="s">
        <v>2120</v>
      </c>
      <c r="D4533" s="1699" t="s">
        <v>2124</v>
      </c>
      <c r="E4533" s="1699">
        <v>0</v>
      </c>
      <c r="F4533" s="1699">
        <v>1</v>
      </c>
      <c r="G4533" s="1700" t="s">
        <v>1378</v>
      </c>
      <c r="H4533" s="1700" t="s">
        <v>6562</v>
      </c>
      <c r="I4533" s="1700" t="s">
        <v>8088</v>
      </c>
    </row>
    <row r="4534" spans="2:9">
      <c r="B4534" s="1699" t="s">
        <v>3300</v>
      </c>
      <c r="C4534" s="1699" t="s">
        <v>2120</v>
      </c>
      <c r="D4534" s="1699" t="s">
        <v>2126</v>
      </c>
      <c r="E4534" s="1699">
        <v>0</v>
      </c>
      <c r="F4534" s="1699">
        <v>1</v>
      </c>
      <c r="G4534" s="1700" t="s">
        <v>1378</v>
      </c>
      <c r="H4534" s="1700" t="s">
        <v>6563</v>
      </c>
      <c r="I4534" s="1700" t="s">
        <v>8088</v>
      </c>
    </row>
    <row r="4535" spans="2:9">
      <c r="B4535" s="1699" t="s">
        <v>3300</v>
      </c>
      <c r="C4535" s="1699" t="s">
        <v>2120</v>
      </c>
      <c r="D4535" s="1699" t="s">
        <v>2512</v>
      </c>
      <c r="E4535" s="1699">
        <v>0</v>
      </c>
      <c r="F4535" s="1699">
        <v>1</v>
      </c>
      <c r="G4535" s="1700" t="s">
        <v>1378</v>
      </c>
      <c r="H4535" s="1700" t="s">
        <v>6564</v>
      </c>
      <c r="I4535" s="1700" t="s">
        <v>8088</v>
      </c>
    </row>
    <row r="4536" spans="2:9">
      <c r="B4536" s="1699" t="s">
        <v>3300</v>
      </c>
      <c r="C4536" s="1699" t="s">
        <v>2120</v>
      </c>
      <c r="D4536" s="1699" t="s">
        <v>2514</v>
      </c>
      <c r="E4536" s="1699">
        <v>0</v>
      </c>
      <c r="F4536" s="1699">
        <v>1</v>
      </c>
      <c r="G4536" s="1700" t="s">
        <v>1378</v>
      </c>
      <c r="H4536" s="1700" t="s">
        <v>6565</v>
      </c>
      <c r="I4536" s="1700" t="s">
        <v>8088</v>
      </c>
    </row>
    <row r="4537" spans="2:9">
      <c r="B4537" s="1699" t="s">
        <v>3300</v>
      </c>
      <c r="C4537" s="1699" t="s">
        <v>2120</v>
      </c>
      <c r="D4537" s="1699" t="s">
        <v>2515</v>
      </c>
      <c r="E4537" s="1699">
        <v>0</v>
      </c>
      <c r="F4537" s="1699">
        <v>1</v>
      </c>
      <c r="G4537" s="1700" t="s">
        <v>1378</v>
      </c>
      <c r="H4537" s="1700" t="s">
        <v>2636</v>
      </c>
      <c r="I4537" s="1700" t="s">
        <v>8088</v>
      </c>
    </row>
    <row r="4538" spans="2:9">
      <c r="B4538" s="1699" t="s">
        <v>3300</v>
      </c>
      <c r="C4538" s="1699" t="s">
        <v>2120</v>
      </c>
      <c r="D4538" s="1699" t="s">
        <v>2516</v>
      </c>
      <c r="E4538" s="1699">
        <v>0</v>
      </c>
      <c r="F4538" s="1699">
        <v>1</v>
      </c>
      <c r="G4538" s="1700" t="s">
        <v>1378</v>
      </c>
      <c r="H4538" s="1700" t="s">
        <v>6566</v>
      </c>
      <c r="I4538" s="1700" t="s">
        <v>8088</v>
      </c>
    </row>
    <row r="4539" spans="2:9">
      <c r="B4539" s="1699" t="s">
        <v>3300</v>
      </c>
      <c r="C4539" s="1699" t="s">
        <v>2120</v>
      </c>
      <c r="D4539" s="1699" t="s">
        <v>2518</v>
      </c>
      <c r="E4539" s="1699">
        <v>0</v>
      </c>
      <c r="F4539" s="1699">
        <v>1</v>
      </c>
      <c r="G4539" s="1700" t="s">
        <v>1378</v>
      </c>
      <c r="H4539" s="1700" t="s">
        <v>6567</v>
      </c>
      <c r="I4539" s="1700" t="s">
        <v>8088</v>
      </c>
    </row>
    <row r="4540" spans="2:9">
      <c r="B4540" s="1699" t="s">
        <v>3300</v>
      </c>
      <c r="C4540" s="1699" t="s">
        <v>2120</v>
      </c>
      <c r="D4540" s="1699" t="s">
        <v>2520</v>
      </c>
      <c r="E4540" s="1699">
        <v>0</v>
      </c>
      <c r="F4540" s="1699">
        <v>1</v>
      </c>
      <c r="G4540" s="1700" t="s">
        <v>1378</v>
      </c>
      <c r="H4540" s="1700" t="s">
        <v>5305</v>
      </c>
      <c r="I4540" s="1700" t="s">
        <v>8088</v>
      </c>
    </row>
    <row r="4541" spans="2:9">
      <c r="B4541" s="1699" t="s">
        <v>3300</v>
      </c>
      <c r="C4541" s="1699" t="s">
        <v>2120</v>
      </c>
      <c r="D4541" s="1699" t="s">
        <v>2522</v>
      </c>
      <c r="E4541" s="1699">
        <v>0</v>
      </c>
      <c r="F4541" s="1699">
        <v>1</v>
      </c>
      <c r="G4541" s="1700" t="s">
        <v>1378</v>
      </c>
      <c r="H4541" s="1700" t="s">
        <v>6568</v>
      </c>
      <c r="I4541" s="1700" t="s">
        <v>8088</v>
      </c>
    </row>
    <row r="4542" spans="2:9">
      <c r="B4542" s="1699" t="s">
        <v>3300</v>
      </c>
      <c r="C4542" s="1699" t="s">
        <v>2120</v>
      </c>
      <c r="D4542" s="1699" t="s">
        <v>2524</v>
      </c>
      <c r="E4542" s="1699">
        <v>0</v>
      </c>
      <c r="F4542" s="1699">
        <v>1</v>
      </c>
      <c r="G4542" s="1700" t="s">
        <v>1378</v>
      </c>
      <c r="H4542" s="1700" t="s">
        <v>5180</v>
      </c>
      <c r="I4542" s="1700" t="s">
        <v>8088</v>
      </c>
    </row>
    <row r="4543" spans="2:9">
      <c r="B4543" s="1699" t="s">
        <v>3300</v>
      </c>
      <c r="C4543" s="1699" t="s">
        <v>2132</v>
      </c>
      <c r="D4543" s="1699" t="s">
        <v>2108</v>
      </c>
      <c r="E4543" s="1699">
        <v>1</v>
      </c>
      <c r="F4543" s="1699">
        <v>0</v>
      </c>
      <c r="G4543" s="1700" t="s">
        <v>6569</v>
      </c>
      <c r="H4543" s="1700"/>
      <c r="I4543" s="1700" t="s">
        <v>8088</v>
      </c>
    </row>
    <row r="4544" spans="2:9">
      <c r="B4544" s="1699" t="s">
        <v>3300</v>
      </c>
      <c r="C4544" s="1699" t="s">
        <v>2132</v>
      </c>
      <c r="D4544" s="1699" t="s">
        <v>2110</v>
      </c>
      <c r="E4544" s="1699">
        <v>0</v>
      </c>
      <c r="F4544" s="1699">
        <v>1</v>
      </c>
      <c r="G4544" s="1700" t="s">
        <v>6569</v>
      </c>
      <c r="H4544" s="1700" t="s">
        <v>6570</v>
      </c>
      <c r="I4544" s="1700" t="s">
        <v>8088</v>
      </c>
    </row>
    <row r="4545" spans="2:9">
      <c r="B4545" s="1699" t="s">
        <v>3300</v>
      </c>
      <c r="C4545" s="1699" t="s">
        <v>2132</v>
      </c>
      <c r="D4545" s="1699" t="s">
        <v>2112</v>
      </c>
      <c r="E4545" s="1699">
        <v>0</v>
      </c>
      <c r="F4545" s="1699">
        <v>1</v>
      </c>
      <c r="G4545" s="1700" t="s">
        <v>6569</v>
      </c>
      <c r="H4545" s="1700" t="s">
        <v>5022</v>
      </c>
      <c r="I4545" s="1700" t="s">
        <v>8089</v>
      </c>
    </row>
    <row r="4546" spans="2:9">
      <c r="B4546" s="1699" t="s">
        <v>3300</v>
      </c>
      <c r="C4546" s="1699" t="s">
        <v>2132</v>
      </c>
      <c r="D4546" s="1699" t="s">
        <v>2122</v>
      </c>
      <c r="E4546" s="1699">
        <v>0</v>
      </c>
      <c r="F4546" s="1699">
        <v>1</v>
      </c>
      <c r="G4546" s="1700" t="s">
        <v>6569</v>
      </c>
      <c r="H4546" s="1700" t="s">
        <v>6571</v>
      </c>
      <c r="I4546" s="1700" t="s">
        <v>8088</v>
      </c>
    </row>
    <row r="4547" spans="2:9">
      <c r="B4547" s="1699" t="s">
        <v>3300</v>
      </c>
      <c r="C4547" s="1699" t="s">
        <v>2132</v>
      </c>
      <c r="D4547" s="1699" t="s">
        <v>2124</v>
      </c>
      <c r="E4547" s="1699">
        <v>0</v>
      </c>
      <c r="F4547" s="1699">
        <v>1</v>
      </c>
      <c r="G4547" s="1700" t="s">
        <v>6569</v>
      </c>
      <c r="H4547" s="1700" t="s">
        <v>6572</v>
      </c>
      <c r="I4547" s="1700" t="s">
        <v>8088</v>
      </c>
    </row>
    <row r="4548" spans="2:9">
      <c r="B4548" s="1699" t="s">
        <v>3300</v>
      </c>
      <c r="C4548" s="1699" t="s">
        <v>2132</v>
      </c>
      <c r="D4548" s="1699" t="s">
        <v>2126</v>
      </c>
      <c r="E4548" s="1699">
        <v>0</v>
      </c>
      <c r="F4548" s="1699">
        <v>1</v>
      </c>
      <c r="G4548" s="1700" t="s">
        <v>6569</v>
      </c>
      <c r="H4548" s="1700" t="s">
        <v>6573</v>
      </c>
      <c r="I4548" s="1700" t="s">
        <v>8089</v>
      </c>
    </row>
    <row r="4549" spans="2:9">
      <c r="B4549" s="1699" t="s">
        <v>3300</v>
      </c>
      <c r="C4549" s="1699" t="s">
        <v>2132</v>
      </c>
      <c r="D4549" s="1699" t="s">
        <v>2128</v>
      </c>
      <c r="E4549" s="1699">
        <v>0</v>
      </c>
      <c r="F4549" s="1699">
        <v>1</v>
      </c>
      <c r="G4549" s="1700" t="s">
        <v>6569</v>
      </c>
      <c r="H4549" s="1700" t="s">
        <v>6574</v>
      </c>
      <c r="I4549" s="1700" t="s">
        <v>8088</v>
      </c>
    </row>
    <row r="4550" spans="2:9">
      <c r="B4550" s="1699" t="s">
        <v>3300</v>
      </c>
      <c r="C4550" s="1699" t="s">
        <v>2132</v>
      </c>
      <c r="D4550" s="1699" t="s">
        <v>2512</v>
      </c>
      <c r="E4550" s="1699">
        <v>0</v>
      </c>
      <c r="F4550" s="1699">
        <v>1</v>
      </c>
      <c r="G4550" s="1700" t="s">
        <v>6569</v>
      </c>
      <c r="H4550" s="1700" t="s">
        <v>6575</v>
      </c>
      <c r="I4550" s="1700" t="s">
        <v>8088</v>
      </c>
    </row>
    <row r="4551" spans="2:9">
      <c r="B4551" s="1699" t="s">
        <v>3300</v>
      </c>
      <c r="C4551" s="1699" t="s">
        <v>2132</v>
      </c>
      <c r="D4551" s="1699" t="s">
        <v>2514</v>
      </c>
      <c r="E4551" s="1699">
        <v>0</v>
      </c>
      <c r="F4551" s="1699">
        <v>1</v>
      </c>
      <c r="G4551" s="1700" t="s">
        <v>6569</v>
      </c>
      <c r="H4551" s="1700" t="s">
        <v>6576</v>
      </c>
      <c r="I4551" s="1700" t="s">
        <v>8088</v>
      </c>
    </row>
    <row r="4552" spans="2:9">
      <c r="B4552" s="1699" t="s">
        <v>3300</v>
      </c>
      <c r="C4552" s="1699" t="s">
        <v>2135</v>
      </c>
      <c r="D4552" s="1699" t="s">
        <v>2110</v>
      </c>
      <c r="E4552" s="1699">
        <v>0</v>
      </c>
      <c r="F4552" s="1699">
        <v>1</v>
      </c>
      <c r="G4552" s="1700" t="s">
        <v>6577</v>
      </c>
      <c r="H4552" s="1700" t="s">
        <v>6578</v>
      </c>
      <c r="I4552" s="1700" t="s">
        <v>8089</v>
      </c>
    </row>
    <row r="4553" spans="2:9">
      <c r="B4553" s="1699" t="s">
        <v>3300</v>
      </c>
      <c r="C4553" s="1699" t="s">
        <v>2135</v>
      </c>
      <c r="D4553" s="1699" t="s">
        <v>2112</v>
      </c>
      <c r="E4553" s="1699">
        <v>0</v>
      </c>
      <c r="F4553" s="1699">
        <v>1</v>
      </c>
      <c r="G4553" s="1700" t="s">
        <v>6577</v>
      </c>
      <c r="H4553" s="1700" t="s">
        <v>5873</v>
      </c>
      <c r="I4553" s="1700" t="s">
        <v>8088</v>
      </c>
    </row>
    <row r="4554" spans="2:9">
      <c r="B4554" s="1699" t="s">
        <v>3300</v>
      </c>
      <c r="C4554" s="1699" t="s">
        <v>2135</v>
      </c>
      <c r="D4554" s="1699" t="s">
        <v>2122</v>
      </c>
      <c r="E4554" s="1699">
        <v>0</v>
      </c>
      <c r="F4554" s="1699">
        <v>1</v>
      </c>
      <c r="G4554" s="1700" t="s">
        <v>6577</v>
      </c>
      <c r="H4554" s="1700" t="s">
        <v>6579</v>
      </c>
      <c r="I4554" s="1700" t="s">
        <v>8088</v>
      </c>
    </row>
    <row r="4555" spans="2:9">
      <c r="B4555" s="1699" t="s">
        <v>3300</v>
      </c>
      <c r="C4555" s="1699" t="s">
        <v>2135</v>
      </c>
      <c r="D4555" s="1699" t="s">
        <v>2124</v>
      </c>
      <c r="E4555" s="1699">
        <v>0</v>
      </c>
      <c r="F4555" s="1699">
        <v>1</v>
      </c>
      <c r="G4555" s="1700" t="s">
        <v>6577</v>
      </c>
      <c r="H4555" s="1700" t="s">
        <v>2871</v>
      </c>
      <c r="I4555" s="1700" t="s">
        <v>8088</v>
      </c>
    </row>
    <row r="4556" spans="2:9">
      <c r="B4556" s="1699" t="s">
        <v>3300</v>
      </c>
      <c r="C4556" s="1699" t="s">
        <v>2135</v>
      </c>
      <c r="D4556" s="1699" t="s">
        <v>2128</v>
      </c>
      <c r="E4556" s="1699">
        <v>0</v>
      </c>
      <c r="F4556" s="1699">
        <v>1</v>
      </c>
      <c r="G4556" s="1700" t="s">
        <v>6577</v>
      </c>
      <c r="H4556" s="1700" t="s">
        <v>6580</v>
      </c>
      <c r="I4556" s="1700" t="s">
        <v>8088</v>
      </c>
    </row>
    <row r="4557" spans="2:9">
      <c r="B4557" s="1699" t="s">
        <v>3300</v>
      </c>
      <c r="C4557" s="1699" t="s">
        <v>2135</v>
      </c>
      <c r="D4557" s="1699" t="s">
        <v>2130</v>
      </c>
      <c r="E4557" s="1699">
        <v>0</v>
      </c>
      <c r="F4557" s="1699">
        <v>1</v>
      </c>
      <c r="G4557" s="1700" t="s">
        <v>6577</v>
      </c>
      <c r="H4557" s="1700" t="s">
        <v>6581</v>
      </c>
      <c r="I4557" s="1700" t="s">
        <v>8088</v>
      </c>
    </row>
    <row r="4558" spans="2:9">
      <c r="B4558" s="1699" t="s">
        <v>3300</v>
      </c>
      <c r="C4558" s="1699" t="s">
        <v>2135</v>
      </c>
      <c r="D4558" s="1699" t="s">
        <v>2512</v>
      </c>
      <c r="E4558" s="1699">
        <v>0</v>
      </c>
      <c r="F4558" s="1699">
        <v>1</v>
      </c>
      <c r="G4558" s="1700" t="s">
        <v>6577</v>
      </c>
      <c r="H4558" s="1700" t="s">
        <v>2681</v>
      </c>
      <c r="I4558" s="1700" t="s">
        <v>8088</v>
      </c>
    </row>
    <row r="4559" spans="2:9">
      <c r="B4559" s="1699" t="s">
        <v>3300</v>
      </c>
      <c r="C4559" s="1699" t="s">
        <v>2135</v>
      </c>
      <c r="D4559" s="1699" t="s">
        <v>2514</v>
      </c>
      <c r="E4559" s="1699">
        <v>0</v>
      </c>
      <c r="F4559" s="1699">
        <v>1</v>
      </c>
      <c r="G4559" s="1700" t="s">
        <v>6577</v>
      </c>
      <c r="H4559" s="1700" t="s">
        <v>6582</v>
      </c>
      <c r="I4559" s="1700" t="s">
        <v>8088</v>
      </c>
    </row>
    <row r="4560" spans="2:9">
      <c r="B4560" s="1699" t="s">
        <v>3300</v>
      </c>
      <c r="C4560" s="1699" t="s">
        <v>2135</v>
      </c>
      <c r="D4560" s="1699" t="s">
        <v>2515</v>
      </c>
      <c r="E4560" s="1699">
        <v>0</v>
      </c>
      <c r="F4560" s="1699">
        <v>1</v>
      </c>
      <c r="G4560" s="1700" t="s">
        <v>6577</v>
      </c>
      <c r="H4560" s="1700" t="s">
        <v>6583</v>
      </c>
      <c r="I4560" s="1700" t="s">
        <v>8088</v>
      </c>
    </row>
    <row r="4561" spans="2:9">
      <c r="B4561" s="1699" t="s">
        <v>3300</v>
      </c>
      <c r="C4561" s="1699" t="s">
        <v>2135</v>
      </c>
      <c r="D4561" s="1699" t="s">
        <v>2516</v>
      </c>
      <c r="E4561" s="1699">
        <v>0</v>
      </c>
      <c r="F4561" s="1699">
        <v>1</v>
      </c>
      <c r="G4561" s="1700" t="s">
        <v>6577</v>
      </c>
      <c r="H4561" s="1700" t="s">
        <v>4006</v>
      </c>
      <c r="I4561" s="1700" t="s">
        <v>8088</v>
      </c>
    </row>
    <row r="4562" spans="2:9">
      <c r="B4562" s="1699" t="s">
        <v>3300</v>
      </c>
      <c r="C4562" s="1699" t="s">
        <v>2135</v>
      </c>
      <c r="D4562" s="1699" t="s">
        <v>2518</v>
      </c>
      <c r="E4562" s="1699">
        <v>0</v>
      </c>
      <c r="F4562" s="1699">
        <v>1</v>
      </c>
      <c r="G4562" s="1700" t="s">
        <v>6577</v>
      </c>
      <c r="H4562" s="1700" t="s">
        <v>4623</v>
      </c>
      <c r="I4562" s="1700" t="s">
        <v>8088</v>
      </c>
    </row>
    <row r="4563" spans="2:9">
      <c r="B4563" s="1699" t="s">
        <v>3300</v>
      </c>
      <c r="C4563" s="1699" t="s">
        <v>2135</v>
      </c>
      <c r="D4563" s="1699" t="s">
        <v>2520</v>
      </c>
      <c r="E4563" s="1699">
        <v>0</v>
      </c>
      <c r="F4563" s="1699">
        <v>1</v>
      </c>
      <c r="G4563" s="1700" t="s">
        <v>6577</v>
      </c>
      <c r="H4563" s="1700" t="s">
        <v>6584</v>
      </c>
      <c r="I4563" s="1700" t="s">
        <v>8088</v>
      </c>
    </row>
    <row r="4564" spans="2:9">
      <c r="B4564" s="1699" t="s">
        <v>3300</v>
      </c>
      <c r="C4564" s="1699" t="s">
        <v>2135</v>
      </c>
      <c r="D4564" s="1699" t="s">
        <v>2522</v>
      </c>
      <c r="E4564" s="1699">
        <v>0</v>
      </c>
      <c r="F4564" s="1699">
        <v>1</v>
      </c>
      <c r="G4564" s="1700" t="s">
        <v>6577</v>
      </c>
      <c r="H4564" s="1700" t="s">
        <v>4028</v>
      </c>
      <c r="I4564" s="1700" t="s">
        <v>8088</v>
      </c>
    </row>
    <row r="4565" spans="2:9">
      <c r="B4565" s="1699" t="s">
        <v>3300</v>
      </c>
      <c r="C4565" s="1699" t="s">
        <v>2135</v>
      </c>
      <c r="D4565" s="1699" t="s">
        <v>2524</v>
      </c>
      <c r="E4565" s="1699">
        <v>0</v>
      </c>
      <c r="F4565" s="1699">
        <v>1</v>
      </c>
      <c r="G4565" s="1700" t="s">
        <v>6577</v>
      </c>
      <c r="H4565" s="1700" t="s">
        <v>6585</v>
      </c>
      <c r="I4565" s="1700" t="s">
        <v>8088</v>
      </c>
    </row>
    <row r="4566" spans="2:9">
      <c r="B4566" s="1699" t="s">
        <v>3300</v>
      </c>
      <c r="C4566" s="1699" t="s">
        <v>2135</v>
      </c>
      <c r="D4566" s="1699" t="s">
        <v>2527</v>
      </c>
      <c r="E4566" s="1699">
        <v>0</v>
      </c>
      <c r="F4566" s="1699">
        <v>1</v>
      </c>
      <c r="G4566" s="1700" t="s">
        <v>6577</v>
      </c>
      <c r="H4566" s="1700" t="s">
        <v>6586</v>
      </c>
      <c r="I4566" s="1700" t="s">
        <v>8088</v>
      </c>
    </row>
    <row r="4567" spans="2:9">
      <c r="B4567" s="1699" t="s">
        <v>3300</v>
      </c>
      <c r="C4567" s="1699" t="s">
        <v>2135</v>
      </c>
      <c r="D4567" s="1699" t="s">
        <v>2529</v>
      </c>
      <c r="E4567" s="1699">
        <v>0</v>
      </c>
      <c r="F4567" s="1699">
        <v>1</v>
      </c>
      <c r="G4567" s="1700" t="s">
        <v>6577</v>
      </c>
      <c r="H4567" s="1700" t="s">
        <v>6587</v>
      </c>
      <c r="I4567" s="1700" t="s">
        <v>8088</v>
      </c>
    </row>
    <row r="4568" spans="2:9">
      <c r="B4568" s="1699" t="s">
        <v>3300</v>
      </c>
      <c r="C4568" s="1699" t="s">
        <v>2135</v>
      </c>
      <c r="D4568" s="1699" t="s">
        <v>2531</v>
      </c>
      <c r="E4568" s="1699">
        <v>0</v>
      </c>
      <c r="F4568" s="1699">
        <v>1</v>
      </c>
      <c r="G4568" s="1700" t="s">
        <v>6577</v>
      </c>
      <c r="H4568" s="1700" t="s">
        <v>6588</v>
      </c>
      <c r="I4568" s="1700" t="s">
        <v>8088</v>
      </c>
    </row>
    <row r="4569" spans="2:9">
      <c r="B4569" s="1699" t="s">
        <v>3300</v>
      </c>
      <c r="C4569" s="1699" t="s">
        <v>2135</v>
      </c>
      <c r="D4569" s="1699" t="s">
        <v>2685</v>
      </c>
      <c r="E4569" s="1699">
        <v>0</v>
      </c>
      <c r="F4569" s="1699">
        <v>1</v>
      </c>
      <c r="G4569" s="1700" t="s">
        <v>6577</v>
      </c>
      <c r="H4569" s="1700" t="s">
        <v>6589</v>
      </c>
      <c r="I4569" s="1700" t="s">
        <v>8088</v>
      </c>
    </row>
    <row r="4570" spans="2:9">
      <c r="B4570" s="1699" t="s">
        <v>3300</v>
      </c>
      <c r="C4570" s="1699" t="s">
        <v>2135</v>
      </c>
      <c r="D4570" s="1699" t="s">
        <v>2727</v>
      </c>
      <c r="E4570" s="1699">
        <v>0</v>
      </c>
      <c r="F4570" s="1699">
        <v>1</v>
      </c>
      <c r="G4570" s="1700" t="s">
        <v>6577</v>
      </c>
      <c r="H4570" s="1700" t="s">
        <v>6590</v>
      </c>
      <c r="I4570" s="1700" t="s">
        <v>8088</v>
      </c>
    </row>
    <row r="4571" spans="2:9">
      <c r="B4571" s="1699" t="s">
        <v>3300</v>
      </c>
      <c r="C4571" s="1699" t="s">
        <v>2135</v>
      </c>
      <c r="D4571" s="1699" t="s">
        <v>2729</v>
      </c>
      <c r="E4571" s="1699">
        <v>0</v>
      </c>
      <c r="F4571" s="1699">
        <v>1</v>
      </c>
      <c r="G4571" s="1700" t="s">
        <v>6577</v>
      </c>
      <c r="H4571" s="1700" t="s">
        <v>6591</v>
      </c>
      <c r="I4571" s="1700" t="s">
        <v>8088</v>
      </c>
    </row>
    <row r="4572" spans="2:9">
      <c r="B4572" s="1699" t="s">
        <v>3300</v>
      </c>
      <c r="C4572" s="1699" t="s">
        <v>2135</v>
      </c>
      <c r="D4572" s="1699" t="s">
        <v>2731</v>
      </c>
      <c r="E4572" s="1699">
        <v>0</v>
      </c>
      <c r="F4572" s="1699">
        <v>1</v>
      </c>
      <c r="G4572" s="1700" t="s">
        <v>6577</v>
      </c>
      <c r="H4572" s="1700" t="s">
        <v>6592</v>
      </c>
      <c r="I4572" s="1700" t="s">
        <v>8088</v>
      </c>
    </row>
    <row r="4573" spans="2:9">
      <c r="B4573" s="1699" t="s">
        <v>3300</v>
      </c>
      <c r="C4573" s="1699" t="s">
        <v>2135</v>
      </c>
      <c r="D4573" s="1699" t="s">
        <v>2733</v>
      </c>
      <c r="E4573" s="1699">
        <v>0</v>
      </c>
      <c r="F4573" s="1699">
        <v>1</v>
      </c>
      <c r="G4573" s="1700" t="s">
        <v>6577</v>
      </c>
      <c r="H4573" s="1700" t="s">
        <v>6593</v>
      </c>
      <c r="I4573" s="1700" t="s">
        <v>8088</v>
      </c>
    </row>
    <row r="4574" spans="2:9">
      <c r="B4574" s="1699" t="s">
        <v>3300</v>
      </c>
      <c r="C4574" s="1699" t="s">
        <v>2137</v>
      </c>
      <c r="D4574" s="1699" t="s">
        <v>2112</v>
      </c>
      <c r="E4574" s="1699">
        <v>0</v>
      </c>
      <c r="F4574" s="1699">
        <v>1</v>
      </c>
      <c r="G4574" s="1700" t="s">
        <v>6594</v>
      </c>
      <c r="H4574" s="1700" t="s">
        <v>6595</v>
      </c>
      <c r="I4574" s="1700" t="s">
        <v>8088</v>
      </c>
    </row>
    <row r="4575" spans="2:9">
      <c r="B4575" s="1699" t="s">
        <v>3300</v>
      </c>
      <c r="C4575" s="1699" t="s">
        <v>2137</v>
      </c>
      <c r="D4575" s="1699" t="s">
        <v>2122</v>
      </c>
      <c r="E4575" s="1699">
        <v>0</v>
      </c>
      <c r="F4575" s="1699">
        <v>1</v>
      </c>
      <c r="G4575" s="1700" t="s">
        <v>6594</v>
      </c>
      <c r="H4575" s="1700" t="s">
        <v>5188</v>
      </c>
      <c r="I4575" s="1700" t="s">
        <v>8088</v>
      </c>
    </row>
    <row r="4576" spans="2:9">
      <c r="B4576" s="1699" t="s">
        <v>3300</v>
      </c>
      <c r="C4576" s="1699" t="s">
        <v>2137</v>
      </c>
      <c r="D4576" s="1699" t="s">
        <v>2124</v>
      </c>
      <c r="E4576" s="1699">
        <v>0</v>
      </c>
      <c r="F4576" s="1699">
        <v>1</v>
      </c>
      <c r="G4576" s="1700" t="s">
        <v>6594</v>
      </c>
      <c r="H4576" s="1700" t="s">
        <v>6596</v>
      </c>
      <c r="I4576" s="1700" t="s">
        <v>8088</v>
      </c>
    </row>
    <row r="4577" spans="2:9">
      <c r="B4577" s="1699" t="s">
        <v>3300</v>
      </c>
      <c r="C4577" s="1699" t="s">
        <v>2137</v>
      </c>
      <c r="D4577" s="1699" t="s">
        <v>2126</v>
      </c>
      <c r="E4577" s="1699">
        <v>0</v>
      </c>
      <c r="F4577" s="1699">
        <v>1</v>
      </c>
      <c r="G4577" s="1700" t="s">
        <v>6594</v>
      </c>
      <c r="H4577" s="1700" t="s">
        <v>6597</v>
      </c>
      <c r="I4577" s="1700" t="s">
        <v>8088</v>
      </c>
    </row>
    <row r="4578" spans="2:9">
      <c r="B4578" s="1699" t="s">
        <v>3300</v>
      </c>
      <c r="C4578" s="1699" t="s">
        <v>2137</v>
      </c>
      <c r="D4578" s="1699" t="s">
        <v>2130</v>
      </c>
      <c r="E4578" s="1699">
        <v>0</v>
      </c>
      <c r="F4578" s="1699">
        <v>1</v>
      </c>
      <c r="G4578" s="1700" t="s">
        <v>6594</v>
      </c>
      <c r="H4578" s="1700" t="s">
        <v>6598</v>
      </c>
      <c r="I4578" s="1700" t="s">
        <v>8088</v>
      </c>
    </row>
    <row r="4579" spans="2:9">
      <c r="B4579" s="1699" t="s">
        <v>3300</v>
      </c>
      <c r="C4579" s="1699" t="s">
        <v>2137</v>
      </c>
      <c r="D4579" s="1699" t="s">
        <v>2512</v>
      </c>
      <c r="E4579" s="1699">
        <v>0</v>
      </c>
      <c r="F4579" s="1699">
        <v>1</v>
      </c>
      <c r="G4579" s="1700" t="s">
        <v>6594</v>
      </c>
      <c r="H4579" s="1700" t="s">
        <v>6599</v>
      </c>
      <c r="I4579" s="1700" t="s">
        <v>8088</v>
      </c>
    </row>
    <row r="4580" spans="2:9">
      <c r="B4580" s="1699" t="s">
        <v>3300</v>
      </c>
      <c r="C4580" s="1699" t="s">
        <v>2137</v>
      </c>
      <c r="D4580" s="1699" t="s">
        <v>2515</v>
      </c>
      <c r="E4580" s="1699">
        <v>0</v>
      </c>
      <c r="F4580" s="1699">
        <v>1</v>
      </c>
      <c r="G4580" s="1700" t="s">
        <v>6594</v>
      </c>
      <c r="H4580" s="1700" t="s">
        <v>6600</v>
      </c>
      <c r="I4580" s="1700" t="s">
        <v>8089</v>
      </c>
    </row>
    <row r="4581" spans="2:9">
      <c r="B4581" s="1699" t="s">
        <v>3300</v>
      </c>
      <c r="C4581" s="1699" t="s">
        <v>2137</v>
      </c>
      <c r="D4581" s="1699" t="s">
        <v>2516</v>
      </c>
      <c r="E4581" s="1699">
        <v>0</v>
      </c>
      <c r="F4581" s="1699">
        <v>1</v>
      </c>
      <c r="G4581" s="1700" t="s">
        <v>6594</v>
      </c>
      <c r="H4581" s="1700" t="s">
        <v>5699</v>
      </c>
      <c r="I4581" s="1700" t="s">
        <v>8088</v>
      </c>
    </row>
    <row r="4582" spans="2:9">
      <c r="B4582" s="1699" t="s">
        <v>3300</v>
      </c>
      <c r="C4582" s="1699" t="s">
        <v>2137</v>
      </c>
      <c r="D4582" s="1699" t="s">
        <v>2518</v>
      </c>
      <c r="E4582" s="1699">
        <v>0</v>
      </c>
      <c r="F4582" s="1699">
        <v>1</v>
      </c>
      <c r="G4582" s="1700" t="s">
        <v>6594</v>
      </c>
      <c r="H4582" s="1700" t="s">
        <v>6601</v>
      </c>
      <c r="I4582" s="1700" t="s">
        <v>8089</v>
      </c>
    </row>
    <row r="4583" spans="2:9">
      <c r="B4583" s="1699" t="s">
        <v>3300</v>
      </c>
      <c r="C4583" s="1699" t="s">
        <v>2137</v>
      </c>
      <c r="D4583" s="1699" t="s">
        <v>2520</v>
      </c>
      <c r="E4583" s="1699">
        <v>0</v>
      </c>
      <c r="F4583" s="1699">
        <v>1</v>
      </c>
      <c r="G4583" s="1700" t="s">
        <v>6594</v>
      </c>
      <c r="H4583" s="1700" t="s">
        <v>5799</v>
      </c>
      <c r="I4583" s="1700" t="s">
        <v>8088</v>
      </c>
    </row>
    <row r="4584" spans="2:9">
      <c r="B4584" s="1699" t="s">
        <v>3300</v>
      </c>
      <c r="C4584" s="1699" t="s">
        <v>2137</v>
      </c>
      <c r="D4584" s="1699" t="s">
        <v>2522</v>
      </c>
      <c r="E4584" s="1699">
        <v>0</v>
      </c>
      <c r="F4584" s="1699">
        <v>1</v>
      </c>
      <c r="G4584" s="1700" t="s">
        <v>6594</v>
      </c>
      <c r="H4584" s="1700" t="s">
        <v>3273</v>
      </c>
      <c r="I4584" s="1700" t="s">
        <v>8088</v>
      </c>
    </row>
    <row r="4585" spans="2:9">
      <c r="B4585" s="1699" t="s">
        <v>3300</v>
      </c>
      <c r="C4585" s="1699" t="s">
        <v>2137</v>
      </c>
      <c r="D4585" s="1699" t="s">
        <v>2524</v>
      </c>
      <c r="E4585" s="1699">
        <v>0</v>
      </c>
      <c r="F4585" s="1699">
        <v>1</v>
      </c>
      <c r="G4585" s="1700" t="s">
        <v>6594</v>
      </c>
      <c r="H4585" s="1700" t="s">
        <v>6602</v>
      </c>
      <c r="I4585" s="1700" t="s">
        <v>8088</v>
      </c>
    </row>
    <row r="4586" spans="2:9">
      <c r="B4586" s="1699" t="s">
        <v>3300</v>
      </c>
      <c r="C4586" s="1699" t="s">
        <v>2137</v>
      </c>
      <c r="D4586" s="1699" t="s">
        <v>2525</v>
      </c>
      <c r="E4586" s="1699">
        <v>0</v>
      </c>
      <c r="F4586" s="1699">
        <v>1</v>
      </c>
      <c r="G4586" s="1700" t="s">
        <v>6594</v>
      </c>
      <c r="H4586" s="1700" t="s">
        <v>6603</v>
      </c>
      <c r="I4586" s="1700" t="s">
        <v>8088</v>
      </c>
    </row>
    <row r="4587" spans="2:9">
      <c r="B4587" s="1699" t="s">
        <v>3300</v>
      </c>
      <c r="C4587" s="1699" t="s">
        <v>2137</v>
      </c>
      <c r="D4587" s="1699" t="s">
        <v>2527</v>
      </c>
      <c r="E4587" s="1699">
        <v>0</v>
      </c>
      <c r="F4587" s="1699">
        <v>1</v>
      </c>
      <c r="G4587" s="1700" t="s">
        <v>6594</v>
      </c>
      <c r="H4587" s="1700" t="s">
        <v>6604</v>
      </c>
      <c r="I4587" s="1700" t="s">
        <v>8088</v>
      </c>
    </row>
    <row r="4588" spans="2:9">
      <c r="B4588" s="1699" t="s">
        <v>3300</v>
      </c>
      <c r="C4588" s="1699" t="s">
        <v>2137</v>
      </c>
      <c r="D4588" s="1699" t="s">
        <v>2531</v>
      </c>
      <c r="E4588" s="1699">
        <v>0</v>
      </c>
      <c r="F4588" s="1699">
        <v>1</v>
      </c>
      <c r="G4588" s="1700" t="s">
        <v>6594</v>
      </c>
      <c r="H4588" s="1700" t="s">
        <v>2688</v>
      </c>
      <c r="I4588" s="1700" t="s">
        <v>8088</v>
      </c>
    </row>
    <row r="4589" spans="2:9">
      <c r="B4589" s="1699" t="s">
        <v>3300</v>
      </c>
      <c r="C4589" s="1699" t="s">
        <v>2137</v>
      </c>
      <c r="D4589" s="1699" t="s">
        <v>2725</v>
      </c>
      <c r="E4589" s="1699">
        <v>0</v>
      </c>
      <c r="F4589" s="1699">
        <v>1</v>
      </c>
      <c r="G4589" s="1700" t="s">
        <v>6594</v>
      </c>
      <c r="H4589" s="1700" t="s">
        <v>6605</v>
      </c>
      <c r="I4589" s="1700" t="s">
        <v>8088</v>
      </c>
    </row>
    <row r="4590" spans="2:9">
      <c r="B4590" s="1699" t="s">
        <v>3300</v>
      </c>
      <c r="C4590" s="1699" t="s">
        <v>2137</v>
      </c>
      <c r="D4590" s="1699" t="s">
        <v>2727</v>
      </c>
      <c r="E4590" s="1699">
        <v>0</v>
      </c>
      <c r="F4590" s="1699">
        <v>1</v>
      </c>
      <c r="G4590" s="1700" t="s">
        <v>6594</v>
      </c>
      <c r="H4590" s="1700" t="s">
        <v>6606</v>
      </c>
      <c r="I4590" s="1700" t="s">
        <v>8088</v>
      </c>
    </row>
    <row r="4591" spans="2:9">
      <c r="B4591" s="1699" t="s">
        <v>3300</v>
      </c>
      <c r="C4591" s="1699" t="s">
        <v>2137</v>
      </c>
      <c r="D4591" s="1699" t="s">
        <v>2729</v>
      </c>
      <c r="E4591" s="1699">
        <v>0</v>
      </c>
      <c r="F4591" s="1699">
        <v>1</v>
      </c>
      <c r="G4591" s="1700" t="s">
        <v>6594</v>
      </c>
      <c r="H4591" s="1700" t="s">
        <v>6607</v>
      </c>
      <c r="I4591" s="1700" t="s">
        <v>8088</v>
      </c>
    </row>
    <row r="4592" spans="2:9">
      <c r="B4592" s="1699" t="s">
        <v>3300</v>
      </c>
      <c r="C4592" s="1699" t="s">
        <v>2142</v>
      </c>
      <c r="D4592" s="1699" t="s">
        <v>2110</v>
      </c>
      <c r="E4592" s="1699">
        <v>0</v>
      </c>
      <c r="F4592" s="1699">
        <v>1</v>
      </c>
      <c r="G4592" s="1700" t="s">
        <v>1333</v>
      </c>
      <c r="H4592" s="1700" t="s">
        <v>6608</v>
      </c>
      <c r="I4592" s="1700" t="s">
        <v>8088</v>
      </c>
    </row>
    <row r="4593" spans="2:9">
      <c r="B4593" s="1699" t="s">
        <v>3300</v>
      </c>
      <c r="C4593" s="1699" t="s">
        <v>2142</v>
      </c>
      <c r="D4593" s="1699" t="s">
        <v>2122</v>
      </c>
      <c r="E4593" s="1699">
        <v>0</v>
      </c>
      <c r="F4593" s="1699">
        <v>1</v>
      </c>
      <c r="G4593" s="1700" t="s">
        <v>1333</v>
      </c>
      <c r="H4593" s="1700" t="s">
        <v>6609</v>
      </c>
      <c r="I4593" s="1700" t="s">
        <v>8088</v>
      </c>
    </row>
    <row r="4594" spans="2:9">
      <c r="B4594" s="1699" t="s">
        <v>3300</v>
      </c>
      <c r="C4594" s="1699" t="s">
        <v>2142</v>
      </c>
      <c r="D4594" s="1699" t="s">
        <v>2124</v>
      </c>
      <c r="E4594" s="1699">
        <v>0</v>
      </c>
      <c r="F4594" s="1699">
        <v>1</v>
      </c>
      <c r="G4594" s="1700" t="s">
        <v>1333</v>
      </c>
      <c r="H4594" s="1700" t="s">
        <v>4307</v>
      </c>
      <c r="I4594" s="1700" t="s">
        <v>8088</v>
      </c>
    </row>
    <row r="4595" spans="2:9">
      <c r="B4595" s="1699" t="s">
        <v>3300</v>
      </c>
      <c r="C4595" s="1699" t="s">
        <v>2142</v>
      </c>
      <c r="D4595" s="1699" t="s">
        <v>2524</v>
      </c>
      <c r="E4595" s="1699">
        <v>0</v>
      </c>
      <c r="F4595" s="1699">
        <v>1</v>
      </c>
      <c r="G4595" s="1700" t="s">
        <v>1333</v>
      </c>
      <c r="H4595" s="1700" t="s">
        <v>3141</v>
      </c>
      <c r="I4595" s="1700" t="s">
        <v>8088</v>
      </c>
    </row>
    <row r="4596" spans="2:9">
      <c r="B4596" s="1699" t="s">
        <v>3300</v>
      </c>
      <c r="C4596" s="1699" t="s">
        <v>2142</v>
      </c>
      <c r="D4596" s="1699" t="s">
        <v>2525</v>
      </c>
      <c r="E4596" s="1699">
        <v>0</v>
      </c>
      <c r="F4596" s="1699">
        <v>1</v>
      </c>
      <c r="G4596" s="1700" t="s">
        <v>1333</v>
      </c>
      <c r="H4596" s="1700" t="s">
        <v>3142</v>
      </c>
      <c r="I4596" s="1700" t="s">
        <v>8088</v>
      </c>
    </row>
    <row r="4597" spans="2:9">
      <c r="B4597" s="1699" t="s">
        <v>3300</v>
      </c>
      <c r="C4597" s="1699" t="s">
        <v>2142</v>
      </c>
      <c r="D4597" s="1699" t="s">
        <v>2727</v>
      </c>
      <c r="E4597" s="1699">
        <v>0</v>
      </c>
      <c r="F4597" s="1699">
        <v>1</v>
      </c>
      <c r="G4597" s="1700" t="s">
        <v>1333</v>
      </c>
      <c r="H4597" s="1700" t="s">
        <v>6610</v>
      </c>
      <c r="I4597" s="1700" t="s">
        <v>8088</v>
      </c>
    </row>
    <row r="4598" spans="2:9">
      <c r="B4598" s="1699" t="s">
        <v>3300</v>
      </c>
      <c r="C4598" s="1699" t="s">
        <v>2142</v>
      </c>
      <c r="D4598" s="1699" t="s">
        <v>2731</v>
      </c>
      <c r="E4598" s="1699">
        <v>0</v>
      </c>
      <c r="F4598" s="1699">
        <v>1</v>
      </c>
      <c r="G4598" s="1700" t="s">
        <v>1333</v>
      </c>
      <c r="H4598" s="1700" t="s">
        <v>6611</v>
      </c>
      <c r="I4598" s="1700" t="s">
        <v>8088</v>
      </c>
    </row>
    <row r="4599" spans="2:9">
      <c r="B4599" s="1699" t="s">
        <v>3300</v>
      </c>
      <c r="C4599" s="1699" t="s">
        <v>2142</v>
      </c>
      <c r="D4599" s="1699" t="s">
        <v>2735</v>
      </c>
      <c r="E4599" s="1699">
        <v>0</v>
      </c>
      <c r="F4599" s="1699">
        <v>1</v>
      </c>
      <c r="G4599" s="1700" t="s">
        <v>1333</v>
      </c>
      <c r="H4599" s="1700" t="s">
        <v>4371</v>
      </c>
      <c r="I4599" s="1700" t="s">
        <v>8089</v>
      </c>
    </row>
    <row r="4600" spans="2:9">
      <c r="B4600" s="1699" t="s">
        <v>3300</v>
      </c>
      <c r="C4600" s="1699" t="s">
        <v>2142</v>
      </c>
      <c r="D4600" s="1699" t="s">
        <v>2737</v>
      </c>
      <c r="E4600" s="1699">
        <v>0</v>
      </c>
      <c r="F4600" s="1699">
        <v>1</v>
      </c>
      <c r="G4600" s="1700" t="s">
        <v>1333</v>
      </c>
      <c r="H4600" s="1700" t="s">
        <v>2780</v>
      </c>
      <c r="I4600" s="1700" t="s">
        <v>8088</v>
      </c>
    </row>
    <row r="4601" spans="2:9">
      <c r="B4601" s="1699" t="s">
        <v>3300</v>
      </c>
      <c r="C4601" s="1699" t="s">
        <v>2142</v>
      </c>
      <c r="D4601" s="1699" t="s">
        <v>2743</v>
      </c>
      <c r="E4601" s="1699">
        <v>0</v>
      </c>
      <c r="F4601" s="1699">
        <v>1</v>
      </c>
      <c r="G4601" s="1700" t="s">
        <v>1333</v>
      </c>
      <c r="H4601" s="1700" t="s">
        <v>6612</v>
      </c>
      <c r="I4601" s="1700" t="s">
        <v>8088</v>
      </c>
    </row>
    <row r="4602" spans="2:9">
      <c r="B4602" s="1699" t="s">
        <v>3300</v>
      </c>
      <c r="C4602" s="1699" t="s">
        <v>2142</v>
      </c>
      <c r="D4602" s="1699" t="s">
        <v>3300</v>
      </c>
      <c r="E4602" s="1699">
        <v>0</v>
      </c>
      <c r="F4602" s="1699">
        <v>1</v>
      </c>
      <c r="G4602" s="1700" t="s">
        <v>1333</v>
      </c>
      <c r="H4602" s="1700" t="s">
        <v>6404</v>
      </c>
      <c r="I4602" s="1700" t="s">
        <v>8088</v>
      </c>
    </row>
    <row r="4603" spans="2:9">
      <c r="B4603" s="1699" t="s">
        <v>3300</v>
      </c>
      <c r="C4603" s="1699" t="s">
        <v>2142</v>
      </c>
      <c r="D4603" s="1699" t="s">
        <v>3301</v>
      </c>
      <c r="E4603" s="1699">
        <v>0</v>
      </c>
      <c r="F4603" s="1699">
        <v>1</v>
      </c>
      <c r="G4603" s="1700" t="s">
        <v>1333</v>
      </c>
      <c r="H4603" s="1700" t="s">
        <v>6613</v>
      </c>
      <c r="I4603" s="1700" t="s">
        <v>8088</v>
      </c>
    </row>
    <row r="4604" spans="2:9">
      <c r="B4604" s="1699" t="s">
        <v>3300</v>
      </c>
      <c r="C4604" s="1699" t="s">
        <v>2142</v>
      </c>
      <c r="D4604" s="1699" t="s">
        <v>3303</v>
      </c>
      <c r="E4604" s="1699">
        <v>0</v>
      </c>
      <c r="F4604" s="1699">
        <v>1</v>
      </c>
      <c r="G4604" s="1700" t="s">
        <v>1333</v>
      </c>
      <c r="H4604" s="1700" t="s">
        <v>6614</v>
      </c>
      <c r="I4604" s="1700" t="s">
        <v>8088</v>
      </c>
    </row>
    <row r="4605" spans="2:9">
      <c r="B4605" s="1699" t="s">
        <v>3300</v>
      </c>
      <c r="C4605" s="1699" t="s">
        <v>2142</v>
      </c>
      <c r="D4605" s="1699" t="s">
        <v>3305</v>
      </c>
      <c r="E4605" s="1699">
        <v>0</v>
      </c>
      <c r="F4605" s="1699">
        <v>1</v>
      </c>
      <c r="G4605" s="1700" t="s">
        <v>1333</v>
      </c>
      <c r="H4605" s="1700" t="s">
        <v>6615</v>
      </c>
      <c r="I4605" s="1700" t="s">
        <v>8089</v>
      </c>
    </row>
    <row r="4606" spans="2:9">
      <c r="B4606" s="1699" t="s">
        <v>3300</v>
      </c>
      <c r="C4606" s="1699" t="s">
        <v>2142</v>
      </c>
      <c r="D4606" s="1699" t="s">
        <v>4072</v>
      </c>
      <c r="E4606" s="1699">
        <v>0</v>
      </c>
      <c r="F4606" s="1699">
        <v>1</v>
      </c>
      <c r="G4606" s="1700" t="s">
        <v>1333</v>
      </c>
      <c r="H4606" s="1700" t="s">
        <v>6616</v>
      </c>
      <c r="I4606" s="1700" t="s">
        <v>8088</v>
      </c>
    </row>
    <row r="4607" spans="2:9">
      <c r="B4607" s="1699" t="s">
        <v>3300</v>
      </c>
      <c r="C4607" s="1699" t="s">
        <v>2142</v>
      </c>
      <c r="D4607" s="1699" t="s">
        <v>4081</v>
      </c>
      <c r="E4607" s="1699">
        <v>0</v>
      </c>
      <c r="F4607" s="1699">
        <v>1</v>
      </c>
      <c r="G4607" s="1700" t="s">
        <v>1333</v>
      </c>
      <c r="H4607" s="1700" t="s">
        <v>6617</v>
      </c>
      <c r="I4607" s="1700" t="s">
        <v>8088</v>
      </c>
    </row>
    <row r="4608" spans="2:9">
      <c r="B4608" s="1699" t="s">
        <v>3300</v>
      </c>
      <c r="C4608" s="1699" t="s">
        <v>2142</v>
      </c>
      <c r="D4608" s="1699" t="s">
        <v>4084</v>
      </c>
      <c r="E4608" s="1699">
        <v>0</v>
      </c>
      <c r="F4608" s="1699">
        <v>1</v>
      </c>
      <c r="G4608" s="1700" t="s">
        <v>1333</v>
      </c>
      <c r="H4608" s="1700" t="s">
        <v>6618</v>
      </c>
      <c r="I4608" s="1700" t="s">
        <v>8088</v>
      </c>
    </row>
    <row r="4609" spans="2:9">
      <c r="B4609" s="1699" t="s">
        <v>3300</v>
      </c>
      <c r="C4609" s="1699" t="s">
        <v>2142</v>
      </c>
      <c r="D4609" s="1699" t="s">
        <v>4088</v>
      </c>
      <c r="E4609" s="1699">
        <v>0</v>
      </c>
      <c r="F4609" s="1699">
        <v>1</v>
      </c>
      <c r="G4609" s="1700" t="s">
        <v>1333</v>
      </c>
      <c r="H4609" s="1700" t="s">
        <v>3773</v>
      </c>
      <c r="I4609" s="1700" t="s">
        <v>8088</v>
      </c>
    </row>
    <row r="4610" spans="2:9">
      <c r="B4610" s="1699" t="s">
        <v>3300</v>
      </c>
      <c r="C4610" s="1699" t="s">
        <v>2145</v>
      </c>
      <c r="D4610" s="1699" t="s">
        <v>2108</v>
      </c>
      <c r="E4610" s="1699">
        <v>1</v>
      </c>
      <c r="F4610" s="1699">
        <v>0</v>
      </c>
      <c r="G4610" s="1700" t="s">
        <v>3971</v>
      </c>
      <c r="H4610" s="1700"/>
      <c r="I4610" s="1700" t="s">
        <v>8088</v>
      </c>
    </row>
    <row r="4611" spans="2:9">
      <c r="B4611" s="1699" t="s">
        <v>3300</v>
      </c>
      <c r="C4611" s="1699" t="s">
        <v>2145</v>
      </c>
      <c r="D4611" s="1699" t="s">
        <v>2107</v>
      </c>
      <c r="E4611" s="1699">
        <v>0</v>
      </c>
      <c r="F4611" s="1699">
        <v>1</v>
      </c>
      <c r="G4611" s="1700" t="s">
        <v>3971</v>
      </c>
      <c r="H4611" s="1700" t="s">
        <v>6619</v>
      </c>
      <c r="I4611" s="1700" t="s">
        <v>8089</v>
      </c>
    </row>
    <row r="4612" spans="2:9">
      <c r="B4612" s="1699" t="s">
        <v>3300</v>
      </c>
      <c r="C4612" s="1699" t="s">
        <v>2145</v>
      </c>
      <c r="D4612" s="1699" t="s">
        <v>2110</v>
      </c>
      <c r="E4612" s="1699">
        <v>0</v>
      </c>
      <c r="F4612" s="1699">
        <v>1</v>
      </c>
      <c r="G4612" s="1700" t="s">
        <v>3971</v>
      </c>
      <c r="H4612" s="1700" t="s">
        <v>6620</v>
      </c>
      <c r="I4612" s="1700" t="s">
        <v>8089</v>
      </c>
    </row>
    <row r="4613" spans="2:9">
      <c r="B4613" s="1699" t="s">
        <v>3300</v>
      </c>
      <c r="C4613" s="1699" t="s">
        <v>2145</v>
      </c>
      <c r="D4613" s="1699" t="s">
        <v>2122</v>
      </c>
      <c r="E4613" s="1699">
        <v>0</v>
      </c>
      <c r="F4613" s="1699">
        <v>1</v>
      </c>
      <c r="G4613" s="1700" t="s">
        <v>3971</v>
      </c>
      <c r="H4613" s="1700" t="s">
        <v>3047</v>
      </c>
      <c r="I4613" s="1700" t="s">
        <v>8088</v>
      </c>
    </row>
    <row r="4614" spans="2:9">
      <c r="B4614" s="1699" t="s">
        <v>3300</v>
      </c>
      <c r="C4614" s="1699" t="s">
        <v>2145</v>
      </c>
      <c r="D4614" s="1699" t="s">
        <v>2124</v>
      </c>
      <c r="E4614" s="1699">
        <v>0</v>
      </c>
      <c r="F4614" s="1699">
        <v>1</v>
      </c>
      <c r="G4614" s="1700" t="s">
        <v>3971</v>
      </c>
      <c r="H4614" s="1700" t="s">
        <v>6621</v>
      </c>
      <c r="I4614" s="1700" t="s">
        <v>8089</v>
      </c>
    </row>
    <row r="4615" spans="2:9">
      <c r="B4615" s="1699" t="s">
        <v>3300</v>
      </c>
      <c r="C4615" s="1699" t="s">
        <v>2145</v>
      </c>
      <c r="D4615" s="1699" t="s">
        <v>2130</v>
      </c>
      <c r="E4615" s="1699">
        <v>0</v>
      </c>
      <c r="F4615" s="1699">
        <v>1</v>
      </c>
      <c r="G4615" s="1700" t="s">
        <v>3971</v>
      </c>
      <c r="H4615" s="1700" t="s">
        <v>6622</v>
      </c>
      <c r="I4615" s="1700" t="s">
        <v>8088</v>
      </c>
    </row>
    <row r="4616" spans="2:9">
      <c r="B4616" s="1699" t="s">
        <v>3300</v>
      </c>
      <c r="C4616" s="1699" t="s">
        <v>2145</v>
      </c>
      <c r="D4616" s="1699" t="s">
        <v>2512</v>
      </c>
      <c r="E4616" s="1699">
        <v>0</v>
      </c>
      <c r="F4616" s="1699">
        <v>1</v>
      </c>
      <c r="G4616" s="1700" t="s">
        <v>3971</v>
      </c>
      <c r="H4616" s="1700" t="s">
        <v>6623</v>
      </c>
      <c r="I4616" s="1700" t="s">
        <v>8088</v>
      </c>
    </row>
    <row r="4617" spans="2:9">
      <c r="B4617" s="1699" t="s">
        <v>3300</v>
      </c>
      <c r="C4617" s="1699" t="s">
        <v>2145</v>
      </c>
      <c r="D4617" s="1699" t="s">
        <v>2514</v>
      </c>
      <c r="E4617" s="1699">
        <v>0</v>
      </c>
      <c r="F4617" s="1699">
        <v>1</v>
      </c>
      <c r="G4617" s="1700" t="s">
        <v>3971</v>
      </c>
      <c r="H4617" s="1700" t="s">
        <v>6624</v>
      </c>
      <c r="I4617" s="1700" t="s">
        <v>8089</v>
      </c>
    </row>
    <row r="4618" spans="2:9">
      <c r="B4618" s="1699" t="s">
        <v>3300</v>
      </c>
      <c r="C4618" s="1699" t="s">
        <v>2145</v>
      </c>
      <c r="D4618" s="1699" t="s">
        <v>2515</v>
      </c>
      <c r="E4618" s="1699">
        <v>0</v>
      </c>
      <c r="F4618" s="1699">
        <v>1</v>
      </c>
      <c r="G4618" s="1700" t="s">
        <v>3971</v>
      </c>
      <c r="H4618" s="1700" t="s">
        <v>2144</v>
      </c>
      <c r="I4618" s="1700" t="s">
        <v>8089</v>
      </c>
    </row>
    <row r="4619" spans="2:9">
      <c r="B4619" s="1699" t="s">
        <v>3300</v>
      </c>
      <c r="C4619" s="1699" t="s">
        <v>2145</v>
      </c>
      <c r="D4619" s="1699" t="s">
        <v>2516</v>
      </c>
      <c r="E4619" s="1699">
        <v>0</v>
      </c>
      <c r="F4619" s="1699">
        <v>1</v>
      </c>
      <c r="G4619" s="1700" t="s">
        <v>3971</v>
      </c>
      <c r="H4619" s="1700" t="s">
        <v>6625</v>
      </c>
      <c r="I4619" s="1700" t="s">
        <v>8088</v>
      </c>
    </row>
    <row r="4620" spans="2:9">
      <c r="B4620" s="1699" t="s">
        <v>3300</v>
      </c>
      <c r="C4620" s="1699" t="s">
        <v>2145</v>
      </c>
      <c r="D4620" s="1699" t="s">
        <v>2518</v>
      </c>
      <c r="E4620" s="1699">
        <v>0</v>
      </c>
      <c r="F4620" s="1699">
        <v>1</v>
      </c>
      <c r="G4620" s="1700" t="s">
        <v>3971</v>
      </c>
      <c r="H4620" s="1700" t="s">
        <v>3875</v>
      </c>
      <c r="I4620" s="1700" t="s">
        <v>8089</v>
      </c>
    </row>
    <row r="4621" spans="2:9">
      <c r="B4621" s="1699" t="s">
        <v>3300</v>
      </c>
      <c r="C4621" s="1699" t="s">
        <v>2145</v>
      </c>
      <c r="D4621" s="1699" t="s">
        <v>2520</v>
      </c>
      <c r="E4621" s="1699">
        <v>0</v>
      </c>
      <c r="F4621" s="1699">
        <v>1</v>
      </c>
      <c r="G4621" s="1700" t="s">
        <v>3971</v>
      </c>
      <c r="H4621" s="1700" t="s">
        <v>6626</v>
      </c>
      <c r="I4621" s="1700" t="s">
        <v>8088</v>
      </c>
    </row>
    <row r="4622" spans="2:9">
      <c r="B4622" s="1699" t="s">
        <v>3300</v>
      </c>
      <c r="C4622" s="1699" t="s">
        <v>2145</v>
      </c>
      <c r="D4622" s="1699" t="s">
        <v>2522</v>
      </c>
      <c r="E4622" s="1699">
        <v>0</v>
      </c>
      <c r="F4622" s="1699">
        <v>1</v>
      </c>
      <c r="G4622" s="1700" t="s">
        <v>3971</v>
      </c>
      <c r="H4622" s="1700" t="s">
        <v>5710</v>
      </c>
      <c r="I4622" s="1700" t="s">
        <v>8088</v>
      </c>
    </row>
    <row r="4623" spans="2:9">
      <c r="B4623" s="1699" t="s">
        <v>3300</v>
      </c>
      <c r="C4623" s="1699" t="s">
        <v>2145</v>
      </c>
      <c r="D4623" s="1699" t="s">
        <v>2524</v>
      </c>
      <c r="E4623" s="1699">
        <v>0</v>
      </c>
      <c r="F4623" s="1699">
        <v>1</v>
      </c>
      <c r="G4623" s="1700" t="s">
        <v>3971</v>
      </c>
      <c r="H4623" s="1700" t="s">
        <v>6627</v>
      </c>
      <c r="I4623" s="1700" t="s">
        <v>8089</v>
      </c>
    </row>
    <row r="4624" spans="2:9">
      <c r="B4624" s="1699" t="s">
        <v>3300</v>
      </c>
      <c r="C4624" s="1699" t="s">
        <v>2145</v>
      </c>
      <c r="D4624" s="1699" t="s">
        <v>2525</v>
      </c>
      <c r="E4624" s="1699">
        <v>0</v>
      </c>
      <c r="F4624" s="1699">
        <v>1</v>
      </c>
      <c r="G4624" s="1700" t="s">
        <v>3971</v>
      </c>
      <c r="H4624" s="1700" t="s">
        <v>6628</v>
      </c>
      <c r="I4624" s="1700" t="s">
        <v>8089</v>
      </c>
    </row>
    <row r="4625" spans="2:9">
      <c r="B4625" s="1699" t="s">
        <v>3300</v>
      </c>
      <c r="C4625" s="1699" t="s">
        <v>2145</v>
      </c>
      <c r="D4625" s="1699" t="s">
        <v>2527</v>
      </c>
      <c r="E4625" s="1699">
        <v>0</v>
      </c>
      <c r="F4625" s="1699">
        <v>1</v>
      </c>
      <c r="G4625" s="1700" t="s">
        <v>3971</v>
      </c>
      <c r="H4625" s="1700" t="s">
        <v>3186</v>
      </c>
      <c r="I4625" s="1700" t="s">
        <v>8088</v>
      </c>
    </row>
    <row r="4626" spans="2:9">
      <c r="B4626" s="1699" t="s">
        <v>3300</v>
      </c>
      <c r="C4626" s="1699" t="s">
        <v>2150</v>
      </c>
      <c r="D4626" s="1699" t="s">
        <v>2108</v>
      </c>
      <c r="E4626" s="1699">
        <v>1</v>
      </c>
      <c r="F4626" s="1699">
        <v>0</v>
      </c>
      <c r="G4626" s="1700" t="s">
        <v>6629</v>
      </c>
      <c r="H4626" s="1700"/>
      <c r="I4626" s="1700" t="s">
        <v>8088</v>
      </c>
    </row>
    <row r="4627" spans="2:9">
      <c r="B4627" s="1699" t="s">
        <v>3300</v>
      </c>
      <c r="C4627" s="1699" t="s">
        <v>2150</v>
      </c>
      <c r="D4627" s="1699" t="s">
        <v>2107</v>
      </c>
      <c r="E4627" s="1699">
        <v>0</v>
      </c>
      <c r="F4627" s="1699">
        <v>1</v>
      </c>
      <c r="G4627" s="1700" t="s">
        <v>6629</v>
      </c>
      <c r="H4627" s="1700" t="s">
        <v>6630</v>
      </c>
      <c r="I4627" s="1700" t="s">
        <v>8088</v>
      </c>
    </row>
    <row r="4628" spans="2:9">
      <c r="B4628" s="1699" t="s">
        <v>3300</v>
      </c>
      <c r="C4628" s="1699" t="s">
        <v>2150</v>
      </c>
      <c r="D4628" s="1699" t="s">
        <v>2110</v>
      </c>
      <c r="E4628" s="1699">
        <v>0</v>
      </c>
      <c r="F4628" s="1699">
        <v>1</v>
      </c>
      <c r="G4628" s="1700" t="s">
        <v>6629</v>
      </c>
      <c r="H4628" s="1700" t="s">
        <v>6631</v>
      </c>
      <c r="I4628" s="1700" t="s">
        <v>8088</v>
      </c>
    </row>
    <row r="4629" spans="2:9">
      <c r="B4629" s="1699" t="s">
        <v>3300</v>
      </c>
      <c r="C4629" s="1699" t="s">
        <v>2150</v>
      </c>
      <c r="D4629" s="1699" t="s">
        <v>2112</v>
      </c>
      <c r="E4629" s="1699">
        <v>0</v>
      </c>
      <c r="F4629" s="1699">
        <v>1</v>
      </c>
      <c r="G4629" s="1700" t="s">
        <v>6629</v>
      </c>
      <c r="H4629" s="1700" t="s">
        <v>6632</v>
      </c>
      <c r="I4629" s="1700" t="s">
        <v>8088</v>
      </c>
    </row>
    <row r="4630" spans="2:9">
      <c r="B4630" s="1699" t="s">
        <v>3300</v>
      </c>
      <c r="C4630" s="1699" t="s">
        <v>2150</v>
      </c>
      <c r="D4630" s="1699" t="s">
        <v>2122</v>
      </c>
      <c r="E4630" s="1699">
        <v>0</v>
      </c>
      <c r="F4630" s="1699">
        <v>1</v>
      </c>
      <c r="G4630" s="1700" t="s">
        <v>6629</v>
      </c>
      <c r="H4630" s="1700" t="s">
        <v>6633</v>
      </c>
      <c r="I4630" s="1700" t="s">
        <v>8088</v>
      </c>
    </row>
    <row r="4631" spans="2:9">
      <c r="B4631" s="1699" t="s">
        <v>3300</v>
      </c>
      <c r="C4631" s="1699" t="s">
        <v>2150</v>
      </c>
      <c r="D4631" s="1699" t="s">
        <v>2126</v>
      </c>
      <c r="E4631" s="1699">
        <v>0</v>
      </c>
      <c r="F4631" s="1699">
        <v>1</v>
      </c>
      <c r="G4631" s="1700" t="s">
        <v>6629</v>
      </c>
      <c r="H4631" s="1700" t="s">
        <v>6634</v>
      </c>
      <c r="I4631" s="1700" t="s">
        <v>8088</v>
      </c>
    </row>
    <row r="4632" spans="2:9">
      <c r="B4632" s="1699" t="s">
        <v>3300</v>
      </c>
      <c r="C4632" s="1699" t="s">
        <v>2150</v>
      </c>
      <c r="D4632" s="1699" t="s">
        <v>2128</v>
      </c>
      <c r="E4632" s="1699">
        <v>0</v>
      </c>
      <c r="F4632" s="1699">
        <v>1</v>
      </c>
      <c r="G4632" s="1700" t="s">
        <v>6629</v>
      </c>
      <c r="H4632" s="1700" t="s">
        <v>3273</v>
      </c>
      <c r="I4632" s="1700" t="s">
        <v>8089</v>
      </c>
    </row>
    <row r="4633" spans="2:9">
      <c r="B4633" s="1699" t="s">
        <v>3300</v>
      </c>
      <c r="C4633" s="1699" t="s">
        <v>2150</v>
      </c>
      <c r="D4633" s="1699" t="s">
        <v>2130</v>
      </c>
      <c r="E4633" s="1699">
        <v>0</v>
      </c>
      <c r="F4633" s="1699">
        <v>1</v>
      </c>
      <c r="G4633" s="1700" t="s">
        <v>6629</v>
      </c>
      <c r="H4633" s="1700" t="s">
        <v>4212</v>
      </c>
      <c r="I4633" s="1700" t="s">
        <v>8088</v>
      </c>
    </row>
    <row r="4634" spans="2:9">
      <c r="B4634" s="1699" t="s">
        <v>3300</v>
      </c>
      <c r="C4634" s="1699" t="s">
        <v>2150</v>
      </c>
      <c r="D4634" s="1699" t="s">
        <v>2512</v>
      </c>
      <c r="E4634" s="1699">
        <v>0</v>
      </c>
      <c r="F4634" s="1699">
        <v>1</v>
      </c>
      <c r="G4634" s="1700" t="s">
        <v>6629</v>
      </c>
      <c r="H4634" s="1700" t="s">
        <v>6635</v>
      </c>
      <c r="I4634" s="1700" t="s">
        <v>8088</v>
      </c>
    </row>
    <row r="4635" spans="2:9">
      <c r="B4635" s="1699" t="s">
        <v>3300</v>
      </c>
      <c r="C4635" s="1699" t="s">
        <v>2150</v>
      </c>
      <c r="D4635" s="1699" t="s">
        <v>2514</v>
      </c>
      <c r="E4635" s="1699">
        <v>0</v>
      </c>
      <c r="F4635" s="1699">
        <v>1</v>
      </c>
      <c r="G4635" s="1700" t="s">
        <v>6629</v>
      </c>
      <c r="H4635" s="1700" t="s">
        <v>6636</v>
      </c>
      <c r="I4635" s="1700" t="s">
        <v>8088</v>
      </c>
    </row>
    <row r="4636" spans="2:9">
      <c r="B4636" s="1699" t="s">
        <v>3300</v>
      </c>
      <c r="C4636" s="1699" t="s">
        <v>2150</v>
      </c>
      <c r="D4636" s="1699" t="s">
        <v>2515</v>
      </c>
      <c r="E4636" s="1699">
        <v>0</v>
      </c>
      <c r="F4636" s="1699">
        <v>1</v>
      </c>
      <c r="G4636" s="1700" t="s">
        <v>6629</v>
      </c>
      <c r="H4636" s="1700" t="s">
        <v>6637</v>
      </c>
      <c r="I4636" s="1700" t="s">
        <v>8088</v>
      </c>
    </row>
    <row r="4637" spans="2:9">
      <c r="B4637" s="1699" t="s">
        <v>3300</v>
      </c>
      <c r="C4637" s="1699" t="s">
        <v>2150</v>
      </c>
      <c r="D4637" s="1699" t="s">
        <v>2516</v>
      </c>
      <c r="E4637" s="1699">
        <v>0</v>
      </c>
      <c r="F4637" s="1699">
        <v>1</v>
      </c>
      <c r="G4637" s="1700" t="s">
        <v>6629</v>
      </c>
      <c r="H4637" s="1700" t="s">
        <v>6638</v>
      </c>
      <c r="I4637" s="1700" t="s">
        <v>8088</v>
      </c>
    </row>
    <row r="4638" spans="2:9">
      <c r="B4638" s="1699" t="s">
        <v>3300</v>
      </c>
      <c r="C4638" s="1699" t="s">
        <v>2150</v>
      </c>
      <c r="D4638" s="1699" t="s">
        <v>2518</v>
      </c>
      <c r="E4638" s="1699">
        <v>0</v>
      </c>
      <c r="F4638" s="1699">
        <v>1</v>
      </c>
      <c r="G4638" s="1700" t="s">
        <v>6629</v>
      </c>
      <c r="H4638" s="1700" t="s">
        <v>6639</v>
      </c>
      <c r="I4638" s="1700" t="s">
        <v>8089</v>
      </c>
    </row>
    <row r="4639" spans="2:9">
      <c r="B4639" s="1699" t="s">
        <v>3300</v>
      </c>
      <c r="C4639" s="1699" t="s">
        <v>2150</v>
      </c>
      <c r="D4639" s="1699" t="s">
        <v>2520</v>
      </c>
      <c r="E4639" s="1699">
        <v>0</v>
      </c>
      <c r="F4639" s="1699">
        <v>1</v>
      </c>
      <c r="G4639" s="1700" t="s">
        <v>6629</v>
      </c>
      <c r="H4639" s="1700" t="s">
        <v>6640</v>
      </c>
      <c r="I4639" s="1700" t="s">
        <v>8089</v>
      </c>
    </row>
    <row r="4640" spans="2:9">
      <c r="B4640" s="1699" t="s">
        <v>3300</v>
      </c>
      <c r="C4640" s="1699" t="s">
        <v>2150</v>
      </c>
      <c r="D4640" s="1699" t="s">
        <v>2522</v>
      </c>
      <c r="E4640" s="1699">
        <v>0</v>
      </c>
      <c r="F4640" s="1699">
        <v>1</v>
      </c>
      <c r="G4640" s="1700" t="s">
        <v>6629</v>
      </c>
      <c r="H4640" s="1700" t="s">
        <v>6641</v>
      </c>
      <c r="I4640" s="1700" t="s">
        <v>8089</v>
      </c>
    </row>
    <row r="4641" spans="2:9">
      <c r="B4641" s="1699" t="s">
        <v>3300</v>
      </c>
      <c r="C4641" s="1699" t="s">
        <v>2150</v>
      </c>
      <c r="D4641" s="1699" t="s">
        <v>2524</v>
      </c>
      <c r="E4641" s="1699">
        <v>0</v>
      </c>
      <c r="F4641" s="1699">
        <v>1</v>
      </c>
      <c r="G4641" s="1700" t="s">
        <v>6629</v>
      </c>
      <c r="H4641" s="1700" t="s">
        <v>6642</v>
      </c>
      <c r="I4641" s="1700" t="s">
        <v>8088</v>
      </c>
    </row>
    <row r="4642" spans="2:9">
      <c r="B4642" s="1699" t="s">
        <v>3300</v>
      </c>
      <c r="C4642" s="1699" t="s">
        <v>2150</v>
      </c>
      <c r="D4642" s="1699" t="s">
        <v>2525</v>
      </c>
      <c r="E4642" s="1699">
        <v>0</v>
      </c>
      <c r="F4642" s="1699">
        <v>1</v>
      </c>
      <c r="G4642" s="1700" t="s">
        <v>6629</v>
      </c>
      <c r="H4642" s="1700" t="s">
        <v>4198</v>
      </c>
      <c r="I4642" s="1700" t="s">
        <v>8088</v>
      </c>
    </row>
    <row r="4643" spans="2:9">
      <c r="B4643" s="1699" t="s">
        <v>3300</v>
      </c>
      <c r="C4643" s="1699" t="s">
        <v>2150</v>
      </c>
      <c r="D4643" s="1699" t="s">
        <v>2527</v>
      </c>
      <c r="E4643" s="1699">
        <v>0</v>
      </c>
      <c r="F4643" s="1699">
        <v>1</v>
      </c>
      <c r="G4643" s="1700" t="s">
        <v>6629</v>
      </c>
      <c r="H4643" s="1700" t="s">
        <v>6643</v>
      </c>
      <c r="I4643" s="1700" t="s">
        <v>8088</v>
      </c>
    </row>
    <row r="4644" spans="2:9">
      <c r="B4644" s="1699" t="s">
        <v>3300</v>
      </c>
      <c r="C4644" s="1699" t="s">
        <v>2150</v>
      </c>
      <c r="D4644" s="1699" t="s">
        <v>2529</v>
      </c>
      <c r="E4644" s="1699">
        <v>0</v>
      </c>
      <c r="F4644" s="1699">
        <v>1</v>
      </c>
      <c r="G4644" s="1700" t="s">
        <v>6629</v>
      </c>
      <c r="H4644" s="1700" t="s">
        <v>6644</v>
      </c>
      <c r="I4644" s="1700" t="s">
        <v>8088</v>
      </c>
    </row>
    <row r="4645" spans="2:9">
      <c r="B4645" s="1699" t="s">
        <v>3300</v>
      </c>
      <c r="C4645" s="1699" t="s">
        <v>2150</v>
      </c>
      <c r="D4645" s="1699" t="s">
        <v>2531</v>
      </c>
      <c r="E4645" s="1699">
        <v>0</v>
      </c>
      <c r="F4645" s="1699">
        <v>1</v>
      </c>
      <c r="G4645" s="1700" t="s">
        <v>6629</v>
      </c>
      <c r="H4645" s="1700" t="s">
        <v>2681</v>
      </c>
      <c r="I4645" s="1700" t="s">
        <v>8089</v>
      </c>
    </row>
    <row r="4646" spans="2:9">
      <c r="B4646" s="1699" t="s">
        <v>3300</v>
      </c>
      <c r="C4646" s="1699" t="s">
        <v>2150</v>
      </c>
      <c r="D4646" s="1699" t="s">
        <v>2685</v>
      </c>
      <c r="E4646" s="1699">
        <v>0</v>
      </c>
      <c r="F4646" s="1699">
        <v>1</v>
      </c>
      <c r="G4646" s="1700" t="s">
        <v>6629</v>
      </c>
      <c r="H4646" s="1700" t="s">
        <v>6645</v>
      </c>
      <c r="I4646" s="1700" t="s">
        <v>8088</v>
      </c>
    </row>
    <row r="4647" spans="2:9">
      <c r="B4647" s="1699" t="s">
        <v>3300</v>
      </c>
      <c r="C4647" s="1699" t="s">
        <v>2150</v>
      </c>
      <c r="D4647" s="1699" t="s">
        <v>2725</v>
      </c>
      <c r="E4647" s="1699">
        <v>0</v>
      </c>
      <c r="F4647" s="1699">
        <v>1</v>
      </c>
      <c r="G4647" s="1700" t="s">
        <v>6629</v>
      </c>
      <c r="H4647" s="1700" t="s">
        <v>6646</v>
      </c>
      <c r="I4647" s="1700" t="s">
        <v>8088</v>
      </c>
    </row>
    <row r="4648" spans="2:9">
      <c r="B4648" s="1699" t="s">
        <v>3300</v>
      </c>
      <c r="C4648" s="1699" t="s">
        <v>2150</v>
      </c>
      <c r="D4648" s="1699" t="s">
        <v>2727</v>
      </c>
      <c r="E4648" s="1699">
        <v>0</v>
      </c>
      <c r="F4648" s="1699">
        <v>1</v>
      </c>
      <c r="G4648" s="1700" t="s">
        <v>6629</v>
      </c>
      <c r="H4648" s="1700" t="s">
        <v>6647</v>
      </c>
      <c r="I4648" s="1700" t="s">
        <v>8088</v>
      </c>
    </row>
    <row r="4649" spans="2:9">
      <c r="B4649" s="1699" t="s">
        <v>3300</v>
      </c>
      <c r="C4649" s="1699" t="s">
        <v>2150</v>
      </c>
      <c r="D4649" s="1699" t="s">
        <v>2729</v>
      </c>
      <c r="E4649" s="1699">
        <v>0</v>
      </c>
      <c r="F4649" s="1699">
        <v>1</v>
      </c>
      <c r="G4649" s="1700" t="s">
        <v>6629</v>
      </c>
      <c r="H4649" s="1700" t="s">
        <v>6648</v>
      </c>
      <c r="I4649" s="1700" t="s">
        <v>8089</v>
      </c>
    </row>
    <row r="4650" spans="2:9">
      <c r="B4650" s="1699" t="s">
        <v>3300</v>
      </c>
      <c r="C4650" s="1699" t="s">
        <v>2150</v>
      </c>
      <c r="D4650" s="1699" t="s">
        <v>2731</v>
      </c>
      <c r="E4650" s="1699">
        <v>0</v>
      </c>
      <c r="F4650" s="1699">
        <v>1</v>
      </c>
      <c r="G4650" s="1700" t="s">
        <v>6629</v>
      </c>
      <c r="H4650" s="1700" t="s">
        <v>6649</v>
      </c>
      <c r="I4650" s="1700" t="s">
        <v>8088</v>
      </c>
    </row>
    <row r="4651" spans="2:9">
      <c r="B4651" s="1699" t="s">
        <v>3300</v>
      </c>
      <c r="C4651" s="1699" t="s">
        <v>2150</v>
      </c>
      <c r="D4651" s="1699" t="s">
        <v>2733</v>
      </c>
      <c r="E4651" s="1699">
        <v>0</v>
      </c>
      <c r="F4651" s="1699">
        <v>1</v>
      </c>
      <c r="G4651" s="1700" t="s">
        <v>6629</v>
      </c>
      <c r="H4651" s="1700" t="s">
        <v>6650</v>
      </c>
      <c r="I4651" s="1700" t="s">
        <v>8088</v>
      </c>
    </row>
    <row r="4652" spans="2:9">
      <c r="B4652" s="1699" t="s">
        <v>3300</v>
      </c>
      <c r="C4652" s="1699" t="s">
        <v>2150</v>
      </c>
      <c r="D4652" s="1699" t="s">
        <v>2735</v>
      </c>
      <c r="E4652" s="1699">
        <v>0</v>
      </c>
      <c r="F4652" s="1699">
        <v>1</v>
      </c>
      <c r="G4652" s="1700" t="s">
        <v>6629</v>
      </c>
      <c r="H4652" s="1700" t="s">
        <v>6651</v>
      </c>
      <c r="I4652" s="1700" t="s">
        <v>8088</v>
      </c>
    </row>
    <row r="4653" spans="2:9">
      <c r="B4653" s="1699" t="s">
        <v>3300</v>
      </c>
      <c r="C4653" s="1699" t="s">
        <v>2150</v>
      </c>
      <c r="D4653" s="1699" t="s">
        <v>2737</v>
      </c>
      <c r="E4653" s="1699">
        <v>0</v>
      </c>
      <c r="F4653" s="1699">
        <v>1</v>
      </c>
      <c r="G4653" s="1700" t="s">
        <v>6629</v>
      </c>
      <c r="H4653" s="1700" t="s">
        <v>6652</v>
      </c>
      <c r="I4653" s="1700" t="s">
        <v>8088</v>
      </c>
    </row>
    <row r="4654" spans="2:9">
      <c r="B4654" s="1699" t="s">
        <v>3300</v>
      </c>
      <c r="C4654" s="1699" t="s">
        <v>2150</v>
      </c>
      <c r="D4654" s="1699" t="s">
        <v>2739</v>
      </c>
      <c r="E4654" s="1699">
        <v>0</v>
      </c>
      <c r="F4654" s="1699">
        <v>1</v>
      </c>
      <c r="G4654" s="1700" t="s">
        <v>6629</v>
      </c>
      <c r="H4654" s="1700" t="s">
        <v>6653</v>
      </c>
      <c r="I4654" s="1700" t="s">
        <v>8088</v>
      </c>
    </row>
    <row r="4655" spans="2:9">
      <c r="B4655" s="1699" t="s">
        <v>3300</v>
      </c>
      <c r="C4655" s="1699" t="s">
        <v>2152</v>
      </c>
      <c r="D4655" s="1699" t="s">
        <v>2108</v>
      </c>
      <c r="E4655" s="1699">
        <v>1</v>
      </c>
      <c r="F4655" s="1699">
        <v>0</v>
      </c>
      <c r="G4655" s="1700" t="s">
        <v>6654</v>
      </c>
      <c r="H4655" s="1700"/>
      <c r="I4655" s="1700" t="s">
        <v>8089</v>
      </c>
    </row>
    <row r="4656" spans="2:9">
      <c r="B4656" s="1699" t="s">
        <v>3300</v>
      </c>
      <c r="C4656" s="1699" t="s">
        <v>2152</v>
      </c>
      <c r="D4656" s="1699" t="s">
        <v>2107</v>
      </c>
      <c r="E4656" s="1699">
        <v>0</v>
      </c>
      <c r="F4656" s="1699">
        <v>1</v>
      </c>
      <c r="G4656" s="1700" t="s">
        <v>6654</v>
      </c>
      <c r="H4656" s="1700" t="s">
        <v>6655</v>
      </c>
      <c r="I4656" s="1700" t="s">
        <v>8088</v>
      </c>
    </row>
    <row r="4657" spans="2:9">
      <c r="B4657" s="1699" t="s">
        <v>3300</v>
      </c>
      <c r="C4657" s="1699" t="s">
        <v>2152</v>
      </c>
      <c r="D4657" s="1699" t="s">
        <v>2110</v>
      </c>
      <c r="E4657" s="1699">
        <v>0</v>
      </c>
      <c r="F4657" s="1699">
        <v>1</v>
      </c>
      <c r="G4657" s="1700" t="s">
        <v>6654</v>
      </c>
      <c r="H4657" s="1700" t="s">
        <v>6656</v>
      </c>
      <c r="I4657" s="1700" t="s">
        <v>8089</v>
      </c>
    </row>
    <row r="4658" spans="2:9">
      <c r="B4658" s="1699" t="s">
        <v>3300</v>
      </c>
      <c r="C4658" s="1699" t="s">
        <v>2152</v>
      </c>
      <c r="D4658" s="1699" t="s">
        <v>2112</v>
      </c>
      <c r="E4658" s="1699">
        <v>0</v>
      </c>
      <c r="F4658" s="1699">
        <v>1</v>
      </c>
      <c r="G4658" s="1700" t="s">
        <v>6654</v>
      </c>
      <c r="H4658" s="1700" t="s">
        <v>4136</v>
      </c>
      <c r="I4658" s="1700" t="s">
        <v>8089</v>
      </c>
    </row>
    <row r="4659" spans="2:9">
      <c r="B4659" s="1699" t="s">
        <v>3300</v>
      </c>
      <c r="C4659" s="1699" t="s">
        <v>2152</v>
      </c>
      <c r="D4659" s="1699" t="s">
        <v>2122</v>
      </c>
      <c r="E4659" s="1699">
        <v>0</v>
      </c>
      <c r="F4659" s="1699">
        <v>1</v>
      </c>
      <c r="G4659" s="1700" t="s">
        <v>6654</v>
      </c>
      <c r="H4659" s="1700" t="s">
        <v>6657</v>
      </c>
      <c r="I4659" s="1700" t="s">
        <v>8088</v>
      </c>
    </row>
    <row r="4660" spans="2:9">
      <c r="B4660" s="1699" t="s">
        <v>3300</v>
      </c>
      <c r="C4660" s="1699" t="s">
        <v>2152</v>
      </c>
      <c r="D4660" s="1699" t="s">
        <v>2124</v>
      </c>
      <c r="E4660" s="1699">
        <v>0</v>
      </c>
      <c r="F4660" s="1699">
        <v>1</v>
      </c>
      <c r="G4660" s="1700" t="s">
        <v>6654</v>
      </c>
      <c r="H4660" s="1700" t="s">
        <v>6658</v>
      </c>
      <c r="I4660" s="1700" t="s">
        <v>8088</v>
      </c>
    </row>
    <row r="4661" spans="2:9">
      <c r="B4661" s="1699" t="s">
        <v>3300</v>
      </c>
      <c r="C4661" s="1699" t="s">
        <v>2152</v>
      </c>
      <c r="D4661" s="1699" t="s">
        <v>2126</v>
      </c>
      <c r="E4661" s="1699">
        <v>0</v>
      </c>
      <c r="F4661" s="1699">
        <v>1</v>
      </c>
      <c r="G4661" s="1700" t="s">
        <v>6654</v>
      </c>
      <c r="H4661" s="1700" t="s">
        <v>6659</v>
      </c>
      <c r="I4661" s="1700" t="s">
        <v>8088</v>
      </c>
    </row>
    <row r="4662" spans="2:9">
      <c r="B4662" s="1699" t="s">
        <v>3300</v>
      </c>
      <c r="C4662" s="1699" t="s">
        <v>2152</v>
      </c>
      <c r="D4662" s="1699" t="s">
        <v>2128</v>
      </c>
      <c r="E4662" s="1699">
        <v>0</v>
      </c>
      <c r="F4662" s="1699">
        <v>1</v>
      </c>
      <c r="G4662" s="1700" t="s">
        <v>6654</v>
      </c>
      <c r="H4662" s="1700" t="s">
        <v>6660</v>
      </c>
      <c r="I4662" s="1700" t="s">
        <v>8089</v>
      </c>
    </row>
    <row r="4663" spans="2:9">
      <c r="B4663" s="1699" t="s">
        <v>3300</v>
      </c>
      <c r="C4663" s="1699" t="s">
        <v>2152</v>
      </c>
      <c r="D4663" s="1699" t="s">
        <v>2130</v>
      </c>
      <c r="E4663" s="1699">
        <v>0</v>
      </c>
      <c r="F4663" s="1699">
        <v>1</v>
      </c>
      <c r="G4663" s="1700" t="s">
        <v>6654</v>
      </c>
      <c r="H4663" s="1700" t="s">
        <v>6661</v>
      </c>
      <c r="I4663" s="1700" t="s">
        <v>8089</v>
      </c>
    </row>
    <row r="4664" spans="2:9">
      <c r="B4664" s="1699" t="s">
        <v>3300</v>
      </c>
      <c r="C4664" s="1699" t="s">
        <v>2152</v>
      </c>
      <c r="D4664" s="1699" t="s">
        <v>2512</v>
      </c>
      <c r="E4664" s="1699">
        <v>0</v>
      </c>
      <c r="F4664" s="1699">
        <v>1</v>
      </c>
      <c r="G4664" s="1700" t="s">
        <v>6654</v>
      </c>
      <c r="H4664" s="1700" t="s">
        <v>6662</v>
      </c>
      <c r="I4664" s="1700" t="s">
        <v>8089</v>
      </c>
    </row>
    <row r="4665" spans="2:9">
      <c r="B4665" s="1699" t="s">
        <v>3300</v>
      </c>
      <c r="C4665" s="1699" t="s">
        <v>2152</v>
      </c>
      <c r="D4665" s="1699" t="s">
        <v>2514</v>
      </c>
      <c r="E4665" s="1699">
        <v>0</v>
      </c>
      <c r="F4665" s="1699">
        <v>1</v>
      </c>
      <c r="G4665" s="1700" t="s">
        <v>6654</v>
      </c>
      <c r="H4665" s="1700" t="s">
        <v>6663</v>
      </c>
      <c r="I4665" s="1700" t="s">
        <v>8089</v>
      </c>
    </row>
    <row r="4666" spans="2:9">
      <c r="B4666" s="1699" t="s">
        <v>3300</v>
      </c>
      <c r="C4666" s="1699" t="s">
        <v>2152</v>
      </c>
      <c r="D4666" s="1699" t="s">
        <v>2515</v>
      </c>
      <c r="E4666" s="1699">
        <v>0</v>
      </c>
      <c r="F4666" s="1699">
        <v>1</v>
      </c>
      <c r="G4666" s="1700" t="s">
        <v>6654</v>
      </c>
      <c r="H4666" s="1700" t="s">
        <v>6664</v>
      </c>
      <c r="I4666" s="1700" t="s">
        <v>8089</v>
      </c>
    </row>
    <row r="4667" spans="2:9">
      <c r="B4667" s="1699" t="s">
        <v>3300</v>
      </c>
      <c r="C4667" s="1699" t="s">
        <v>2152</v>
      </c>
      <c r="D4667" s="1699" t="s">
        <v>2516</v>
      </c>
      <c r="E4667" s="1699">
        <v>0</v>
      </c>
      <c r="F4667" s="1699">
        <v>1</v>
      </c>
      <c r="G4667" s="1700" t="s">
        <v>6654</v>
      </c>
      <c r="H4667" s="1700" t="s">
        <v>6665</v>
      </c>
      <c r="I4667" s="1700" t="s">
        <v>8089</v>
      </c>
    </row>
    <row r="4668" spans="2:9">
      <c r="B4668" s="1699" t="s">
        <v>3300</v>
      </c>
      <c r="C4668" s="1699" t="s">
        <v>2152</v>
      </c>
      <c r="D4668" s="1699" t="s">
        <v>2518</v>
      </c>
      <c r="E4668" s="1699">
        <v>0</v>
      </c>
      <c r="F4668" s="1699">
        <v>1</v>
      </c>
      <c r="G4668" s="1700" t="s">
        <v>6654</v>
      </c>
      <c r="H4668" s="1700" t="s">
        <v>6666</v>
      </c>
      <c r="I4668" s="1700" t="s">
        <v>8089</v>
      </c>
    </row>
    <row r="4669" spans="2:9">
      <c r="B4669" s="1699" t="s">
        <v>3300</v>
      </c>
      <c r="C4669" s="1699" t="s">
        <v>2152</v>
      </c>
      <c r="D4669" s="1699" t="s">
        <v>2520</v>
      </c>
      <c r="E4669" s="1699">
        <v>0</v>
      </c>
      <c r="F4669" s="1699">
        <v>1</v>
      </c>
      <c r="G4669" s="1700" t="s">
        <v>6654</v>
      </c>
      <c r="H4669" s="1700" t="s">
        <v>2681</v>
      </c>
      <c r="I4669" s="1700" t="s">
        <v>8089</v>
      </c>
    </row>
    <row r="4670" spans="2:9">
      <c r="B4670" s="1699" t="s">
        <v>3300</v>
      </c>
      <c r="C4670" s="1699" t="s">
        <v>2152</v>
      </c>
      <c r="D4670" s="1699" t="s">
        <v>2522</v>
      </c>
      <c r="E4670" s="1699">
        <v>0</v>
      </c>
      <c r="F4670" s="1699">
        <v>1</v>
      </c>
      <c r="G4670" s="1700" t="s">
        <v>6654</v>
      </c>
      <c r="H4670" s="1700" t="s">
        <v>6667</v>
      </c>
      <c r="I4670" s="1700" t="s">
        <v>8089</v>
      </c>
    </row>
    <row r="4671" spans="2:9">
      <c r="B4671" s="1699" t="s">
        <v>3300</v>
      </c>
      <c r="C4671" s="1699" t="s">
        <v>2152</v>
      </c>
      <c r="D4671" s="1699" t="s">
        <v>2524</v>
      </c>
      <c r="E4671" s="1699">
        <v>0</v>
      </c>
      <c r="F4671" s="1699">
        <v>1</v>
      </c>
      <c r="G4671" s="1700" t="s">
        <v>6654</v>
      </c>
      <c r="H4671" s="1700" t="s">
        <v>6668</v>
      </c>
      <c r="I4671" s="1700" t="s">
        <v>8088</v>
      </c>
    </row>
    <row r="4672" spans="2:9">
      <c r="B4672" s="1699" t="s">
        <v>3300</v>
      </c>
      <c r="C4672" s="1699" t="s">
        <v>2152</v>
      </c>
      <c r="D4672" s="1699" t="s">
        <v>2525</v>
      </c>
      <c r="E4672" s="1699">
        <v>0</v>
      </c>
      <c r="F4672" s="1699">
        <v>1</v>
      </c>
      <c r="G4672" s="1700" t="s">
        <v>6654</v>
      </c>
      <c r="H4672" s="1700" t="s">
        <v>6403</v>
      </c>
      <c r="I4672" s="1700" t="s">
        <v>8088</v>
      </c>
    </row>
    <row r="4673" spans="2:9">
      <c r="B4673" s="1699" t="s">
        <v>3300</v>
      </c>
      <c r="C4673" s="1699" t="s">
        <v>2152</v>
      </c>
      <c r="D4673" s="1699" t="s">
        <v>2527</v>
      </c>
      <c r="E4673" s="1699">
        <v>0</v>
      </c>
      <c r="F4673" s="1699">
        <v>1</v>
      </c>
      <c r="G4673" s="1700" t="s">
        <v>6654</v>
      </c>
      <c r="H4673" s="1700" t="s">
        <v>6669</v>
      </c>
      <c r="I4673" s="1700" t="s">
        <v>8089</v>
      </c>
    </row>
    <row r="4674" spans="2:9">
      <c r="B4674" s="1699" t="s">
        <v>3300</v>
      </c>
      <c r="C4674" s="1699" t="s">
        <v>2152</v>
      </c>
      <c r="D4674" s="1699" t="s">
        <v>2529</v>
      </c>
      <c r="E4674" s="1699">
        <v>0</v>
      </c>
      <c r="F4674" s="1699">
        <v>1</v>
      </c>
      <c r="G4674" s="1700" t="s">
        <v>6654</v>
      </c>
      <c r="H4674" s="1700" t="s">
        <v>6670</v>
      </c>
      <c r="I4674" s="1700" t="s">
        <v>8088</v>
      </c>
    </row>
    <row r="4675" spans="2:9">
      <c r="B4675" s="1699" t="s">
        <v>3300</v>
      </c>
      <c r="C4675" s="1699" t="s">
        <v>2152</v>
      </c>
      <c r="D4675" s="1699" t="s">
        <v>2531</v>
      </c>
      <c r="E4675" s="1699">
        <v>0</v>
      </c>
      <c r="F4675" s="1699">
        <v>1</v>
      </c>
      <c r="G4675" s="1700" t="s">
        <v>6654</v>
      </c>
      <c r="H4675" s="1700" t="s">
        <v>6671</v>
      </c>
      <c r="I4675" s="1700" t="s">
        <v>8089</v>
      </c>
    </row>
    <row r="4676" spans="2:9">
      <c r="B4676" s="1699" t="s">
        <v>3300</v>
      </c>
      <c r="C4676" s="1699" t="s">
        <v>2152</v>
      </c>
      <c r="D4676" s="1699" t="s">
        <v>2685</v>
      </c>
      <c r="E4676" s="1699">
        <v>0</v>
      </c>
      <c r="F4676" s="1699">
        <v>1</v>
      </c>
      <c r="G4676" s="1700" t="s">
        <v>6654</v>
      </c>
      <c r="H4676" s="1700" t="s">
        <v>6672</v>
      </c>
      <c r="I4676" s="1700" t="s">
        <v>8089</v>
      </c>
    </row>
    <row r="4677" spans="2:9">
      <c r="B4677" s="1699" t="s">
        <v>3300</v>
      </c>
      <c r="C4677" s="1699" t="s">
        <v>2152</v>
      </c>
      <c r="D4677" s="1699" t="s">
        <v>2725</v>
      </c>
      <c r="E4677" s="1699">
        <v>0</v>
      </c>
      <c r="F4677" s="1699">
        <v>1</v>
      </c>
      <c r="G4677" s="1700" t="s">
        <v>6654</v>
      </c>
      <c r="H4677" s="1700" t="s">
        <v>6673</v>
      </c>
      <c r="I4677" s="1700" t="s">
        <v>8089</v>
      </c>
    </row>
    <row r="4678" spans="2:9">
      <c r="B4678" s="1699" t="s">
        <v>3300</v>
      </c>
      <c r="C4678" s="1699" t="s">
        <v>2152</v>
      </c>
      <c r="D4678" s="1699" t="s">
        <v>2727</v>
      </c>
      <c r="E4678" s="1699">
        <v>0</v>
      </c>
      <c r="F4678" s="1699">
        <v>1</v>
      </c>
      <c r="G4678" s="1700" t="s">
        <v>6654</v>
      </c>
      <c r="H4678" s="1700" t="s">
        <v>6674</v>
      </c>
      <c r="I4678" s="1700" t="s">
        <v>8089</v>
      </c>
    </row>
    <row r="4679" spans="2:9">
      <c r="B4679" s="1699" t="s">
        <v>3300</v>
      </c>
      <c r="C4679" s="1699" t="s">
        <v>2154</v>
      </c>
      <c r="D4679" s="1699" t="s">
        <v>2107</v>
      </c>
      <c r="E4679" s="1699">
        <v>0</v>
      </c>
      <c r="F4679" s="1699">
        <v>1</v>
      </c>
      <c r="G4679" s="1700" t="s">
        <v>6675</v>
      </c>
      <c r="H4679" s="1700" t="s">
        <v>6676</v>
      </c>
      <c r="I4679" s="1700" t="s">
        <v>8089</v>
      </c>
    </row>
    <row r="4680" spans="2:9">
      <c r="B4680" s="1699" t="s">
        <v>3300</v>
      </c>
      <c r="C4680" s="1699" t="s">
        <v>2154</v>
      </c>
      <c r="D4680" s="1699" t="s">
        <v>2110</v>
      </c>
      <c r="E4680" s="1699">
        <v>0</v>
      </c>
      <c r="F4680" s="1699">
        <v>1</v>
      </c>
      <c r="G4680" s="1700" t="s">
        <v>6675</v>
      </c>
      <c r="H4680" s="1700" t="s">
        <v>6677</v>
      </c>
      <c r="I4680" s="1700" t="s">
        <v>8088</v>
      </c>
    </row>
    <row r="4681" spans="2:9">
      <c r="B4681" s="1699" t="s">
        <v>3300</v>
      </c>
      <c r="C4681" s="1699" t="s">
        <v>2154</v>
      </c>
      <c r="D4681" s="1699" t="s">
        <v>2122</v>
      </c>
      <c r="E4681" s="1699">
        <v>0</v>
      </c>
      <c r="F4681" s="1699">
        <v>1</v>
      </c>
      <c r="G4681" s="1700" t="s">
        <v>6675</v>
      </c>
      <c r="H4681" s="1700" t="s">
        <v>6678</v>
      </c>
      <c r="I4681" s="1700" t="s">
        <v>8088</v>
      </c>
    </row>
    <row r="4682" spans="2:9">
      <c r="B4682" s="1699" t="s">
        <v>3300</v>
      </c>
      <c r="C4682" s="1699" t="s">
        <v>2154</v>
      </c>
      <c r="D4682" s="1699" t="s">
        <v>2124</v>
      </c>
      <c r="E4682" s="1699">
        <v>0</v>
      </c>
      <c r="F4682" s="1699">
        <v>1</v>
      </c>
      <c r="G4682" s="1700" t="s">
        <v>6675</v>
      </c>
      <c r="H4682" s="1700" t="s">
        <v>6679</v>
      </c>
      <c r="I4682" s="1700" t="s">
        <v>8089</v>
      </c>
    </row>
    <row r="4683" spans="2:9">
      <c r="B4683" s="1699" t="s">
        <v>3300</v>
      </c>
      <c r="C4683" s="1699" t="s">
        <v>2155</v>
      </c>
      <c r="D4683" s="1699" t="s">
        <v>2108</v>
      </c>
      <c r="E4683" s="1699">
        <v>1</v>
      </c>
      <c r="F4683" s="1699">
        <v>0</v>
      </c>
      <c r="G4683" s="1700" t="s">
        <v>6680</v>
      </c>
      <c r="H4683" s="1700"/>
      <c r="I4683" s="1700" t="s">
        <v>8088</v>
      </c>
    </row>
    <row r="4684" spans="2:9">
      <c r="B4684" s="1699" t="s">
        <v>3300</v>
      </c>
      <c r="C4684" s="1699" t="s">
        <v>2155</v>
      </c>
      <c r="D4684" s="1699" t="s">
        <v>2110</v>
      </c>
      <c r="E4684" s="1699">
        <v>0</v>
      </c>
      <c r="F4684" s="1699">
        <v>1</v>
      </c>
      <c r="G4684" s="1700" t="s">
        <v>6680</v>
      </c>
      <c r="H4684" s="1700" t="s">
        <v>6681</v>
      </c>
      <c r="I4684" s="1700" t="s">
        <v>8088</v>
      </c>
    </row>
    <row r="4685" spans="2:9">
      <c r="B4685" s="1699" t="s">
        <v>3300</v>
      </c>
      <c r="C4685" s="1699" t="s">
        <v>2155</v>
      </c>
      <c r="D4685" s="1699" t="s">
        <v>2112</v>
      </c>
      <c r="E4685" s="1699">
        <v>0</v>
      </c>
      <c r="F4685" s="1699">
        <v>1</v>
      </c>
      <c r="G4685" s="1700" t="s">
        <v>6680</v>
      </c>
      <c r="H4685" s="1700" t="s">
        <v>6682</v>
      </c>
      <c r="I4685" s="1700" t="s">
        <v>8088</v>
      </c>
    </row>
    <row r="4686" spans="2:9">
      <c r="B4686" s="1699" t="s">
        <v>3300</v>
      </c>
      <c r="C4686" s="1699" t="s">
        <v>2155</v>
      </c>
      <c r="D4686" s="1699" t="s">
        <v>2122</v>
      </c>
      <c r="E4686" s="1699">
        <v>0</v>
      </c>
      <c r="F4686" s="1699">
        <v>1</v>
      </c>
      <c r="G4686" s="1700" t="s">
        <v>6680</v>
      </c>
      <c r="H4686" s="1700" t="s">
        <v>6683</v>
      </c>
      <c r="I4686" s="1700" t="s">
        <v>8088</v>
      </c>
    </row>
    <row r="4687" spans="2:9">
      <c r="B4687" s="1699" t="s">
        <v>3300</v>
      </c>
      <c r="C4687" s="1699" t="s">
        <v>2155</v>
      </c>
      <c r="D4687" s="1699" t="s">
        <v>2124</v>
      </c>
      <c r="E4687" s="1699">
        <v>0</v>
      </c>
      <c r="F4687" s="1699">
        <v>1</v>
      </c>
      <c r="G4687" s="1700" t="s">
        <v>6680</v>
      </c>
      <c r="H4687" s="1700" t="s">
        <v>6684</v>
      </c>
      <c r="I4687" s="1700" t="s">
        <v>8088</v>
      </c>
    </row>
    <row r="4688" spans="2:9">
      <c r="B4688" s="1699" t="s">
        <v>3300</v>
      </c>
      <c r="C4688" s="1699" t="s">
        <v>2155</v>
      </c>
      <c r="D4688" s="1699" t="s">
        <v>2128</v>
      </c>
      <c r="E4688" s="1699">
        <v>0</v>
      </c>
      <c r="F4688" s="1699">
        <v>1</v>
      </c>
      <c r="G4688" s="1700" t="s">
        <v>6680</v>
      </c>
      <c r="H4688" s="1700" t="s">
        <v>4692</v>
      </c>
      <c r="I4688" s="1700" t="s">
        <v>8088</v>
      </c>
    </row>
    <row r="4689" spans="2:9">
      <c r="B4689" s="1699" t="s">
        <v>3300</v>
      </c>
      <c r="C4689" s="1699" t="s">
        <v>2155</v>
      </c>
      <c r="D4689" s="1699" t="s">
        <v>2130</v>
      </c>
      <c r="E4689" s="1699">
        <v>0</v>
      </c>
      <c r="F4689" s="1699">
        <v>1</v>
      </c>
      <c r="G4689" s="1700" t="s">
        <v>6680</v>
      </c>
      <c r="H4689" s="1700" t="s">
        <v>4229</v>
      </c>
      <c r="I4689" s="1700" t="s">
        <v>8088</v>
      </c>
    </row>
    <row r="4690" spans="2:9">
      <c r="B4690" s="1699" t="s">
        <v>3300</v>
      </c>
      <c r="C4690" s="1699" t="s">
        <v>2155</v>
      </c>
      <c r="D4690" s="1699" t="s">
        <v>2512</v>
      </c>
      <c r="E4690" s="1699">
        <v>0</v>
      </c>
      <c r="F4690" s="1699">
        <v>1</v>
      </c>
      <c r="G4690" s="1700" t="s">
        <v>6680</v>
      </c>
      <c r="H4690" s="1700" t="s">
        <v>6685</v>
      </c>
      <c r="I4690" s="1700" t="s">
        <v>8088</v>
      </c>
    </row>
    <row r="4691" spans="2:9">
      <c r="B4691" s="1699" t="s">
        <v>3300</v>
      </c>
      <c r="C4691" s="1699" t="s">
        <v>2155</v>
      </c>
      <c r="D4691" s="1699" t="s">
        <v>2514</v>
      </c>
      <c r="E4691" s="1699">
        <v>0</v>
      </c>
      <c r="F4691" s="1699">
        <v>1</v>
      </c>
      <c r="G4691" s="1700" t="s">
        <v>6680</v>
      </c>
      <c r="H4691" s="1700" t="s">
        <v>6686</v>
      </c>
      <c r="I4691" s="1700" t="s">
        <v>8088</v>
      </c>
    </row>
    <row r="4692" spans="2:9">
      <c r="B4692" s="1699" t="s">
        <v>3300</v>
      </c>
      <c r="C4692" s="1699" t="s">
        <v>2155</v>
      </c>
      <c r="D4692" s="1699" t="s">
        <v>2515</v>
      </c>
      <c r="E4692" s="1699">
        <v>0</v>
      </c>
      <c r="F4692" s="1699">
        <v>1</v>
      </c>
      <c r="G4692" s="1700" t="s">
        <v>6680</v>
      </c>
      <c r="H4692" s="1700" t="s">
        <v>6687</v>
      </c>
      <c r="I4692" s="1700" t="s">
        <v>8088</v>
      </c>
    </row>
    <row r="4693" spans="2:9">
      <c r="B4693" s="1699" t="s">
        <v>3300</v>
      </c>
      <c r="C4693" s="1699" t="s">
        <v>2155</v>
      </c>
      <c r="D4693" s="1699" t="s">
        <v>2518</v>
      </c>
      <c r="E4693" s="1699">
        <v>0</v>
      </c>
      <c r="F4693" s="1699">
        <v>1</v>
      </c>
      <c r="G4693" s="1700" t="s">
        <v>6680</v>
      </c>
      <c r="H4693" s="1700" t="s">
        <v>6688</v>
      </c>
      <c r="I4693" s="1700" t="s">
        <v>8088</v>
      </c>
    </row>
    <row r="4694" spans="2:9">
      <c r="B4694" s="1699" t="s">
        <v>3300</v>
      </c>
      <c r="C4694" s="1699" t="s">
        <v>2155</v>
      </c>
      <c r="D4694" s="1699" t="s">
        <v>2520</v>
      </c>
      <c r="E4694" s="1699">
        <v>0</v>
      </c>
      <c r="F4694" s="1699">
        <v>1</v>
      </c>
      <c r="G4694" s="1700" t="s">
        <v>6680</v>
      </c>
      <c r="H4694" s="1700" t="s">
        <v>6689</v>
      </c>
      <c r="I4694" s="1700" t="s">
        <v>8088</v>
      </c>
    </row>
    <row r="4695" spans="2:9">
      <c r="B4695" s="1699" t="s">
        <v>3300</v>
      </c>
      <c r="C4695" s="1699" t="s">
        <v>2155</v>
      </c>
      <c r="D4695" s="1699" t="s">
        <v>2522</v>
      </c>
      <c r="E4695" s="1699">
        <v>0</v>
      </c>
      <c r="F4695" s="1699">
        <v>1</v>
      </c>
      <c r="G4695" s="1700" t="s">
        <v>6680</v>
      </c>
      <c r="H4695" s="1700" t="s">
        <v>3805</v>
      </c>
      <c r="I4695" s="1700" t="s">
        <v>8088</v>
      </c>
    </row>
    <row r="4696" spans="2:9">
      <c r="B4696" s="1699" t="s">
        <v>3300</v>
      </c>
      <c r="C4696" s="1699" t="s">
        <v>2155</v>
      </c>
      <c r="D4696" s="1699" t="s">
        <v>2524</v>
      </c>
      <c r="E4696" s="1699">
        <v>0</v>
      </c>
      <c r="F4696" s="1699">
        <v>1</v>
      </c>
      <c r="G4696" s="1700" t="s">
        <v>6680</v>
      </c>
      <c r="H4696" s="1700" t="s">
        <v>6690</v>
      </c>
      <c r="I4696" s="1700" t="s">
        <v>8088</v>
      </c>
    </row>
    <row r="4697" spans="2:9">
      <c r="B4697" s="1699" t="s">
        <v>3300</v>
      </c>
      <c r="C4697" s="1699" t="s">
        <v>2155</v>
      </c>
      <c r="D4697" s="1699" t="s">
        <v>2525</v>
      </c>
      <c r="E4697" s="1699">
        <v>0</v>
      </c>
      <c r="F4697" s="1699">
        <v>1</v>
      </c>
      <c r="G4697" s="1700" t="s">
        <v>6680</v>
      </c>
      <c r="H4697" s="1700" t="s">
        <v>6691</v>
      </c>
      <c r="I4697" s="1700" t="s">
        <v>8088</v>
      </c>
    </row>
    <row r="4698" spans="2:9">
      <c r="B4698" s="1699" t="s">
        <v>3300</v>
      </c>
      <c r="C4698" s="1699" t="s">
        <v>2155</v>
      </c>
      <c r="D4698" s="1699" t="s">
        <v>2527</v>
      </c>
      <c r="E4698" s="1699">
        <v>0</v>
      </c>
      <c r="F4698" s="1699">
        <v>1</v>
      </c>
      <c r="G4698" s="1700" t="s">
        <v>6680</v>
      </c>
      <c r="H4698" s="1700" t="s">
        <v>6692</v>
      </c>
      <c r="I4698" s="1700" t="s">
        <v>8088</v>
      </c>
    </row>
    <row r="4699" spans="2:9">
      <c r="B4699" s="1699" t="s">
        <v>3300</v>
      </c>
      <c r="C4699" s="1699" t="s">
        <v>2155</v>
      </c>
      <c r="D4699" s="1699" t="s">
        <v>2529</v>
      </c>
      <c r="E4699" s="1699">
        <v>0</v>
      </c>
      <c r="F4699" s="1699">
        <v>1</v>
      </c>
      <c r="G4699" s="1700" t="s">
        <v>6680</v>
      </c>
      <c r="H4699" s="1700" t="s">
        <v>6693</v>
      </c>
      <c r="I4699" s="1700" t="s">
        <v>8088</v>
      </c>
    </row>
    <row r="4700" spans="2:9">
      <c r="B4700" s="1699" t="s">
        <v>3300</v>
      </c>
      <c r="C4700" s="1699" t="s">
        <v>2155</v>
      </c>
      <c r="D4700" s="1699" t="s">
        <v>2685</v>
      </c>
      <c r="E4700" s="1699">
        <v>0</v>
      </c>
      <c r="F4700" s="1699">
        <v>1</v>
      </c>
      <c r="G4700" s="1700" t="s">
        <v>6680</v>
      </c>
      <c r="H4700" s="1700" t="s">
        <v>6694</v>
      </c>
      <c r="I4700" s="1700" t="s">
        <v>8088</v>
      </c>
    </row>
    <row r="4701" spans="2:9">
      <c r="B4701" s="1699" t="s">
        <v>3300</v>
      </c>
      <c r="C4701" s="1699" t="s">
        <v>2155</v>
      </c>
      <c r="D4701" s="1699" t="s">
        <v>2725</v>
      </c>
      <c r="E4701" s="1699">
        <v>0</v>
      </c>
      <c r="F4701" s="1699">
        <v>1</v>
      </c>
      <c r="G4701" s="1700" t="s">
        <v>6680</v>
      </c>
      <c r="H4701" s="1700" t="s">
        <v>6695</v>
      </c>
      <c r="I4701" s="1700" t="s">
        <v>8088</v>
      </c>
    </row>
    <row r="4702" spans="2:9">
      <c r="B4702" s="1699" t="s">
        <v>3300</v>
      </c>
      <c r="C4702" s="1699" t="s">
        <v>2155</v>
      </c>
      <c r="D4702" s="1699" t="s">
        <v>2727</v>
      </c>
      <c r="E4702" s="1699">
        <v>0</v>
      </c>
      <c r="F4702" s="1699">
        <v>1</v>
      </c>
      <c r="G4702" s="1700" t="s">
        <v>6680</v>
      </c>
      <c r="H4702" s="1700" t="s">
        <v>6696</v>
      </c>
      <c r="I4702" s="1700" t="s">
        <v>8088</v>
      </c>
    </row>
    <row r="4703" spans="2:9">
      <c r="B4703" s="1699" t="s">
        <v>3300</v>
      </c>
      <c r="C4703" s="1699" t="s">
        <v>2155</v>
      </c>
      <c r="D4703" s="1699" t="s">
        <v>2729</v>
      </c>
      <c r="E4703" s="1699">
        <v>0</v>
      </c>
      <c r="F4703" s="1699">
        <v>1</v>
      </c>
      <c r="G4703" s="1700" t="s">
        <v>6680</v>
      </c>
      <c r="H4703" s="1700" t="s">
        <v>6697</v>
      </c>
      <c r="I4703" s="1700" t="s">
        <v>8089</v>
      </c>
    </row>
    <row r="4704" spans="2:9">
      <c r="B4704" s="1699" t="s">
        <v>3300</v>
      </c>
      <c r="C4704" s="1699" t="s">
        <v>2155</v>
      </c>
      <c r="D4704" s="1699" t="s">
        <v>2731</v>
      </c>
      <c r="E4704" s="1699">
        <v>0</v>
      </c>
      <c r="F4704" s="1699">
        <v>1</v>
      </c>
      <c r="G4704" s="1700" t="s">
        <v>6680</v>
      </c>
      <c r="H4704" s="1700" t="s">
        <v>6698</v>
      </c>
      <c r="I4704" s="1700" t="s">
        <v>8088</v>
      </c>
    </row>
    <row r="4705" spans="2:9">
      <c r="B4705" s="1699" t="s">
        <v>3300</v>
      </c>
      <c r="C4705" s="1699" t="s">
        <v>2155</v>
      </c>
      <c r="D4705" s="1699" t="s">
        <v>2733</v>
      </c>
      <c r="E4705" s="1699">
        <v>0</v>
      </c>
      <c r="F4705" s="1699">
        <v>1</v>
      </c>
      <c r="G4705" s="1700" t="s">
        <v>6680</v>
      </c>
      <c r="H4705" s="1700" t="s">
        <v>6699</v>
      </c>
      <c r="I4705" s="1700" t="s">
        <v>8088</v>
      </c>
    </row>
    <row r="4706" spans="2:9">
      <c r="B4706" s="1699" t="s">
        <v>3300</v>
      </c>
      <c r="C4706" s="1699" t="s">
        <v>2155</v>
      </c>
      <c r="D4706" s="1699" t="s">
        <v>2735</v>
      </c>
      <c r="E4706" s="1699">
        <v>0</v>
      </c>
      <c r="F4706" s="1699">
        <v>1</v>
      </c>
      <c r="G4706" s="1700" t="s">
        <v>6680</v>
      </c>
      <c r="H4706" s="1700" t="s">
        <v>6700</v>
      </c>
      <c r="I4706" s="1700" t="s">
        <v>8088</v>
      </c>
    </row>
    <row r="4707" spans="2:9">
      <c r="B4707" s="1699" t="s">
        <v>3300</v>
      </c>
      <c r="C4707" s="1699" t="s">
        <v>2155</v>
      </c>
      <c r="D4707" s="1699" t="s">
        <v>2737</v>
      </c>
      <c r="E4707" s="1699">
        <v>0</v>
      </c>
      <c r="F4707" s="1699">
        <v>1</v>
      </c>
      <c r="G4707" s="1700" t="s">
        <v>6680</v>
      </c>
      <c r="H4707" s="1700" t="s">
        <v>3689</v>
      </c>
      <c r="I4707" s="1700" t="s">
        <v>8088</v>
      </c>
    </row>
    <row r="4708" spans="2:9">
      <c r="B4708" s="1699" t="s">
        <v>3300</v>
      </c>
      <c r="C4708" s="1699" t="s">
        <v>2155</v>
      </c>
      <c r="D4708" s="1699" t="s">
        <v>2739</v>
      </c>
      <c r="E4708" s="1699">
        <v>0</v>
      </c>
      <c r="F4708" s="1699">
        <v>1</v>
      </c>
      <c r="G4708" s="1700" t="s">
        <v>6680</v>
      </c>
      <c r="H4708" s="1700" t="s">
        <v>3273</v>
      </c>
      <c r="I4708" s="1700" t="s">
        <v>8088</v>
      </c>
    </row>
    <row r="4709" spans="2:9">
      <c r="B4709" s="1699" t="s">
        <v>3300</v>
      </c>
      <c r="C4709" s="1699" t="s">
        <v>2155</v>
      </c>
      <c r="D4709" s="1699" t="s">
        <v>2741</v>
      </c>
      <c r="E4709" s="1699">
        <v>0</v>
      </c>
      <c r="F4709" s="1699">
        <v>1</v>
      </c>
      <c r="G4709" s="1700" t="s">
        <v>6680</v>
      </c>
      <c r="H4709" s="1700" t="s">
        <v>6701</v>
      </c>
      <c r="I4709" s="1700" t="s">
        <v>8088</v>
      </c>
    </row>
    <row r="4710" spans="2:9">
      <c r="B4710" s="1699" t="s">
        <v>3300</v>
      </c>
      <c r="C4710" s="1699" t="s">
        <v>2155</v>
      </c>
      <c r="D4710" s="1699" t="s">
        <v>2743</v>
      </c>
      <c r="E4710" s="1699">
        <v>0</v>
      </c>
      <c r="F4710" s="1699">
        <v>1</v>
      </c>
      <c r="G4710" s="1700" t="s">
        <v>6680</v>
      </c>
      <c r="H4710" s="1700" t="s">
        <v>4005</v>
      </c>
      <c r="I4710" s="1700" t="s">
        <v>8088</v>
      </c>
    </row>
    <row r="4711" spans="2:9">
      <c r="B4711" s="1699" t="s">
        <v>3300</v>
      </c>
      <c r="C4711" s="1699" t="s">
        <v>2155</v>
      </c>
      <c r="D4711" s="1699" t="s">
        <v>2745</v>
      </c>
      <c r="E4711" s="1699">
        <v>0</v>
      </c>
      <c r="F4711" s="1699">
        <v>1</v>
      </c>
      <c r="G4711" s="1700" t="s">
        <v>6680</v>
      </c>
      <c r="H4711" s="1700" t="s">
        <v>6702</v>
      </c>
      <c r="I4711" s="1700" t="s">
        <v>8088</v>
      </c>
    </row>
    <row r="4712" spans="2:9">
      <c r="B4712" s="1699" t="s">
        <v>3300</v>
      </c>
      <c r="C4712" s="1699" t="s">
        <v>2157</v>
      </c>
      <c r="D4712" s="1699" t="s">
        <v>2122</v>
      </c>
      <c r="E4712" s="1699">
        <v>0</v>
      </c>
      <c r="F4712" s="1699">
        <v>1</v>
      </c>
      <c r="G4712" s="1700" t="s">
        <v>6703</v>
      </c>
      <c r="H4712" s="1700" t="s">
        <v>4692</v>
      </c>
      <c r="I4712" s="1700" t="s">
        <v>8089</v>
      </c>
    </row>
    <row r="4713" spans="2:9">
      <c r="B4713" s="1699" t="s">
        <v>3300</v>
      </c>
      <c r="C4713" s="1699" t="s">
        <v>2157</v>
      </c>
      <c r="D4713" s="1699" t="s">
        <v>2128</v>
      </c>
      <c r="E4713" s="1699">
        <v>0</v>
      </c>
      <c r="F4713" s="1699">
        <v>1</v>
      </c>
      <c r="G4713" s="1700" t="s">
        <v>6703</v>
      </c>
      <c r="H4713" s="1700" t="s">
        <v>6705</v>
      </c>
      <c r="I4713" s="1700" t="s">
        <v>8089</v>
      </c>
    </row>
    <row r="4714" spans="2:9">
      <c r="B4714" s="1699" t="s">
        <v>3300</v>
      </c>
      <c r="C4714" s="1699" t="s">
        <v>2157</v>
      </c>
      <c r="D4714" s="1699" t="s">
        <v>2130</v>
      </c>
      <c r="E4714" s="1699">
        <v>0</v>
      </c>
      <c r="F4714" s="1699">
        <v>1</v>
      </c>
      <c r="G4714" s="1700" t="s">
        <v>6703</v>
      </c>
      <c r="H4714" s="1700" t="s">
        <v>6706</v>
      </c>
      <c r="I4714" s="1700" t="s">
        <v>8088</v>
      </c>
    </row>
    <row r="4715" spans="2:9">
      <c r="B4715" s="1699" t="s">
        <v>3300</v>
      </c>
      <c r="C4715" s="1699" t="s">
        <v>2157</v>
      </c>
      <c r="D4715" s="1699" t="s">
        <v>2512</v>
      </c>
      <c r="E4715" s="1699">
        <v>0</v>
      </c>
      <c r="F4715" s="1699">
        <v>1</v>
      </c>
      <c r="G4715" s="1700" t="s">
        <v>6703</v>
      </c>
      <c r="H4715" s="1700" t="s">
        <v>6707</v>
      </c>
      <c r="I4715" s="1700" t="s">
        <v>8089</v>
      </c>
    </row>
    <row r="4716" spans="2:9">
      <c r="B4716" s="1699" t="s">
        <v>3300</v>
      </c>
      <c r="C4716" s="1699" t="s">
        <v>2157</v>
      </c>
      <c r="D4716" s="1699" t="s">
        <v>2514</v>
      </c>
      <c r="E4716" s="1699">
        <v>0</v>
      </c>
      <c r="F4716" s="1699">
        <v>1</v>
      </c>
      <c r="G4716" s="1700" t="s">
        <v>6703</v>
      </c>
      <c r="H4716" s="1700" t="s">
        <v>5657</v>
      </c>
      <c r="I4716" s="1700" t="s">
        <v>8088</v>
      </c>
    </row>
    <row r="4717" spans="2:9">
      <c r="B4717" s="1699" t="s">
        <v>3300</v>
      </c>
      <c r="C4717" s="1699" t="s">
        <v>2157</v>
      </c>
      <c r="D4717" s="1699" t="s">
        <v>2515</v>
      </c>
      <c r="E4717" s="1699">
        <v>0</v>
      </c>
      <c r="F4717" s="1699">
        <v>1</v>
      </c>
      <c r="G4717" s="1700" t="s">
        <v>6703</v>
      </c>
      <c r="H4717" s="1700" t="s">
        <v>2560</v>
      </c>
      <c r="I4717" s="1700" t="s">
        <v>8089</v>
      </c>
    </row>
    <row r="4718" spans="2:9">
      <c r="B4718" s="1699" t="s">
        <v>3300</v>
      </c>
      <c r="C4718" s="1699" t="s">
        <v>2157</v>
      </c>
      <c r="D4718" s="1699" t="s">
        <v>2516</v>
      </c>
      <c r="E4718" s="1699">
        <v>0</v>
      </c>
      <c r="F4718" s="1699">
        <v>1</v>
      </c>
      <c r="G4718" s="1700" t="s">
        <v>6703</v>
      </c>
      <c r="H4718" s="1700" t="s">
        <v>6708</v>
      </c>
      <c r="I4718" s="1700" t="s">
        <v>8089</v>
      </c>
    </row>
    <row r="4719" spans="2:9">
      <c r="B4719" s="1699" t="s">
        <v>3300</v>
      </c>
      <c r="C4719" s="1699" t="s">
        <v>2157</v>
      </c>
      <c r="D4719" s="1699" t="s">
        <v>2518</v>
      </c>
      <c r="E4719" s="1699">
        <v>0</v>
      </c>
      <c r="F4719" s="1699">
        <v>1</v>
      </c>
      <c r="G4719" s="1700" t="s">
        <v>6703</v>
      </c>
      <c r="H4719" s="1700" t="s">
        <v>2214</v>
      </c>
      <c r="I4719" s="1700" t="s">
        <v>8089</v>
      </c>
    </row>
    <row r="4720" spans="2:9">
      <c r="B4720" s="1699" t="s">
        <v>3300</v>
      </c>
      <c r="C4720" s="1699" t="s">
        <v>2157</v>
      </c>
      <c r="D4720" s="1699" t="s">
        <v>2520</v>
      </c>
      <c r="E4720" s="1699">
        <v>0</v>
      </c>
      <c r="F4720" s="1699">
        <v>1</v>
      </c>
      <c r="G4720" s="1700" t="s">
        <v>6703</v>
      </c>
      <c r="H4720" s="1700" t="s">
        <v>6709</v>
      </c>
      <c r="I4720" s="1700" t="s">
        <v>8089</v>
      </c>
    </row>
    <row r="4721" spans="2:9">
      <c r="B4721" s="1699" t="s">
        <v>3300</v>
      </c>
      <c r="C4721" s="1699" t="s">
        <v>2158</v>
      </c>
      <c r="D4721" s="1699" t="s">
        <v>2108</v>
      </c>
      <c r="E4721" s="1699">
        <v>1</v>
      </c>
      <c r="F4721" s="1699">
        <v>0</v>
      </c>
      <c r="G4721" s="1700" t="s">
        <v>6710</v>
      </c>
      <c r="H4721" s="1700"/>
      <c r="I4721" s="1700" t="s">
        <v>8088</v>
      </c>
    </row>
    <row r="4722" spans="2:9">
      <c r="B4722" s="1699" t="s">
        <v>3300</v>
      </c>
      <c r="C4722" s="1699" t="s">
        <v>2158</v>
      </c>
      <c r="D4722" s="1699" t="s">
        <v>2107</v>
      </c>
      <c r="E4722" s="1699">
        <v>0</v>
      </c>
      <c r="F4722" s="1699">
        <v>1</v>
      </c>
      <c r="G4722" s="1700" t="s">
        <v>6710</v>
      </c>
      <c r="H4722" s="1700" t="s">
        <v>3783</v>
      </c>
      <c r="I4722" s="1700" t="s">
        <v>8088</v>
      </c>
    </row>
    <row r="4723" spans="2:9">
      <c r="B4723" s="1699" t="s">
        <v>3300</v>
      </c>
      <c r="C4723" s="1699" t="s">
        <v>2158</v>
      </c>
      <c r="D4723" s="1699" t="s">
        <v>2110</v>
      </c>
      <c r="E4723" s="1699">
        <v>0</v>
      </c>
      <c r="F4723" s="1699">
        <v>1</v>
      </c>
      <c r="G4723" s="1700" t="s">
        <v>6710</v>
      </c>
      <c r="H4723" s="1700" t="s">
        <v>6112</v>
      </c>
      <c r="I4723" s="1700" t="s">
        <v>8089</v>
      </c>
    </row>
    <row r="4724" spans="2:9">
      <c r="B4724" s="1699" t="s">
        <v>3300</v>
      </c>
      <c r="C4724" s="1699" t="s">
        <v>2158</v>
      </c>
      <c r="D4724" s="1699" t="s">
        <v>2112</v>
      </c>
      <c r="E4724" s="1699">
        <v>0</v>
      </c>
      <c r="F4724" s="1699">
        <v>1</v>
      </c>
      <c r="G4724" s="1700" t="s">
        <v>6710</v>
      </c>
      <c r="H4724" s="1700" t="s">
        <v>6711</v>
      </c>
      <c r="I4724" s="1700" t="s">
        <v>8088</v>
      </c>
    </row>
    <row r="4725" spans="2:9">
      <c r="B4725" s="1699" t="s">
        <v>3300</v>
      </c>
      <c r="C4725" s="1699" t="s">
        <v>2158</v>
      </c>
      <c r="D4725" s="1699" t="s">
        <v>2122</v>
      </c>
      <c r="E4725" s="1699">
        <v>0</v>
      </c>
      <c r="F4725" s="1699">
        <v>1</v>
      </c>
      <c r="G4725" s="1700" t="s">
        <v>6710</v>
      </c>
      <c r="H4725" s="1700" t="s">
        <v>6712</v>
      </c>
      <c r="I4725" s="1700" t="s">
        <v>8088</v>
      </c>
    </row>
    <row r="4726" spans="2:9">
      <c r="B4726" s="1699" t="s">
        <v>3300</v>
      </c>
      <c r="C4726" s="1699" t="s">
        <v>2158</v>
      </c>
      <c r="D4726" s="1699" t="s">
        <v>2124</v>
      </c>
      <c r="E4726" s="1699">
        <v>0</v>
      </c>
      <c r="F4726" s="1699">
        <v>1</v>
      </c>
      <c r="G4726" s="1700" t="s">
        <v>6710</v>
      </c>
      <c r="H4726" s="1700" t="s">
        <v>6713</v>
      </c>
      <c r="I4726" s="1700" t="s">
        <v>8088</v>
      </c>
    </row>
    <row r="4727" spans="2:9">
      <c r="B4727" s="1699" t="s">
        <v>3300</v>
      </c>
      <c r="C4727" s="1699" t="s">
        <v>2158</v>
      </c>
      <c r="D4727" s="1699" t="s">
        <v>2126</v>
      </c>
      <c r="E4727" s="1699">
        <v>0</v>
      </c>
      <c r="F4727" s="1699">
        <v>1</v>
      </c>
      <c r="G4727" s="1700" t="s">
        <v>6710</v>
      </c>
      <c r="H4727" s="1700" t="s">
        <v>6714</v>
      </c>
      <c r="I4727" s="1700" t="s">
        <v>8088</v>
      </c>
    </row>
    <row r="4728" spans="2:9">
      <c r="B4728" s="1699" t="s">
        <v>3300</v>
      </c>
      <c r="C4728" s="1699" t="s">
        <v>2158</v>
      </c>
      <c r="D4728" s="1699" t="s">
        <v>2128</v>
      </c>
      <c r="E4728" s="1699">
        <v>0</v>
      </c>
      <c r="F4728" s="1699">
        <v>1</v>
      </c>
      <c r="G4728" s="1700" t="s">
        <v>6710</v>
      </c>
      <c r="H4728" s="1700" t="s">
        <v>3547</v>
      </c>
      <c r="I4728" s="1700" t="s">
        <v>8088</v>
      </c>
    </row>
    <row r="4729" spans="2:9">
      <c r="B4729" s="1699" t="s">
        <v>3300</v>
      </c>
      <c r="C4729" s="1699" t="s">
        <v>2158</v>
      </c>
      <c r="D4729" s="1699" t="s">
        <v>2130</v>
      </c>
      <c r="E4729" s="1699">
        <v>0</v>
      </c>
      <c r="F4729" s="1699">
        <v>1</v>
      </c>
      <c r="G4729" s="1700" t="s">
        <v>6710</v>
      </c>
      <c r="H4729" s="1700" t="s">
        <v>3592</v>
      </c>
      <c r="I4729" s="1700" t="s">
        <v>8089</v>
      </c>
    </row>
    <row r="4730" spans="2:9">
      <c r="B4730" s="1699" t="s">
        <v>3300</v>
      </c>
      <c r="C4730" s="1699" t="s">
        <v>2158</v>
      </c>
      <c r="D4730" s="1699" t="s">
        <v>2512</v>
      </c>
      <c r="E4730" s="1699">
        <v>0</v>
      </c>
      <c r="F4730" s="1699">
        <v>1</v>
      </c>
      <c r="G4730" s="1700" t="s">
        <v>6710</v>
      </c>
      <c r="H4730" s="1700" t="s">
        <v>6715</v>
      </c>
      <c r="I4730" s="1700" t="s">
        <v>8088</v>
      </c>
    </row>
    <row r="4731" spans="2:9">
      <c r="B4731" s="1699" t="s">
        <v>3300</v>
      </c>
      <c r="C4731" s="1699" t="s">
        <v>2158</v>
      </c>
      <c r="D4731" s="1699" t="s">
        <v>2514</v>
      </c>
      <c r="E4731" s="1699">
        <v>0</v>
      </c>
      <c r="F4731" s="1699">
        <v>1</v>
      </c>
      <c r="G4731" s="1700" t="s">
        <v>6710</v>
      </c>
      <c r="H4731" s="1700" t="s">
        <v>6716</v>
      </c>
      <c r="I4731" s="1700" t="s">
        <v>8088</v>
      </c>
    </row>
    <row r="4732" spans="2:9">
      <c r="B4732" s="1699" t="s">
        <v>3300</v>
      </c>
      <c r="C4732" s="1699" t="s">
        <v>2158</v>
      </c>
      <c r="D4732" s="1699" t="s">
        <v>2515</v>
      </c>
      <c r="E4732" s="1699">
        <v>0</v>
      </c>
      <c r="F4732" s="1699">
        <v>1</v>
      </c>
      <c r="G4732" s="1700" t="s">
        <v>6710</v>
      </c>
      <c r="H4732" s="1700" t="s">
        <v>6717</v>
      </c>
      <c r="I4732" s="1700" t="s">
        <v>8088</v>
      </c>
    </row>
    <row r="4733" spans="2:9">
      <c r="B4733" s="1699" t="s">
        <v>3300</v>
      </c>
      <c r="C4733" s="1699" t="s">
        <v>2158</v>
      </c>
      <c r="D4733" s="1699" t="s">
        <v>2516</v>
      </c>
      <c r="E4733" s="1699">
        <v>0</v>
      </c>
      <c r="F4733" s="1699">
        <v>1</v>
      </c>
      <c r="G4733" s="1700" t="s">
        <v>6710</v>
      </c>
      <c r="H4733" s="1700" t="s">
        <v>6718</v>
      </c>
      <c r="I4733" s="1700" t="s">
        <v>8088</v>
      </c>
    </row>
    <row r="4734" spans="2:9">
      <c r="B4734" s="1699" t="s">
        <v>3300</v>
      </c>
      <c r="C4734" s="1699" t="s">
        <v>2158</v>
      </c>
      <c r="D4734" s="1699" t="s">
        <v>2518</v>
      </c>
      <c r="E4734" s="1699">
        <v>0</v>
      </c>
      <c r="F4734" s="1699">
        <v>1</v>
      </c>
      <c r="G4734" s="1700" t="s">
        <v>6710</v>
      </c>
      <c r="H4734" s="1700" t="s">
        <v>2755</v>
      </c>
      <c r="I4734" s="1700" t="s">
        <v>8088</v>
      </c>
    </row>
    <row r="4735" spans="2:9">
      <c r="B4735" s="1699" t="s">
        <v>3300</v>
      </c>
      <c r="C4735" s="1699" t="s">
        <v>2158</v>
      </c>
      <c r="D4735" s="1699" t="s">
        <v>2520</v>
      </c>
      <c r="E4735" s="1699">
        <v>0</v>
      </c>
      <c r="F4735" s="1699">
        <v>1</v>
      </c>
      <c r="G4735" s="1700" t="s">
        <v>6710</v>
      </c>
      <c r="H4735" s="1700" t="s">
        <v>6719</v>
      </c>
      <c r="I4735" s="1700" t="s">
        <v>8089</v>
      </c>
    </row>
    <row r="4736" spans="2:9">
      <c r="B4736" s="1699" t="s">
        <v>3300</v>
      </c>
      <c r="C4736" s="1699" t="s">
        <v>2158</v>
      </c>
      <c r="D4736" s="1699" t="s">
        <v>2522</v>
      </c>
      <c r="E4736" s="1699">
        <v>0</v>
      </c>
      <c r="F4736" s="1699">
        <v>1</v>
      </c>
      <c r="G4736" s="1700" t="s">
        <v>6710</v>
      </c>
      <c r="H4736" s="1700" t="s">
        <v>2153</v>
      </c>
      <c r="I4736" s="1700" t="s">
        <v>8089</v>
      </c>
    </row>
    <row r="4737" spans="2:9">
      <c r="B4737" s="1699" t="s">
        <v>3300</v>
      </c>
      <c r="C4737" s="1699" t="s">
        <v>2158</v>
      </c>
      <c r="D4737" s="1699" t="s">
        <v>2524</v>
      </c>
      <c r="E4737" s="1699">
        <v>0</v>
      </c>
      <c r="F4737" s="1699">
        <v>1</v>
      </c>
      <c r="G4737" s="1700" t="s">
        <v>6710</v>
      </c>
      <c r="H4737" s="1700" t="s">
        <v>6720</v>
      </c>
      <c r="I4737" s="1700" t="s">
        <v>8089</v>
      </c>
    </row>
    <row r="4738" spans="2:9">
      <c r="B4738" s="1699" t="s">
        <v>3300</v>
      </c>
      <c r="C4738" s="1699" t="s">
        <v>2158</v>
      </c>
      <c r="D4738" s="1699" t="s">
        <v>2525</v>
      </c>
      <c r="E4738" s="1699">
        <v>0</v>
      </c>
      <c r="F4738" s="1699">
        <v>1</v>
      </c>
      <c r="G4738" s="1700" t="s">
        <v>6710</v>
      </c>
      <c r="H4738" s="1700" t="s">
        <v>6721</v>
      </c>
      <c r="I4738" s="1700" t="s">
        <v>8089</v>
      </c>
    </row>
    <row r="4739" spans="2:9">
      <c r="B4739" s="1699" t="s">
        <v>3300</v>
      </c>
      <c r="C4739" s="1699" t="s">
        <v>2158</v>
      </c>
      <c r="D4739" s="1699" t="s">
        <v>2527</v>
      </c>
      <c r="E4739" s="1699">
        <v>0</v>
      </c>
      <c r="F4739" s="1699">
        <v>1</v>
      </c>
      <c r="G4739" s="1700" t="s">
        <v>6710</v>
      </c>
      <c r="H4739" s="1700" t="s">
        <v>6722</v>
      </c>
      <c r="I4739" s="1700" t="s">
        <v>8089</v>
      </c>
    </row>
    <row r="4740" spans="2:9">
      <c r="B4740" s="1699" t="s">
        <v>3300</v>
      </c>
      <c r="C4740" s="1699" t="s">
        <v>2161</v>
      </c>
      <c r="D4740" s="1699" t="s">
        <v>2108</v>
      </c>
      <c r="E4740" s="1699">
        <v>1</v>
      </c>
      <c r="F4740" s="1699">
        <v>0</v>
      </c>
      <c r="G4740" s="1700" t="s">
        <v>6723</v>
      </c>
      <c r="H4740" s="1700"/>
      <c r="I4740" s="1700" t="s">
        <v>8088</v>
      </c>
    </row>
    <row r="4741" spans="2:9">
      <c r="B4741" s="1699" t="s">
        <v>3300</v>
      </c>
      <c r="C4741" s="1699" t="s">
        <v>2161</v>
      </c>
      <c r="D4741" s="1699" t="s">
        <v>2107</v>
      </c>
      <c r="E4741" s="1699">
        <v>0</v>
      </c>
      <c r="F4741" s="1699">
        <v>1</v>
      </c>
      <c r="G4741" s="1700" t="s">
        <v>6723</v>
      </c>
      <c r="H4741" s="1700" t="s">
        <v>2510</v>
      </c>
      <c r="I4741" s="1700" t="s">
        <v>8088</v>
      </c>
    </row>
    <row r="4742" spans="2:9">
      <c r="B4742" s="1699" t="s">
        <v>3300</v>
      </c>
      <c r="C4742" s="1699" t="s">
        <v>2161</v>
      </c>
      <c r="D4742" s="1699" t="s">
        <v>2110</v>
      </c>
      <c r="E4742" s="1699">
        <v>0</v>
      </c>
      <c r="F4742" s="1699">
        <v>1</v>
      </c>
      <c r="G4742" s="1700" t="s">
        <v>6723</v>
      </c>
      <c r="H4742" s="1700" t="s">
        <v>2589</v>
      </c>
      <c r="I4742" s="1700" t="s">
        <v>8088</v>
      </c>
    </row>
    <row r="4743" spans="2:9">
      <c r="B4743" s="1699" t="s">
        <v>3300</v>
      </c>
      <c r="C4743" s="1699" t="s">
        <v>2161</v>
      </c>
      <c r="D4743" s="1699" t="s">
        <v>2112</v>
      </c>
      <c r="E4743" s="1699">
        <v>0</v>
      </c>
      <c r="F4743" s="1699">
        <v>1</v>
      </c>
      <c r="G4743" s="1700" t="s">
        <v>6723</v>
      </c>
      <c r="H4743" s="1700" t="s">
        <v>6724</v>
      </c>
      <c r="I4743" s="1700" t="s">
        <v>8088</v>
      </c>
    </row>
    <row r="4744" spans="2:9">
      <c r="B4744" s="1699" t="s">
        <v>3300</v>
      </c>
      <c r="C4744" s="1699" t="s">
        <v>2161</v>
      </c>
      <c r="D4744" s="1699" t="s">
        <v>2122</v>
      </c>
      <c r="E4744" s="1699">
        <v>0</v>
      </c>
      <c r="F4744" s="1699">
        <v>1</v>
      </c>
      <c r="G4744" s="1700" t="s">
        <v>6723</v>
      </c>
      <c r="H4744" s="1700" t="s">
        <v>6725</v>
      </c>
      <c r="I4744" s="1700" t="s">
        <v>8088</v>
      </c>
    </row>
    <row r="4745" spans="2:9">
      <c r="B4745" s="1699" t="s">
        <v>3300</v>
      </c>
      <c r="C4745" s="1699" t="s">
        <v>2161</v>
      </c>
      <c r="D4745" s="1699" t="s">
        <v>2124</v>
      </c>
      <c r="E4745" s="1699">
        <v>0</v>
      </c>
      <c r="F4745" s="1699">
        <v>1</v>
      </c>
      <c r="G4745" s="1700" t="s">
        <v>6723</v>
      </c>
      <c r="H4745" s="1700" t="s">
        <v>6726</v>
      </c>
      <c r="I4745" s="1700" t="s">
        <v>8088</v>
      </c>
    </row>
    <row r="4746" spans="2:9">
      <c r="B4746" s="1699" t="s">
        <v>3300</v>
      </c>
      <c r="C4746" s="1699" t="s">
        <v>2161</v>
      </c>
      <c r="D4746" s="1699" t="s">
        <v>2126</v>
      </c>
      <c r="E4746" s="1699">
        <v>0</v>
      </c>
      <c r="F4746" s="1699">
        <v>1</v>
      </c>
      <c r="G4746" s="1700" t="s">
        <v>6723</v>
      </c>
      <c r="H4746" s="1700" t="s">
        <v>6727</v>
      </c>
      <c r="I4746" s="1700" t="s">
        <v>8088</v>
      </c>
    </row>
    <row r="4747" spans="2:9">
      <c r="B4747" s="1699" t="s">
        <v>3300</v>
      </c>
      <c r="C4747" s="1699" t="s">
        <v>2161</v>
      </c>
      <c r="D4747" s="1699" t="s">
        <v>2128</v>
      </c>
      <c r="E4747" s="1699">
        <v>0</v>
      </c>
      <c r="F4747" s="1699">
        <v>1</v>
      </c>
      <c r="G4747" s="1700" t="s">
        <v>6723</v>
      </c>
      <c r="H4747" s="1700" t="s">
        <v>6728</v>
      </c>
      <c r="I4747" s="1700" t="s">
        <v>8088</v>
      </c>
    </row>
    <row r="4748" spans="2:9">
      <c r="B4748" s="1699" t="s">
        <v>3300</v>
      </c>
      <c r="C4748" s="1699" t="s">
        <v>2161</v>
      </c>
      <c r="D4748" s="1699" t="s">
        <v>2130</v>
      </c>
      <c r="E4748" s="1699">
        <v>0</v>
      </c>
      <c r="F4748" s="1699">
        <v>1</v>
      </c>
      <c r="G4748" s="1700" t="s">
        <v>6723</v>
      </c>
      <c r="H4748" s="1700" t="s">
        <v>6729</v>
      </c>
      <c r="I4748" s="1700" t="s">
        <v>8088</v>
      </c>
    </row>
    <row r="4749" spans="2:9">
      <c r="B4749" s="1699" t="s">
        <v>3300</v>
      </c>
      <c r="C4749" s="1699" t="s">
        <v>2161</v>
      </c>
      <c r="D4749" s="1699" t="s">
        <v>2512</v>
      </c>
      <c r="E4749" s="1699">
        <v>0</v>
      </c>
      <c r="F4749" s="1699">
        <v>1</v>
      </c>
      <c r="G4749" s="1700" t="s">
        <v>6723</v>
      </c>
      <c r="H4749" s="1700" t="s">
        <v>6730</v>
      </c>
      <c r="I4749" s="1700" t="s">
        <v>8088</v>
      </c>
    </row>
    <row r="4750" spans="2:9">
      <c r="B4750" s="1699" t="s">
        <v>3300</v>
      </c>
      <c r="C4750" s="1699" t="s">
        <v>3108</v>
      </c>
      <c r="D4750" s="1699" t="s">
        <v>2108</v>
      </c>
      <c r="E4750" s="1699">
        <v>1</v>
      </c>
      <c r="F4750" s="1699">
        <v>0</v>
      </c>
      <c r="G4750" s="1700" t="s">
        <v>6731</v>
      </c>
      <c r="H4750" s="1700"/>
      <c r="I4750" s="1700" t="s">
        <v>8089</v>
      </c>
    </row>
    <row r="4751" spans="2:9">
      <c r="B4751" s="1699" t="s">
        <v>3300</v>
      </c>
      <c r="C4751" s="1699" t="s">
        <v>3108</v>
      </c>
      <c r="D4751" s="1699" t="s">
        <v>2107</v>
      </c>
      <c r="E4751" s="1699">
        <v>0</v>
      </c>
      <c r="F4751" s="1699">
        <v>1</v>
      </c>
      <c r="G4751" s="1700" t="s">
        <v>6731</v>
      </c>
      <c r="H4751" s="1700" t="s">
        <v>6732</v>
      </c>
      <c r="I4751" s="1700" t="s">
        <v>8088</v>
      </c>
    </row>
    <row r="4752" spans="2:9">
      <c r="B4752" s="1699" t="s">
        <v>3300</v>
      </c>
      <c r="C4752" s="1699" t="s">
        <v>3108</v>
      </c>
      <c r="D4752" s="1699" t="s">
        <v>2110</v>
      </c>
      <c r="E4752" s="1699">
        <v>0</v>
      </c>
      <c r="F4752" s="1699">
        <v>1</v>
      </c>
      <c r="G4752" s="1700" t="s">
        <v>6731</v>
      </c>
      <c r="H4752" s="1700" t="s">
        <v>6733</v>
      </c>
      <c r="I4752" s="1700" t="s">
        <v>8089</v>
      </c>
    </row>
    <row r="4753" spans="2:9">
      <c r="B4753" s="1699" t="s">
        <v>3300</v>
      </c>
      <c r="C4753" s="1699" t="s">
        <v>3108</v>
      </c>
      <c r="D4753" s="1699" t="s">
        <v>2112</v>
      </c>
      <c r="E4753" s="1699">
        <v>0</v>
      </c>
      <c r="F4753" s="1699">
        <v>1</v>
      </c>
      <c r="G4753" s="1700" t="s">
        <v>6731</v>
      </c>
      <c r="H4753" s="1700" t="s">
        <v>6734</v>
      </c>
      <c r="I4753" s="1700" t="s">
        <v>8089</v>
      </c>
    </row>
    <row r="4754" spans="2:9">
      <c r="B4754" s="1699" t="s">
        <v>3300</v>
      </c>
      <c r="C4754" s="1699" t="s">
        <v>3108</v>
      </c>
      <c r="D4754" s="1699" t="s">
        <v>2122</v>
      </c>
      <c r="E4754" s="1699">
        <v>0</v>
      </c>
      <c r="F4754" s="1699">
        <v>1</v>
      </c>
      <c r="G4754" s="1700" t="s">
        <v>6731</v>
      </c>
      <c r="H4754" s="1700" t="s">
        <v>6735</v>
      </c>
      <c r="I4754" s="1700" t="s">
        <v>8089</v>
      </c>
    </row>
    <row r="4755" spans="2:9">
      <c r="B4755" s="1699" t="s">
        <v>3300</v>
      </c>
      <c r="C4755" s="1699" t="s">
        <v>3108</v>
      </c>
      <c r="D4755" s="1699" t="s">
        <v>2124</v>
      </c>
      <c r="E4755" s="1699">
        <v>0</v>
      </c>
      <c r="F4755" s="1699">
        <v>1</v>
      </c>
      <c r="G4755" s="1700" t="s">
        <v>6731</v>
      </c>
      <c r="H4755" s="1700" t="s">
        <v>6736</v>
      </c>
      <c r="I4755" s="1700" t="s">
        <v>8089</v>
      </c>
    </row>
    <row r="4756" spans="2:9">
      <c r="B4756" s="1699" t="s">
        <v>3300</v>
      </c>
      <c r="C4756" s="1699" t="s">
        <v>3108</v>
      </c>
      <c r="D4756" s="1699" t="s">
        <v>2126</v>
      </c>
      <c r="E4756" s="1699">
        <v>0</v>
      </c>
      <c r="F4756" s="1699">
        <v>1</v>
      </c>
      <c r="G4756" s="1700" t="s">
        <v>6731</v>
      </c>
      <c r="H4756" s="1700" t="s">
        <v>6737</v>
      </c>
      <c r="I4756" s="1700" t="s">
        <v>8089</v>
      </c>
    </row>
    <row r="4757" spans="2:9">
      <c r="B4757" s="1699" t="s">
        <v>3300</v>
      </c>
      <c r="C4757" s="1699" t="s">
        <v>3845</v>
      </c>
      <c r="D4757" s="1699" t="s">
        <v>2108</v>
      </c>
      <c r="E4757" s="1699">
        <v>1</v>
      </c>
      <c r="F4757" s="1699">
        <v>0</v>
      </c>
      <c r="G4757" s="1700" t="s">
        <v>6738</v>
      </c>
      <c r="H4757" s="1700"/>
      <c r="I4757" s="1700" t="s">
        <v>8089</v>
      </c>
    </row>
    <row r="4758" spans="2:9">
      <c r="B4758" s="1699" t="s">
        <v>3300</v>
      </c>
      <c r="C4758" s="1699" t="s">
        <v>3845</v>
      </c>
      <c r="D4758" s="1699" t="s">
        <v>2107</v>
      </c>
      <c r="E4758" s="1699">
        <v>0</v>
      </c>
      <c r="F4758" s="1699">
        <v>1</v>
      </c>
      <c r="G4758" s="1700" t="s">
        <v>6738</v>
      </c>
      <c r="H4758" s="1700" t="s">
        <v>2681</v>
      </c>
      <c r="I4758" s="1700" t="s">
        <v>8089</v>
      </c>
    </row>
    <row r="4759" spans="2:9">
      <c r="B4759" s="1699" t="s">
        <v>3300</v>
      </c>
      <c r="C4759" s="1699" t="s">
        <v>3845</v>
      </c>
      <c r="D4759" s="1699" t="s">
        <v>2110</v>
      </c>
      <c r="E4759" s="1699">
        <v>0</v>
      </c>
      <c r="F4759" s="1699">
        <v>1</v>
      </c>
      <c r="G4759" s="1700" t="s">
        <v>6738</v>
      </c>
      <c r="H4759" s="1700" t="s">
        <v>6739</v>
      </c>
      <c r="I4759" s="1700" t="s">
        <v>8089</v>
      </c>
    </row>
    <row r="4760" spans="2:9">
      <c r="B4760" s="1699" t="s">
        <v>3300</v>
      </c>
      <c r="C4760" s="1699" t="s">
        <v>3845</v>
      </c>
      <c r="D4760" s="1699" t="s">
        <v>2112</v>
      </c>
      <c r="E4760" s="1699">
        <v>0</v>
      </c>
      <c r="F4760" s="1699">
        <v>1</v>
      </c>
      <c r="G4760" s="1700" t="s">
        <v>6738</v>
      </c>
      <c r="H4760" s="1700" t="s">
        <v>2842</v>
      </c>
      <c r="I4760" s="1700" t="s">
        <v>8089</v>
      </c>
    </row>
    <row r="4761" spans="2:9">
      <c r="B4761" s="1699" t="s">
        <v>3300</v>
      </c>
      <c r="C4761" s="1699" t="s">
        <v>3845</v>
      </c>
      <c r="D4761" s="1699" t="s">
        <v>2122</v>
      </c>
      <c r="E4761" s="1699">
        <v>0</v>
      </c>
      <c r="F4761" s="1699">
        <v>1</v>
      </c>
      <c r="G4761" s="1700" t="s">
        <v>6738</v>
      </c>
      <c r="H4761" s="1700" t="s">
        <v>4790</v>
      </c>
      <c r="I4761" s="1700" t="s">
        <v>8089</v>
      </c>
    </row>
    <row r="4762" spans="2:9">
      <c r="B4762" s="1699" t="s">
        <v>3300</v>
      </c>
      <c r="C4762" s="1699" t="s">
        <v>3845</v>
      </c>
      <c r="D4762" s="1699" t="s">
        <v>2124</v>
      </c>
      <c r="E4762" s="1699">
        <v>0</v>
      </c>
      <c r="F4762" s="1699">
        <v>1</v>
      </c>
      <c r="G4762" s="1700" t="s">
        <v>6738</v>
      </c>
      <c r="H4762" s="1700" t="s">
        <v>6740</v>
      </c>
      <c r="I4762" s="1700" t="s">
        <v>8089</v>
      </c>
    </row>
    <row r="4763" spans="2:9">
      <c r="B4763" s="1699" t="s">
        <v>3300</v>
      </c>
      <c r="C4763" s="1699" t="s">
        <v>3845</v>
      </c>
      <c r="D4763" s="1699" t="s">
        <v>2126</v>
      </c>
      <c r="E4763" s="1699">
        <v>0</v>
      </c>
      <c r="F4763" s="1699">
        <v>1</v>
      </c>
      <c r="G4763" s="1700" t="s">
        <v>6738</v>
      </c>
      <c r="H4763" s="1700" t="s">
        <v>5616</v>
      </c>
      <c r="I4763" s="1700" t="s">
        <v>8088</v>
      </c>
    </row>
    <row r="4764" spans="2:9">
      <c r="B4764" s="1699" t="s">
        <v>3300</v>
      </c>
      <c r="C4764" s="1699" t="s">
        <v>3845</v>
      </c>
      <c r="D4764" s="1699" t="s">
        <v>2128</v>
      </c>
      <c r="E4764" s="1699">
        <v>0</v>
      </c>
      <c r="F4764" s="1699">
        <v>1</v>
      </c>
      <c r="G4764" s="1700" t="s">
        <v>6738</v>
      </c>
      <c r="H4764" s="1700" t="s">
        <v>6741</v>
      </c>
      <c r="I4764" s="1700" t="s">
        <v>8089</v>
      </c>
    </row>
    <row r="4765" spans="2:9">
      <c r="B4765" s="1699" t="s">
        <v>3300</v>
      </c>
      <c r="C4765" s="1699" t="s">
        <v>3845</v>
      </c>
      <c r="D4765" s="1699" t="s">
        <v>2130</v>
      </c>
      <c r="E4765" s="1699">
        <v>0</v>
      </c>
      <c r="F4765" s="1699">
        <v>1</v>
      </c>
      <c r="G4765" s="1700" t="s">
        <v>6738</v>
      </c>
      <c r="H4765" s="1700" t="s">
        <v>6742</v>
      </c>
      <c r="I4765" s="1700" t="s">
        <v>8088</v>
      </c>
    </row>
    <row r="4766" spans="2:9">
      <c r="B4766" s="1699" t="s">
        <v>3300</v>
      </c>
      <c r="C4766" s="1699" t="s">
        <v>3845</v>
      </c>
      <c r="D4766" s="1699" t="s">
        <v>2512</v>
      </c>
      <c r="E4766" s="1699">
        <v>0</v>
      </c>
      <c r="F4766" s="1699">
        <v>1</v>
      </c>
      <c r="G4766" s="1700" t="s">
        <v>6738</v>
      </c>
      <c r="H4766" s="1700" t="s">
        <v>3663</v>
      </c>
      <c r="I4766" s="1700" t="s">
        <v>8088</v>
      </c>
    </row>
    <row r="4767" spans="2:9">
      <c r="B4767" s="1699" t="s">
        <v>3300</v>
      </c>
      <c r="C4767" s="1699" t="s">
        <v>3845</v>
      </c>
      <c r="D4767" s="1699" t="s">
        <v>2514</v>
      </c>
      <c r="E4767" s="1699">
        <v>0</v>
      </c>
      <c r="F4767" s="1699">
        <v>1</v>
      </c>
      <c r="G4767" s="1700" t="s">
        <v>6738</v>
      </c>
      <c r="H4767" s="1700" t="s">
        <v>6743</v>
      </c>
      <c r="I4767" s="1700" t="s">
        <v>8089</v>
      </c>
    </row>
    <row r="4768" spans="2:9">
      <c r="B4768" s="1699" t="s">
        <v>3300</v>
      </c>
      <c r="C4768" s="1699" t="s">
        <v>3845</v>
      </c>
      <c r="D4768" s="1699" t="s">
        <v>2515</v>
      </c>
      <c r="E4768" s="1699">
        <v>0</v>
      </c>
      <c r="F4768" s="1699">
        <v>1</v>
      </c>
      <c r="G4768" s="1700" t="s">
        <v>6738</v>
      </c>
      <c r="H4768" s="1700" t="s">
        <v>6744</v>
      </c>
      <c r="I4768" s="1700" t="s">
        <v>8088</v>
      </c>
    </row>
    <row r="4769" spans="2:9">
      <c r="B4769" s="1699" t="s">
        <v>3300</v>
      </c>
      <c r="C4769" s="1699" t="s">
        <v>3845</v>
      </c>
      <c r="D4769" s="1699" t="s">
        <v>2516</v>
      </c>
      <c r="E4769" s="1699">
        <v>0</v>
      </c>
      <c r="F4769" s="1699">
        <v>1</v>
      </c>
      <c r="G4769" s="1700" t="s">
        <v>6738</v>
      </c>
      <c r="H4769" s="1700" t="s">
        <v>6745</v>
      </c>
      <c r="I4769" s="1700" t="s">
        <v>8088</v>
      </c>
    </row>
    <row r="4770" spans="2:9">
      <c r="B4770" s="1699" t="s">
        <v>3300</v>
      </c>
      <c r="C4770" s="1699" t="s">
        <v>3845</v>
      </c>
      <c r="D4770" s="1699" t="s">
        <v>2518</v>
      </c>
      <c r="E4770" s="1699">
        <v>0</v>
      </c>
      <c r="F4770" s="1699">
        <v>1</v>
      </c>
      <c r="G4770" s="1700" t="s">
        <v>6738</v>
      </c>
      <c r="H4770" s="1700" t="s">
        <v>4692</v>
      </c>
      <c r="I4770" s="1700" t="s">
        <v>8089</v>
      </c>
    </row>
    <row r="4771" spans="2:9">
      <c r="B4771" s="1699" t="s">
        <v>3300</v>
      </c>
      <c r="C4771" s="1699" t="s">
        <v>3845</v>
      </c>
      <c r="D4771" s="1699" t="s">
        <v>2520</v>
      </c>
      <c r="E4771" s="1699">
        <v>0</v>
      </c>
      <c r="F4771" s="1699">
        <v>1</v>
      </c>
      <c r="G4771" s="1700" t="s">
        <v>6738</v>
      </c>
      <c r="H4771" s="1700" t="s">
        <v>6746</v>
      </c>
      <c r="I4771" s="1700" t="s">
        <v>8089</v>
      </c>
    </row>
    <row r="4772" spans="2:9">
      <c r="B4772" s="1699" t="s">
        <v>3300</v>
      </c>
      <c r="C4772" s="1699" t="s">
        <v>3845</v>
      </c>
      <c r="D4772" s="1699" t="s">
        <v>2522</v>
      </c>
      <c r="E4772" s="1699">
        <v>0</v>
      </c>
      <c r="F4772" s="1699">
        <v>1</v>
      </c>
      <c r="G4772" s="1700" t="s">
        <v>6738</v>
      </c>
      <c r="H4772" s="1700" t="s">
        <v>6747</v>
      </c>
      <c r="I4772" s="1700" t="s">
        <v>8088</v>
      </c>
    </row>
    <row r="4773" spans="2:9">
      <c r="B4773" s="1699" t="s">
        <v>3300</v>
      </c>
      <c r="C4773" s="1699" t="s">
        <v>2323</v>
      </c>
      <c r="D4773" s="1699" t="s">
        <v>2108</v>
      </c>
      <c r="E4773" s="1699">
        <v>1</v>
      </c>
      <c r="F4773" s="1699">
        <v>0</v>
      </c>
      <c r="G4773" s="1700" t="s">
        <v>6748</v>
      </c>
      <c r="H4773" s="1700"/>
      <c r="I4773" s="1700" t="s">
        <v>8088</v>
      </c>
    </row>
    <row r="4774" spans="2:9">
      <c r="B4774" s="1699" t="s">
        <v>3300</v>
      </c>
      <c r="C4774" s="1699" t="s">
        <v>2323</v>
      </c>
      <c r="D4774" s="1699" t="s">
        <v>2110</v>
      </c>
      <c r="E4774" s="1699">
        <v>0</v>
      </c>
      <c r="F4774" s="1699">
        <v>1</v>
      </c>
      <c r="G4774" s="1700" t="s">
        <v>6748</v>
      </c>
      <c r="H4774" s="1700" t="s">
        <v>2842</v>
      </c>
      <c r="I4774" s="1700" t="s">
        <v>8088</v>
      </c>
    </row>
    <row r="4775" spans="2:9">
      <c r="B4775" s="1699" t="s">
        <v>3300</v>
      </c>
      <c r="C4775" s="1699" t="s">
        <v>2323</v>
      </c>
      <c r="D4775" s="1699" t="s">
        <v>2112</v>
      </c>
      <c r="E4775" s="1699">
        <v>0</v>
      </c>
      <c r="F4775" s="1699">
        <v>1</v>
      </c>
      <c r="G4775" s="1700" t="s">
        <v>6748</v>
      </c>
      <c r="H4775" s="1700" t="s">
        <v>6749</v>
      </c>
      <c r="I4775" s="1700" t="s">
        <v>8088</v>
      </c>
    </row>
    <row r="4776" spans="2:9">
      <c r="B4776" s="1699" t="s">
        <v>3300</v>
      </c>
      <c r="C4776" s="1699" t="s">
        <v>2323</v>
      </c>
      <c r="D4776" s="1699" t="s">
        <v>2122</v>
      </c>
      <c r="E4776" s="1699">
        <v>0</v>
      </c>
      <c r="F4776" s="1699">
        <v>1</v>
      </c>
      <c r="G4776" s="1700" t="s">
        <v>6748</v>
      </c>
      <c r="H4776" s="1700" t="s">
        <v>6750</v>
      </c>
      <c r="I4776" s="1700" t="s">
        <v>8088</v>
      </c>
    </row>
    <row r="4777" spans="2:9">
      <c r="B4777" s="1699" t="s">
        <v>3300</v>
      </c>
      <c r="C4777" s="1699" t="s">
        <v>2323</v>
      </c>
      <c r="D4777" s="1699" t="s">
        <v>2124</v>
      </c>
      <c r="E4777" s="1699">
        <v>0</v>
      </c>
      <c r="F4777" s="1699">
        <v>1</v>
      </c>
      <c r="G4777" s="1700" t="s">
        <v>6748</v>
      </c>
      <c r="H4777" s="1700" t="s">
        <v>6751</v>
      </c>
      <c r="I4777" s="1700" t="s">
        <v>8088</v>
      </c>
    </row>
    <row r="4778" spans="2:9">
      <c r="B4778" s="1699" t="s">
        <v>3300</v>
      </c>
      <c r="C4778" s="1699" t="s">
        <v>2344</v>
      </c>
      <c r="D4778" s="1699" t="s">
        <v>2108</v>
      </c>
      <c r="E4778" s="1699">
        <v>1</v>
      </c>
      <c r="F4778" s="1699">
        <v>0</v>
      </c>
      <c r="G4778" s="1700" t="s">
        <v>6752</v>
      </c>
      <c r="H4778" s="1700"/>
      <c r="I4778" s="1700" t="s">
        <v>8088</v>
      </c>
    </row>
    <row r="4779" spans="2:9">
      <c r="B4779" s="1699" t="s">
        <v>3300</v>
      </c>
      <c r="C4779" s="1699" t="s">
        <v>2344</v>
      </c>
      <c r="D4779" s="1699" t="s">
        <v>2107</v>
      </c>
      <c r="E4779" s="1699">
        <v>0</v>
      </c>
      <c r="F4779" s="1699">
        <v>1</v>
      </c>
      <c r="G4779" s="1700" t="s">
        <v>6752</v>
      </c>
      <c r="H4779" s="1700" t="s">
        <v>6753</v>
      </c>
      <c r="I4779" s="1700" t="s">
        <v>8088</v>
      </c>
    </row>
    <row r="4780" spans="2:9">
      <c r="B4780" s="1699" t="s">
        <v>3300</v>
      </c>
      <c r="C4780" s="1699" t="s">
        <v>2344</v>
      </c>
      <c r="D4780" s="1699" t="s">
        <v>2110</v>
      </c>
      <c r="E4780" s="1699">
        <v>0</v>
      </c>
      <c r="F4780" s="1699">
        <v>1</v>
      </c>
      <c r="G4780" s="1700" t="s">
        <v>6752</v>
      </c>
      <c r="H4780" s="1700" t="s">
        <v>6754</v>
      </c>
      <c r="I4780" s="1700" t="s">
        <v>8088</v>
      </c>
    </row>
    <row r="4781" spans="2:9">
      <c r="B4781" s="1699" t="s">
        <v>3300</v>
      </c>
      <c r="C4781" s="1699" t="s">
        <v>2344</v>
      </c>
      <c r="D4781" s="1699" t="s">
        <v>2112</v>
      </c>
      <c r="E4781" s="1699">
        <v>0</v>
      </c>
      <c r="F4781" s="1699">
        <v>1</v>
      </c>
      <c r="G4781" s="1700" t="s">
        <v>6752</v>
      </c>
      <c r="H4781" s="1700" t="s">
        <v>6755</v>
      </c>
      <c r="I4781" s="1700" t="s">
        <v>8088</v>
      </c>
    </row>
    <row r="4782" spans="2:9">
      <c r="B4782" s="1699" t="s">
        <v>3300</v>
      </c>
      <c r="C4782" s="1699" t="s">
        <v>2344</v>
      </c>
      <c r="D4782" s="1699" t="s">
        <v>2122</v>
      </c>
      <c r="E4782" s="1699">
        <v>0</v>
      </c>
      <c r="F4782" s="1699">
        <v>1</v>
      </c>
      <c r="G4782" s="1700" t="s">
        <v>6752</v>
      </c>
      <c r="H4782" s="1700" t="s">
        <v>6756</v>
      </c>
      <c r="I4782" s="1700" t="s">
        <v>8088</v>
      </c>
    </row>
    <row r="4783" spans="2:9">
      <c r="B4783" s="1699" t="s">
        <v>3300</v>
      </c>
      <c r="C4783" s="1699" t="s">
        <v>2344</v>
      </c>
      <c r="D4783" s="1699" t="s">
        <v>2124</v>
      </c>
      <c r="E4783" s="1699">
        <v>0</v>
      </c>
      <c r="F4783" s="1699">
        <v>1</v>
      </c>
      <c r="G4783" s="1700" t="s">
        <v>6752</v>
      </c>
      <c r="H4783" s="1700" t="s">
        <v>6757</v>
      </c>
      <c r="I4783" s="1700" t="s">
        <v>8088</v>
      </c>
    </row>
    <row r="4784" spans="2:9">
      <c r="B4784" s="1699" t="s">
        <v>3300</v>
      </c>
      <c r="C4784" s="1699" t="s">
        <v>2344</v>
      </c>
      <c r="D4784" s="1699" t="s">
        <v>2126</v>
      </c>
      <c r="E4784" s="1699">
        <v>0</v>
      </c>
      <c r="F4784" s="1699">
        <v>1</v>
      </c>
      <c r="G4784" s="1700" t="s">
        <v>6752</v>
      </c>
      <c r="H4784" s="1700" t="s">
        <v>6758</v>
      </c>
      <c r="I4784" s="1700" t="s">
        <v>8088</v>
      </c>
    </row>
    <row r="4785" spans="2:9">
      <c r="B4785" s="1699" t="s">
        <v>3300</v>
      </c>
      <c r="C4785" s="1699" t="s">
        <v>2344</v>
      </c>
      <c r="D4785" s="1699" t="s">
        <v>2128</v>
      </c>
      <c r="E4785" s="1699">
        <v>0</v>
      </c>
      <c r="F4785" s="1699">
        <v>1</v>
      </c>
      <c r="G4785" s="1700" t="s">
        <v>6752</v>
      </c>
      <c r="H4785" s="1700" t="s">
        <v>3856</v>
      </c>
      <c r="I4785" s="1700" t="s">
        <v>8088</v>
      </c>
    </row>
    <row r="4786" spans="2:9">
      <c r="B4786" s="1699" t="s">
        <v>3300</v>
      </c>
      <c r="C4786" s="1699" t="s">
        <v>2344</v>
      </c>
      <c r="D4786" s="1699" t="s">
        <v>2130</v>
      </c>
      <c r="E4786" s="1699">
        <v>0</v>
      </c>
      <c r="F4786" s="1699">
        <v>1</v>
      </c>
      <c r="G4786" s="1700" t="s">
        <v>6752</v>
      </c>
      <c r="H4786" s="1700" t="s">
        <v>3142</v>
      </c>
      <c r="I4786" s="1700" t="s">
        <v>8088</v>
      </c>
    </row>
    <row r="4787" spans="2:9">
      <c r="B4787" s="1699" t="s">
        <v>3300</v>
      </c>
      <c r="C4787" s="1699" t="s">
        <v>2344</v>
      </c>
      <c r="D4787" s="1699" t="s">
        <v>2512</v>
      </c>
      <c r="E4787" s="1699">
        <v>0</v>
      </c>
      <c r="F4787" s="1699">
        <v>1</v>
      </c>
      <c r="G4787" s="1700" t="s">
        <v>6752</v>
      </c>
      <c r="H4787" s="1700" t="s">
        <v>6759</v>
      </c>
      <c r="I4787" s="1700" t="s">
        <v>8088</v>
      </c>
    </row>
    <row r="4788" spans="2:9">
      <c r="B4788" s="1699" t="s">
        <v>3300</v>
      </c>
      <c r="C4788" s="1699" t="s">
        <v>2344</v>
      </c>
      <c r="D4788" s="1699" t="s">
        <v>2514</v>
      </c>
      <c r="E4788" s="1699">
        <v>0</v>
      </c>
      <c r="F4788" s="1699">
        <v>1</v>
      </c>
      <c r="G4788" s="1700" t="s">
        <v>6752</v>
      </c>
      <c r="H4788" s="1700" t="s">
        <v>2662</v>
      </c>
      <c r="I4788" s="1700" t="s">
        <v>8088</v>
      </c>
    </row>
    <row r="4789" spans="2:9">
      <c r="B4789" s="1699" t="s">
        <v>3300</v>
      </c>
      <c r="C4789" s="1699" t="s">
        <v>2344</v>
      </c>
      <c r="D4789" s="1699" t="s">
        <v>2515</v>
      </c>
      <c r="E4789" s="1699">
        <v>0</v>
      </c>
      <c r="F4789" s="1699">
        <v>1</v>
      </c>
      <c r="G4789" s="1700" t="s">
        <v>6752</v>
      </c>
      <c r="H4789" s="1700" t="s">
        <v>6760</v>
      </c>
      <c r="I4789" s="1700" t="s">
        <v>8088</v>
      </c>
    </row>
    <row r="4790" spans="2:9">
      <c r="B4790" s="1699" t="s">
        <v>3300</v>
      </c>
      <c r="C4790" s="1699" t="s">
        <v>2344</v>
      </c>
      <c r="D4790" s="1699" t="s">
        <v>2516</v>
      </c>
      <c r="E4790" s="1699">
        <v>0</v>
      </c>
      <c r="F4790" s="1699">
        <v>1</v>
      </c>
      <c r="G4790" s="1700" t="s">
        <v>6752</v>
      </c>
      <c r="H4790" s="1700" t="s">
        <v>6761</v>
      </c>
      <c r="I4790" s="1700" t="s">
        <v>8088</v>
      </c>
    </row>
    <row r="4791" spans="2:9">
      <c r="B4791" s="1699" t="s">
        <v>3300</v>
      </c>
      <c r="C4791" s="1699" t="s">
        <v>2403</v>
      </c>
      <c r="D4791" s="1699" t="s">
        <v>2108</v>
      </c>
      <c r="E4791" s="1699">
        <v>1</v>
      </c>
      <c r="F4791" s="1699">
        <v>0</v>
      </c>
      <c r="G4791" s="1700" t="s">
        <v>6762</v>
      </c>
      <c r="H4791" s="1700"/>
      <c r="I4791" s="1700" t="s">
        <v>8089</v>
      </c>
    </row>
    <row r="4792" spans="2:9">
      <c r="B4792" s="1699" t="s">
        <v>3300</v>
      </c>
      <c r="C4792" s="1699" t="s">
        <v>2403</v>
      </c>
      <c r="D4792" s="1699" t="s">
        <v>2107</v>
      </c>
      <c r="E4792" s="1699">
        <v>0</v>
      </c>
      <c r="F4792" s="1699">
        <v>1</v>
      </c>
      <c r="G4792" s="1700" t="s">
        <v>6762</v>
      </c>
      <c r="H4792" s="1700" t="s">
        <v>6763</v>
      </c>
      <c r="I4792" s="1700" t="s">
        <v>8089</v>
      </c>
    </row>
    <row r="4793" spans="2:9">
      <c r="B4793" s="1699" t="s">
        <v>3300</v>
      </c>
      <c r="C4793" s="1699" t="s">
        <v>2403</v>
      </c>
      <c r="D4793" s="1699" t="s">
        <v>2110</v>
      </c>
      <c r="E4793" s="1699">
        <v>0</v>
      </c>
      <c r="F4793" s="1699">
        <v>1</v>
      </c>
      <c r="G4793" s="1700" t="s">
        <v>6762</v>
      </c>
      <c r="H4793" s="1700" t="s">
        <v>6764</v>
      </c>
      <c r="I4793" s="1700" t="s">
        <v>8089</v>
      </c>
    </row>
    <row r="4794" spans="2:9">
      <c r="B4794" s="1699" t="s">
        <v>3300</v>
      </c>
      <c r="C4794" s="1699" t="s">
        <v>2403</v>
      </c>
      <c r="D4794" s="1699" t="s">
        <v>2112</v>
      </c>
      <c r="E4794" s="1699">
        <v>0</v>
      </c>
      <c r="F4794" s="1699">
        <v>1</v>
      </c>
      <c r="G4794" s="1700" t="s">
        <v>6762</v>
      </c>
      <c r="H4794" s="1700" t="s">
        <v>6765</v>
      </c>
      <c r="I4794" s="1700" t="s">
        <v>8088</v>
      </c>
    </row>
    <row r="4795" spans="2:9">
      <c r="B4795" s="1699" t="s">
        <v>3300</v>
      </c>
      <c r="C4795" s="1699" t="s">
        <v>2403</v>
      </c>
      <c r="D4795" s="1699" t="s">
        <v>2122</v>
      </c>
      <c r="E4795" s="1699">
        <v>0</v>
      </c>
      <c r="F4795" s="1699">
        <v>1</v>
      </c>
      <c r="G4795" s="1700" t="s">
        <v>6762</v>
      </c>
      <c r="H4795" s="1700" t="s">
        <v>6766</v>
      </c>
      <c r="I4795" s="1700" t="s">
        <v>8089</v>
      </c>
    </row>
    <row r="4796" spans="2:9">
      <c r="B4796" s="1699" t="s">
        <v>3300</v>
      </c>
      <c r="C4796" s="1699" t="s">
        <v>2403</v>
      </c>
      <c r="D4796" s="1699" t="s">
        <v>2124</v>
      </c>
      <c r="E4796" s="1699">
        <v>0</v>
      </c>
      <c r="F4796" s="1699">
        <v>1</v>
      </c>
      <c r="G4796" s="1700" t="s">
        <v>6762</v>
      </c>
      <c r="H4796" s="1700" t="s">
        <v>6767</v>
      </c>
      <c r="I4796" s="1700" t="s">
        <v>8088</v>
      </c>
    </row>
    <row r="4797" spans="2:9">
      <c r="B4797" s="1699" t="s">
        <v>3300</v>
      </c>
      <c r="C4797" s="1699" t="s">
        <v>2403</v>
      </c>
      <c r="D4797" s="1699" t="s">
        <v>2126</v>
      </c>
      <c r="E4797" s="1699">
        <v>0</v>
      </c>
      <c r="F4797" s="1699">
        <v>1</v>
      </c>
      <c r="G4797" s="1700" t="s">
        <v>6762</v>
      </c>
      <c r="H4797" s="1700" t="s">
        <v>6768</v>
      </c>
      <c r="I4797" s="1700" t="s">
        <v>8089</v>
      </c>
    </row>
    <row r="4798" spans="2:9">
      <c r="B4798" s="1699" t="s">
        <v>3300</v>
      </c>
      <c r="C4798" s="1699" t="s">
        <v>2403</v>
      </c>
      <c r="D4798" s="1699" t="s">
        <v>2128</v>
      </c>
      <c r="E4798" s="1699">
        <v>0</v>
      </c>
      <c r="F4798" s="1699">
        <v>1</v>
      </c>
      <c r="G4798" s="1700" t="s">
        <v>6762</v>
      </c>
      <c r="H4798" s="1700" t="s">
        <v>6769</v>
      </c>
      <c r="I4798" s="1700" t="s">
        <v>8088</v>
      </c>
    </row>
    <row r="4799" spans="2:9">
      <c r="B4799" s="1699" t="s">
        <v>3300</v>
      </c>
      <c r="C4799" s="1699" t="s">
        <v>2403</v>
      </c>
      <c r="D4799" s="1699" t="s">
        <v>2130</v>
      </c>
      <c r="E4799" s="1699">
        <v>0</v>
      </c>
      <c r="F4799" s="1699">
        <v>1</v>
      </c>
      <c r="G4799" s="1700" t="s">
        <v>6762</v>
      </c>
      <c r="H4799" s="1700" t="s">
        <v>2913</v>
      </c>
      <c r="I4799" s="1700" t="s">
        <v>8088</v>
      </c>
    </row>
    <row r="4800" spans="2:9">
      <c r="B4800" s="1699" t="s">
        <v>3300</v>
      </c>
      <c r="C4800" s="1699" t="s">
        <v>2403</v>
      </c>
      <c r="D4800" s="1699" t="s">
        <v>2512</v>
      </c>
      <c r="E4800" s="1699">
        <v>0</v>
      </c>
      <c r="F4800" s="1699">
        <v>1</v>
      </c>
      <c r="G4800" s="1700" t="s">
        <v>6762</v>
      </c>
      <c r="H4800" s="1700" t="s">
        <v>6770</v>
      </c>
      <c r="I4800" s="1700" t="s">
        <v>8089</v>
      </c>
    </row>
    <row r="4801" spans="2:9">
      <c r="B4801" s="1699" t="s">
        <v>3300</v>
      </c>
      <c r="C4801" s="1699" t="s">
        <v>2403</v>
      </c>
      <c r="D4801" s="1699" t="s">
        <v>2514</v>
      </c>
      <c r="E4801" s="1699">
        <v>0</v>
      </c>
      <c r="F4801" s="1699">
        <v>1</v>
      </c>
      <c r="G4801" s="1700" t="s">
        <v>6762</v>
      </c>
      <c r="H4801" s="1700" t="s">
        <v>6771</v>
      </c>
      <c r="I4801" s="1700" t="s">
        <v>8089</v>
      </c>
    </row>
    <row r="4802" spans="2:9">
      <c r="B4802" s="1699" t="s">
        <v>3300</v>
      </c>
      <c r="C4802" s="1699" t="s">
        <v>2403</v>
      </c>
      <c r="D4802" s="1699" t="s">
        <v>2515</v>
      </c>
      <c r="E4802" s="1699">
        <v>0</v>
      </c>
      <c r="F4802" s="1699">
        <v>1</v>
      </c>
      <c r="G4802" s="1700" t="s">
        <v>6762</v>
      </c>
      <c r="H4802" s="1700" t="s">
        <v>6772</v>
      </c>
      <c r="I4802" s="1700" t="s">
        <v>8089</v>
      </c>
    </row>
    <row r="4803" spans="2:9">
      <c r="B4803" s="1699" t="s">
        <v>3300</v>
      </c>
      <c r="C4803" s="1699" t="s">
        <v>2403</v>
      </c>
      <c r="D4803" s="1699" t="s">
        <v>2516</v>
      </c>
      <c r="E4803" s="1699">
        <v>0</v>
      </c>
      <c r="F4803" s="1699">
        <v>1</v>
      </c>
      <c r="G4803" s="1700" t="s">
        <v>6762</v>
      </c>
      <c r="H4803" s="1700" t="s">
        <v>4225</v>
      </c>
      <c r="I4803" s="1700" t="s">
        <v>8088</v>
      </c>
    </row>
    <row r="4804" spans="2:9">
      <c r="B4804" s="1699" t="s">
        <v>3300</v>
      </c>
      <c r="C4804" s="1699" t="s">
        <v>2403</v>
      </c>
      <c r="D4804" s="1699" t="s">
        <v>2518</v>
      </c>
      <c r="E4804" s="1699">
        <v>0</v>
      </c>
      <c r="F4804" s="1699">
        <v>1</v>
      </c>
      <c r="G4804" s="1700" t="s">
        <v>6762</v>
      </c>
      <c r="H4804" s="1700" t="s">
        <v>6773</v>
      </c>
      <c r="I4804" s="1700" t="s">
        <v>8089</v>
      </c>
    </row>
    <row r="4805" spans="2:9">
      <c r="B4805" s="1699" t="s">
        <v>3301</v>
      </c>
      <c r="C4805" s="1699" t="s">
        <v>2507</v>
      </c>
      <c r="D4805" s="1699" t="s">
        <v>2112</v>
      </c>
      <c r="E4805" s="1699">
        <v>0</v>
      </c>
      <c r="F4805" s="1699">
        <v>1</v>
      </c>
      <c r="G4805" s="1700" t="s">
        <v>1334</v>
      </c>
      <c r="H4805" s="1700" t="s">
        <v>2892</v>
      </c>
      <c r="I4805" s="1700" t="s">
        <v>8088</v>
      </c>
    </row>
    <row r="4806" spans="2:9">
      <c r="B4806" s="1699" t="s">
        <v>3301</v>
      </c>
      <c r="C4806" s="1699" t="s">
        <v>2507</v>
      </c>
      <c r="D4806" s="1699" t="s">
        <v>2122</v>
      </c>
      <c r="E4806" s="1699">
        <v>0</v>
      </c>
      <c r="F4806" s="1699">
        <v>1</v>
      </c>
      <c r="G4806" s="1700" t="s">
        <v>1334</v>
      </c>
      <c r="H4806" s="1700" t="s">
        <v>6774</v>
      </c>
      <c r="I4806" s="1700" t="s">
        <v>8088</v>
      </c>
    </row>
    <row r="4807" spans="2:9">
      <c r="B4807" s="1699" t="s">
        <v>3301</v>
      </c>
      <c r="C4807" s="1699" t="s">
        <v>2507</v>
      </c>
      <c r="D4807" s="1699" t="s">
        <v>2124</v>
      </c>
      <c r="E4807" s="1699">
        <v>0</v>
      </c>
      <c r="F4807" s="1699">
        <v>1</v>
      </c>
      <c r="G4807" s="1700" t="s">
        <v>1334</v>
      </c>
      <c r="H4807" s="1700" t="s">
        <v>6775</v>
      </c>
      <c r="I4807" s="1700" t="s">
        <v>8088</v>
      </c>
    </row>
    <row r="4808" spans="2:9">
      <c r="B4808" s="1699" t="s">
        <v>3301</v>
      </c>
      <c r="C4808" s="1699" t="s">
        <v>2507</v>
      </c>
      <c r="D4808" s="1699" t="s">
        <v>2126</v>
      </c>
      <c r="E4808" s="1699">
        <v>0</v>
      </c>
      <c r="F4808" s="1699">
        <v>1</v>
      </c>
      <c r="G4808" s="1700" t="s">
        <v>1334</v>
      </c>
      <c r="H4808" s="1700" t="s">
        <v>6776</v>
      </c>
      <c r="I4808" s="1700" t="s">
        <v>8088</v>
      </c>
    </row>
    <row r="4809" spans="2:9">
      <c r="B4809" s="1699" t="s">
        <v>3301</v>
      </c>
      <c r="C4809" s="1699" t="s">
        <v>2507</v>
      </c>
      <c r="D4809" s="1699" t="s">
        <v>2128</v>
      </c>
      <c r="E4809" s="1699">
        <v>0</v>
      </c>
      <c r="F4809" s="1699">
        <v>1</v>
      </c>
      <c r="G4809" s="1700" t="s">
        <v>1334</v>
      </c>
      <c r="H4809" s="1700" t="s">
        <v>6777</v>
      </c>
      <c r="I4809" s="1700" t="s">
        <v>8088</v>
      </c>
    </row>
    <row r="4810" spans="2:9">
      <c r="B4810" s="1699" t="s">
        <v>3301</v>
      </c>
      <c r="C4810" s="1699" t="s">
        <v>2507</v>
      </c>
      <c r="D4810" s="1699" t="s">
        <v>2130</v>
      </c>
      <c r="E4810" s="1699">
        <v>0</v>
      </c>
      <c r="F4810" s="1699">
        <v>1</v>
      </c>
      <c r="G4810" s="1700" t="s">
        <v>1334</v>
      </c>
      <c r="H4810" s="1700" t="s">
        <v>6778</v>
      </c>
      <c r="I4810" s="1700" t="s">
        <v>8088</v>
      </c>
    </row>
    <row r="4811" spans="2:9">
      <c r="B4811" s="1699" t="s">
        <v>3301</v>
      </c>
      <c r="C4811" s="1699" t="s">
        <v>2507</v>
      </c>
      <c r="D4811" s="1699" t="s">
        <v>2512</v>
      </c>
      <c r="E4811" s="1699">
        <v>0</v>
      </c>
      <c r="F4811" s="1699">
        <v>1</v>
      </c>
      <c r="G4811" s="1700" t="s">
        <v>1334</v>
      </c>
      <c r="H4811" s="1700" t="s">
        <v>6779</v>
      </c>
      <c r="I4811" s="1700" t="s">
        <v>8088</v>
      </c>
    </row>
    <row r="4812" spans="2:9">
      <c r="B4812" s="1699" t="s">
        <v>3301</v>
      </c>
      <c r="C4812" s="1699" t="s">
        <v>2507</v>
      </c>
      <c r="D4812" s="1699" t="s">
        <v>2514</v>
      </c>
      <c r="E4812" s="1699">
        <v>0</v>
      </c>
      <c r="F4812" s="1699">
        <v>1</v>
      </c>
      <c r="G4812" s="1700" t="s">
        <v>1334</v>
      </c>
      <c r="H4812" s="1700" t="s">
        <v>6780</v>
      </c>
      <c r="I4812" s="1700" t="s">
        <v>8089</v>
      </c>
    </row>
    <row r="4813" spans="2:9">
      <c r="B4813" s="1699" t="s">
        <v>3301</v>
      </c>
      <c r="C4813" s="1699" t="s">
        <v>2507</v>
      </c>
      <c r="D4813" s="1699" t="s">
        <v>2515</v>
      </c>
      <c r="E4813" s="1699">
        <v>0</v>
      </c>
      <c r="F4813" s="1699">
        <v>1</v>
      </c>
      <c r="G4813" s="1700" t="s">
        <v>1334</v>
      </c>
      <c r="H4813" s="1700" t="s">
        <v>6781</v>
      </c>
      <c r="I4813" s="1700" t="s">
        <v>8088</v>
      </c>
    </row>
    <row r="4814" spans="2:9">
      <c r="B4814" s="1699" t="s">
        <v>3301</v>
      </c>
      <c r="C4814" s="1699" t="s">
        <v>2507</v>
      </c>
      <c r="D4814" s="1699" t="s">
        <v>2516</v>
      </c>
      <c r="E4814" s="1699">
        <v>0</v>
      </c>
      <c r="F4814" s="1699">
        <v>1</v>
      </c>
      <c r="G4814" s="1700" t="s">
        <v>1334</v>
      </c>
      <c r="H4814" s="1700" t="s">
        <v>6782</v>
      </c>
      <c r="I4814" s="1700" t="s">
        <v>8088</v>
      </c>
    </row>
    <row r="4815" spans="2:9">
      <c r="B4815" s="1699" t="s">
        <v>3301</v>
      </c>
      <c r="C4815" s="1699" t="s">
        <v>2507</v>
      </c>
      <c r="D4815" s="1699" t="s">
        <v>2518</v>
      </c>
      <c r="E4815" s="1699">
        <v>0</v>
      </c>
      <c r="F4815" s="1699">
        <v>1</v>
      </c>
      <c r="G4815" s="1700" t="s">
        <v>1334</v>
      </c>
      <c r="H4815" s="1700" t="s">
        <v>6783</v>
      </c>
      <c r="I4815" s="1700" t="s">
        <v>8088</v>
      </c>
    </row>
    <row r="4816" spans="2:9">
      <c r="B4816" s="1699" t="s">
        <v>3301</v>
      </c>
      <c r="C4816" s="1699" t="s">
        <v>2507</v>
      </c>
      <c r="D4816" s="1699" t="s">
        <v>2520</v>
      </c>
      <c r="E4816" s="1699">
        <v>0</v>
      </c>
      <c r="F4816" s="1699">
        <v>1</v>
      </c>
      <c r="G4816" s="1700" t="s">
        <v>1334</v>
      </c>
      <c r="H4816" s="1700" t="s">
        <v>6784</v>
      </c>
      <c r="I4816" s="1700" t="s">
        <v>8088</v>
      </c>
    </row>
    <row r="4817" spans="2:9">
      <c r="B4817" s="1699" t="s">
        <v>3301</v>
      </c>
      <c r="C4817" s="1699" t="s">
        <v>2507</v>
      </c>
      <c r="D4817" s="1699" t="s">
        <v>2522</v>
      </c>
      <c r="E4817" s="1699">
        <v>0</v>
      </c>
      <c r="F4817" s="1699">
        <v>1</v>
      </c>
      <c r="G4817" s="1700" t="s">
        <v>1334</v>
      </c>
      <c r="H4817" s="1700" t="s">
        <v>6785</v>
      </c>
      <c r="I4817" s="1700" t="s">
        <v>8088</v>
      </c>
    </row>
    <row r="4818" spans="2:9">
      <c r="B4818" s="1699" t="s">
        <v>3301</v>
      </c>
      <c r="C4818" s="1699" t="s">
        <v>2507</v>
      </c>
      <c r="D4818" s="1699" t="s">
        <v>2524</v>
      </c>
      <c r="E4818" s="1699">
        <v>0</v>
      </c>
      <c r="F4818" s="1699">
        <v>1</v>
      </c>
      <c r="G4818" s="1700" t="s">
        <v>1334</v>
      </c>
      <c r="H4818" s="1700" t="s">
        <v>6786</v>
      </c>
      <c r="I4818" s="1700" t="s">
        <v>8088</v>
      </c>
    </row>
    <row r="4819" spans="2:9">
      <c r="B4819" s="1699" t="s">
        <v>3301</v>
      </c>
      <c r="C4819" s="1699" t="s">
        <v>2507</v>
      </c>
      <c r="D4819" s="1699" t="s">
        <v>2525</v>
      </c>
      <c r="E4819" s="1699">
        <v>0</v>
      </c>
      <c r="F4819" s="1699">
        <v>1</v>
      </c>
      <c r="G4819" s="1700" t="s">
        <v>1334</v>
      </c>
      <c r="H4819" s="1700" t="s">
        <v>6787</v>
      </c>
      <c r="I4819" s="1700" t="s">
        <v>8088</v>
      </c>
    </row>
    <row r="4820" spans="2:9">
      <c r="B4820" s="1699" t="s">
        <v>3301</v>
      </c>
      <c r="C4820" s="1699" t="s">
        <v>2507</v>
      </c>
      <c r="D4820" s="1699" t="s">
        <v>2527</v>
      </c>
      <c r="E4820" s="1699">
        <v>0</v>
      </c>
      <c r="F4820" s="1699">
        <v>1</v>
      </c>
      <c r="G4820" s="1700" t="s">
        <v>1334</v>
      </c>
      <c r="H4820" s="1700" t="s">
        <v>6788</v>
      </c>
      <c r="I4820" s="1700" t="s">
        <v>8088</v>
      </c>
    </row>
    <row r="4821" spans="2:9">
      <c r="B4821" s="1699" t="s">
        <v>3301</v>
      </c>
      <c r="C4821" s="1699" t="s">
        <v>2507</v>
      </c>
      <c r="D4821" s="1699" t="s">
        <v>2529</v>
      </c>
      <c r="E4821" s="1699">
        <v>0</v>
      </c>
      <c r="F4821" s="1699">
        <v>1</v>
      </c>
      <c r="G4821" s="1700" t="s">
        <v>1334</v>
      </c>
      <c r="H4821" s="1700" t="s">
        <v>6789</v>
      </c>
      <c r="I4821" s="1700" t="s">
        <v>8089</v>
      </c>
    </row>
    <row r="4822" spans="2:9">
      <c r="B4822" s="1699" t="s">
        <v>3301</v>
      </c>
      <c r="C4822" s="1699" t="s">
        <v>2507</v>
      </c>
      <c r="D4822" s="1699" t="s">
        <v>2531</v>
      </c>
      <c r="E4822" s="1699">
        <v>0</v>
      </c>
      <c r="F4822" s="1699">
        <v>1</v>
      </c>
      <c r="G4822" s="1700" t="s">
        <v>1334</v>
      </c>
      <c r="H4822" s="1700" t="s">
        <v>6790</v>
      </c>
      <c r="I4822" s="1700" t="s">
        <v>8088</v>
      </c>
    </row>
    <row r="4823" spans="2:9">
      <c r="B4823" s="1699" t="s">
        <v>3301</v>
      </c>
      <c r="C4823" s="1699" t="s">
        <v>2507</v>
      </c>
      <c r="D4823" s="1699" t="s">
        <v>2685</v>
      </c>
      <c r="E4823" s="1699">
        <v>0</v>
      </c>
      <c r="F4823" s="1699">
        <v>1</v>
      </c>
      <c r="G4823" s="1700" t="s">
        <v>1334</v>
      </c>
      <c r="H4823" s="1700" t="s">
        <v>6791</v>
      </c>
      <c r="I4823" s="1700" t="s">
        <v>8088</v>
      </c>
    </row>
    <row r="4824" spans="2:9">
      <c r="B4824" s="1699" t="s">
        <v>3301</v>
      </c>
      <c r="C4824" s="1699" t="s">
        <v>2507</v>
      </c>
      <c r="D4824" s="1699" t="s">
        <v>2725</v>
      </c>
      <c r="E4824" s="1699">
        <v>0</v>
      </c>
      <c r="F4824" s="1699">
        <v>1</v>
      </c>
      <c r="G4824" s="1700" t="s">
        <v>1334</v>
      </c>
      <c r="H4824" s="1700" t="s">
        <v>4028</v>
      </c>
      <c r="I4824" s="1700" t="s">
        <v>8088</v>
      </c>
    </row>
    <row r="4825" spans="2:9">
      <c r="B4825" s="1699" t="s">
        <v>3301</v>
      </c>
      <c r="C4825" s="1699" t="s">
        <v>2507</v>
      </c>
      <c r="D4825" s="1699" t="s">
        <v>2727</v>
      </c>
      <c r="E4825" s="1699">
        <v>0</v>
      </c>
      <c r="F4825" s="1699">
        <v>1</v>
      </c>
      <c r="G4825" s="1700" t="s">
        <v>1334</v>
      </c>
      <c r="H4825" s="1700" t="s">
        <v>6792</v>
      </c>
      <c r="I4825" s="1700" t="s">
        <v>8088</v>
      </c>
    </row>
    <row r="4826" spans="2:9">
      <c r="B4826" s="1699" t="s">
        <v>3301</v>
      </c>
      <c r="C4826" s="1699" t="s">
        <v>2507</v>
      </c>
      <c r="D4826" s="1699" t="s">
        <v>2729</v>
      </c>
      <c r="E4826" s="1699">
        <v>0</v>
      </c>
      <c r="F4826" s="1699">
        <v>1</v>
      </c>
      <c r="G4826" s="1700" t="s">
        <v>1334</v>
      </c>
      <c r="H4826" s="1700" t="s">
        <v>3365</v>
      </c>
      <c r="I4826" s="1700" t="s">
        <v>8088</v>
      </c>
    </row>
    <row r="4827" spans="2:9">
      <c r="B4827" s="1699" t="s">
        <v>3301</v>
      </c>
      <c r="C4827" s="1699" t="s">
        <v>2507</v>
      </c>
      <c r="D4827" s="1699" t="s">
        <v>2731</v>
      </c>
      <c r="E4827" s="1699">
        <v>0</v>
      </c>
      <c r="F4827" s="1699">
        <v>1</v>
      </c>
      <c r="G4827" s="1700" t="s">
        <v>1334</v>
      </c>
      <c r="H4827" s="1700" t="s">
        <v>6793</v>
      </c>
      <c r="I4827" s="1700" t="s">
        <v>8088</v>
      </c>
    </row>
    <row r="4828" spans="2:9">
      <c r="B4828" s="1699" t="s">
        <v>3301</v>
      </c>
      <c r="C4828" s="1699" t="s">
        <v>2507</v>
      </c>
      <c r="D4828" s="1699" t="s">
        <v>2733</v>
      </c>
      <c r="E4828" s="1699">
        <v>0</v>
      </c>
      <c r="F4828" s="1699">
        <v>1</v>
      </c>
      <c r="G4828" s="1700" t="s">
        <v>1334</v>
      </c>
      <c r="H4828" s="1700" t="s">
        <v>6794</v>
      </c>
      <c r="I4828" s="1700" t="s">
        <v>8088</v>
      </c>
    </row>
    <row r="4829" spans="2:9">
      <c r="B4829" s="1699" t="s">
        <v>3301</v>
      </c>
      <c r="C4829" s="1699" t="s">
        <v>2120</v>
      </c>
      <c r="D4829" s="1699" t="s">
        <v>2112</v>
      </c>
      <c r="E4829" s="1699">
        <v>0</v>
      </c>
      <c r="F4829" s="1699">
        <v>1</v>
      </c>
      <c r="G4829" s="1700" t="s">
        <v>6795</v>
      </c>
      <c r="H4829" s="1700" t="s">
        <v>6796</v>
      </c>
      <c r="I4829" s="1700" t="s">
        <v>8088</v>
      </c>
    </row>
    <row r="4830" spans="2:9">
      <c r="B4830" s="1699" t="s">
        <v>3301</v>
      </c>
      <c r="C4830" s="1699" t="s">
        <v>2120</v>
      </c>
      <c r="D4830" s="1699" t="s">
        <v>2122</v>
      </c>
      <c r="E4830" s="1699">
        <v>0</v>
      </c>
      <c r="F4830" s="1699">
        <v>1</v>
      </c>
      <c r="G4830" s="1700" t="s">
        <v>6795</v>
      </c>
      <c r="H4830" s="1700" t="s">
        <v>6797</v>
      </c>
      <c r="I4830" s="1700" t="s">
        <v>8088</v>
      </c>
    </row>
    <row r="4831" spans="2:9">
      <c r="B4831" s="1699" t="s">
        <v>3301</v>
      </c>
      <c r="C4831" s="1699" t="s">
        <v>2120</v>
      </c>
      <c r="D4831" s="1699" t="s">
        <v>2124</v>
      </c>
      <c r="E4831" s="1699">
        <v>0</v>
      </c>
      <c r="F4831" s="1699">
        <v>1</v>
      </c>
      <c r="G4831" s="1700" t="s">
        <v>6795</v>
      </c>
      <c r="H4831" s="1700" t="s">
        <v>2913</v>
      </c>
      <c r="I4831" s="1700" t="s">
        <v>8088</v>
      </c>
    </row>
    <row r="4832" spans="2:9">
      <c r="B4832" s="1699" t="s">
        <v>3301</v>
      </c>
      <c r="C4832" s="1699" t="s">
        <v>2120</v>
      </c>
      <c r="D4832" s="1699" t="s">
        <v>2126</v>
      </c>
      <c r="E4832" s="1699">
        <v>0</v>
      </c>
      <c r="F4832" s="1699">
        <v>1</v>
      </c>
      <c r="G4832" s="1700" t="s">
        <v>6795</v>
      </c>
      <c r="H4832" s="1700" t="s">
        <v>6798</v>
      </c>
      <c r="I4832" s="1700" t="s">
        <v>8088</v>
      </c>
    </row>
    <row r="4833" spans="2:9">
      <c r="B4833" s="1699" t="s">
        <v>3301</v>
      </c>
      <c r="C4833" s="1699" t="s">
        <v>2120</v>
      </c>
      <c r="D4833" s="1699" t="s">
        <v>2128</v>
      </c>
      <c r="E4833" s="1699">
        <v>0</v>
      </c>
      <c r="F4833" s="1699">
        <v>1</v>
      </c>
      <c r="G4833" s="1700" t="s">
        <v>6795</v>
      </c>
      <c r="H4833" s="1700" t="s">
        <v>6799</v>
      </c>
      <c r="I4833" s="1700" t="s">
        <v>8089</v>
      </c>
    </row>
    <row r="4834" spans="2:9">
      <c r="B4834" s="1699" t="s">
        <v>3301</v>
      </c>
      <c r="C4834" s="1699" t="s">
        <v>2120</v>
      </c>
      <c r="D4834" s="1699" t="s">
        <v>2130</v>
      </c>
      <c r="E4834" s="1699">
        <v>0</v>
      </c>
      <c r="F4834" s="1699">
        <v>1</v>
      </c>
      <c r="G4834" s="1700" t="s">
        <v>6795</v>
      </c>
      <c r="H4834" s="1700" t="s">
        <v>6800</v>
      </c>
      <c r="I4834" s="1700" t="s">
        <v>8088</v>
      </c>
    </row>
    <row r="4835" spans="2:9">
      <c r="B4835" s="1699" t="s">
        <v>3301</v>
      </c>
      <c r="C4835" s="1699" t="s">
        <v>2132</v>
      </c>
      <c r="D4835" s="1699" t="s">
        <v>2110</v>
      </c>
      <c r="E4835" s="1699">
        <v>0</v>
      </c>
      <c r="F4835" s="1699">
        <v>1</v>
      </c>
      <c r="G4835" s="1700" t="s">
        <v>6801</v>
      </c>
      <c r="H4835" s="1700" t="s">
        <v>6802</v>
      </c>
      <c r="I4835" s="1700" t="s">
        <v>8088</v>
      </c>
    </row>
    <row r="4836" spans="2:9">
      <c r="B4836" s="1699" t="s">
        <v>3301</v>
      </c>
      <c r="C4836" s="1699" t="s">
        <v>2132</v>
      </c>
      <c r="D4836" s="1699" t="s">
        <v>2112</v>
      </c>
      <c r="E4836" s="1699">
        <v>0</v>
      </c>
      <c r="F4836" s="1699">
        <v>1</v>
      </c>
      <c r="G4836" s="1700" t="s">
        <v>6801</v>
      </c>
      <c r="H4836" s="1700" t="s">
        <v>6803</v>
      </c>
      <c r="I4836" s="1700" t="s">
        <v>8089</v>
      </c>
    </row>
    <row r="4837" spans="2:9">
      <c r="B4837" s="1699" t="s">
        <v>3301</v>
      </c>
      <c r="C4837" s="1699" t="s">
        <v>2132</v>
      </c>
      <c r="D4837" s="1699" t="s">
        <v>2122</v>
      </c>
      <c r="E4837" s="1699">
        <v>0</v>
      </c>
      <c r="F4837" s="1699">
        <v>1</v>
      </c>
      <c r="G4837" s="1700" t="s">
        <v>6801</v>
      </c>
      <c r="H4837" s="1700" t="s">
        <v>6804</v>
      </c>
      <c r="I4837" s="1700" t="s">
        <v>8088</v>
      </c>
    </row>
    <row r="4838" spans="2:9">
      <c r="B4838" s="1699" t="s">
        <v>3301</v>
      </c>
      <c r="C4838" s="1699" t="s">
        <v>2132</v>
      </c>
      <c r="D4838" s="1699" t="s">
        <v>2126</v>
      </c>
      <c r="E4838" s="1699">
        <v>0</v>
      </c>
      <c r="F4838" s="1699">
        <v>1</v>
      </c>
      <c r="G4838" s="1700" t="s">
        <v>6801</v>
      </c>
      <c r="H4838" s="1700" t="s">
        <v>6805</v>
      </c>
      <c r="I4838" s="1700" t="s">
        <v>8089</v>
      </c>
    </row>
    <row r="4839" spans="2:9">
      <c r="B4839" s="1699" t="s">
        <v>3301</v>
      </c>
      <c r="C4839" s="1699" t="s">
        <v>2132</v>
      </c>
      <c r="D4839" s="1699" t="s">
        <v>2128</v>
      </c>
      <c r="E4839" s="1699">
        <v>0</v>
      </c>
      <c r="F4839" s="1699">
        <v>1</v>
      </c>
      <c r="G4839" s="1700" t="s">
        <v>6801</v>
      </c>
      <c r="H4839" s="1700" t="s">
        <v>6806</v>
      </c>
      <c r="I4839" s="1700" t="s">
        <v>8088</v>
      </c>
    </row>
    <row r="4840" spans="2:9">
      <c r="B4840" s="1699" t="s">
        <v>3301</v>
      </c>
      <c r="C4840" s="1699" t="s">
        <v>2132</v>
      </c>
      <c r="D4840" s="1699" t="s">
        <v>2130</v>
      </c>
      <c r="E4840" s="1699">
        <v>0</v>
      </c>
      <c r="F4840" s="1699">
        <v>1</v>
      </c>
      <c r="G4840" s="1700" t="s">
        <v>6801</v>
      </c>
      <c r="H4840" s="1700" t="s">
        <v>6807</v>
      </c>
      <c r="I4840" s="1700" t="s">
        <v>8089</v>
      </c>
    </row>
    <row r="4841" spans="2:9">
      <c r="B4841" s="1699" t="s">
        <v>3301</v>
      </c>
      <c r="C4841" s="1699" t="s">
        <v>2132</v>
      </c>
      <c r="D4841" s="1699" t="s">
        <v>2512</v>
      </c>
      <c r="E4841" s="1699">
        <v>0</v>
      </c>
      <c r="F4841" s="1699">
        <v>1</v>
      </c>
      <c r="G4841" s="1700" t="s">
        <v>6801</v>
      </c>
      <c r="H4841" s="1700" t="s">
        <v>6808</v>
      </c>
      <c r="I4841" s="1700" t="s">
        <v>8089</v>
      </c>
    </row>
    <row r="4842" spans="2:9">
      <c r="B4842" s="1699" t="s">
        <v>3301</v>
      </c>
      <c r="C4842" s="1699" t="s">
        <v>2132</v>
      </c>
      <c r="D4842" s="1699" t="s">
        <v>2514</v>
      </c>
      <c r="E4842" s="1699">
        <v>0</v>
      </c>
      <c r="F4842" s="1699">
        <v>1</v>
      </c>
      <c r="G4842" s="1700" t="s">
        <v>6801</v>
      </c>
      <c r="H4842" s="1700" t="s">
        <v>5173</v>
      </c>
      <c r="I4842" s="1700" t="s">
        <v>8089</v>
      </c>
    </row>
    <row r="4843" spans="2:9">
      <c r="B4843" s="1699" t="s">
        <v>3301</v>
      </c>
      <c r="C4843" s="1699" t="s">
        <v>2132</v>
      </c>
      <c r="D4843" s="1699" t="s">
        <v>2518</v>
      </c>
      <c r="E4843" s="1699">
        <v>0</v>
      </c>
      <c r="F4843" s="1699">
        <v>1</v>
      </c>
      <c r="G4843" s="1700" t="s">
        <v>6801</v>
      </c>
      <c r="H4843" s="1700" t="s">
        <v>6809</v>
      </c>
      <c r="I4843" s="1700" t="s">
        <v>8088</v>
      </c>
    </row>
    <row r="4844" spans="2:9">
      <c r="B4844" s="1699" t="s">
        <v>3301</v>
      </c>
      <c r="C4844" s="1699" t="s">
        <v>2132</v>
      </c>
      <c r="D4844" s="1699" t="s">
        <v>2520</v>
      </c>
      <c r="E4844" s="1699">
        <v>0</v>
      </c>
      <c r="F4844" s="1699">
        <v>1</v>
      </c>
      <c r="G4844" s="1700" t="s">
        <v>6801</v>
      </c>
      <c r="H4844" s="1700" t="s">
        <v>6810</v>
      </c>
      <c r="I4844" s="1700" t="s">
        <v>8089</v>
      </c>
    </row>
    <row r="4845" spans="2:9">
      <c r="B4845" s="1699" t="s">
        <v>3301</v>
      </c>
      <c r="C4845" s="1699" t="s">
        <v>2132</v>
      </c>
      <c r="D4845" s="1699" t="s">
        <v>2522</v>
      </c>
      <c r="E4845" s="1699">
        <v>0</v>
      </c>
      <c r="F4845" s="1699">
        <v>1</v>
      </c>
      <c r="G4845" s="1700" t="s">
        <v>6801</v>
      </c>
      <c r="H4845" s="1700" t="s">
        <v>6811</v>
      </c>
      <c r="I4845" s="1700" t="s">
        <v>8089</v>
      </c>
    </row>
    <row r="4846" spans="2:9">
      <c r="B4846" s="1699" t="s">
        <v>3301</v>
      </c>
      <c r="C4846" s="1699" t="s">
        <v>2132</v>
      </c>
      <c r="D4846" s="1699" t="s">
        <v>2524</v>
      </c>
      <c r="E4846" s="1699">
        <v>0</v>
      </c>
      <c r="F4846" s="1699">
        <v>1</v>
      </c>
      <c r="G4846" s="1700" t="s">
        <v>6801</v>
      </c>
      <c r="H4846" s="1700" t="s">
        <v>6812</v>
      </c>
      <c r="I4846" s="1700" t="s">
        <v>8089</v>
      </c>
    </row>
    <row r="4847" spans="2:9">
      <c r="B4847" s="1699" t="s">
        <v>3301</v>
      </c>
      <c r="C4847" s="1699" t="s">
        <v>2132</v>
      </c>
      <c r="D4847" s="1699" t="s">
        <v>2525</v>
      </c>
      <c r="E4847" s="1699">
        <v>0</v>
      </c>
      <c r="F4847" s="1699">
        <v>1</v>
      </c>
      <c r="G4847" s="1700" t="s">
        <v>6801</v>
      </c>
      <c r="H4847" s="1700" t="s">
        <v>6813</v>
      </c>
      <c r="I4847" s="1700" t="s">
        <v>8088</v>
      </c>
    </row>
    <row r="4848" spans="2:9">
      <c r="B4848" s="1699" t="s">
        <v>3301</v>
      </c>
      <c r="C4848" s="1699" t="s">
        <v>2132</v>
      </c>
      <c r="D4848" s="1699" t="s">
        <v>2527</v>
      </c>
      <c r="E4848" s="1699">
        <v>0</v>
      </c>
      <c r="F4848" s="1699">
        <v>1</v>
      </c>
      <c r="G4848" s="1700" t="s">
        <v>6801</v>
      </c>
      <c r="H4848" s="1700" t="s">
        <v>6814</v>
      </c>
      <c r="I4848" s="1700" t="s">
        <v>8089</v>
      </c>
    </row>
    <row r="4849" spans="2:9">
      <c r="B4849" s="1699" t="s">
        <v>3301</v>
      </c>
      <c r="C4849" s="1699" t="s">
        <v>2135</v>
      </c>
      <c r="D4849" s="1699" t="s">
        <v>2108</v>
      </c>
      <c r="E4849" s="1699">
        <v>1</v>
      </c>
      <c r="F4849" s="1699">
        <v>0</v>
      </c>
      <c r="G4849" s="1700" t="s">
        <v>6815</v>
      </c>
      <c r="H4849" s="1700"/>
      <c r="I4849" s="1700" t="s">
        <v>8089</v>
      </c>
    </row>
    <row r="4850" spans="2:9">
      <c r="B4850" s="1699" t="s">
        <v>3301</v>
      </c>
      <c r="C4850" s="1699" t="s">
        <v>2135</v>
      </c>
      <c r="D4850" s="1699" t="s">
        <v>2107</v>
      </c>
      <c r="E4850" s="1699">
        <v>0</v>
      </c>
      <c r="F4850" s="1699">
        <v>1</v>
      </c>
      <c r="G4850" s="1700" t="s">
        <v>6815</v>
      </c>
      <c r="H4850" s="1700" t="s">
        <v>6815</v>
      </c>
      <c r="I4850" s="1700" t="s">
        <v>8088</v>
      </c>
    </row>
    <row r="4851" spans="2:9">
      <c r="B4851" s="1699" t="s">
        <v>3301</v>
      </c>
      <c r="C4851" s="1699" t="s">
        <v>2135</v>
      </c>
      <c r="D4851" s="1699" t="s">
        <v>2110</v>
      </c>
      <c r="E4851" s="1699">
        <v>0</v>
      </c>
      <c r="F4851" s="1699">
        <v>1</v>
      </c>
      <c r="G4851" s="1700" t="s">
        <v>6815</v>
      </c>
      <c r="H4851" s="1700" t="s">
        <v>6816</v>
      </c>
      <c r="I4851" s="1700" t="s">
        <v>8089</v>
      </c>
    </row>
    <row r="4852" spans="2:9">
      <c r="B4852" s="1699" t="s">
        <v>3301</v>
      </c>
      <c r="C4852" s="1699" t="s">
        <v>2135</v>
      </c>
      <c r="D4852" s="1699" t="s">
        <v>2112</v>
      </c>
      <c r="E4852" s="1699">
        <v>0</v>
      </c>
      <c r="F4852" s="1699">
        <v>1</v>
      </c>
      <c r="G4852" s="1700" t="s">
        <v>6815</v>
      </c>
      <c r="H4852" s="1700" t="s">
        <v>4628</v>
      </c>
      <c r="I4852" s="1700" t="s">
        <v>8088</v>
      </c>
    </row>
    <row r="4853" spans="2:9">
      <c r="B4853" s="1699" t="s">
        <v>3301</v>
      </c>
      <c r="C4853" s="1699" t="s">
        <v>2135</v>
      </c>
      <c r="D4853" s="1699" t="s">
        <v>2126</v>
      </c>
      <c r="E4853" s="1699">
        <v>0</v>
      </c>
      <c r="F4853" s="1699">
        <v>1</v>
      </c>
      <c r="G4853" s="1700" t="s">
        <v>6815</v>
      </c>
      <c r="H4853" s="1700" t="s">
        <v>3918</v>
      </c>
      <c r="I4853" s="1700" t="s">
        <v>8089</v>
      </c>
    </row>
    <row r="4854" spans="2:9">
      <c r="B4854" s="1699" t="s">
        <v>3301</v>
      </c>
      <c r="C4854" s="1699" t="s">
        <v>2135</v>
      </c>
      <c r="D4854" s="1699" t="s">
        <v>2128</v>
      </c>
      <c r="E4854" s="1699">
        <v>0</v>
      </c>
      <c r="F4854" s="1699">
        <v>1</v>
      </c>
      <c r="G4854" s="1700" t="s">
        <v>6815</v>
      </c>
      <c r="H4854" s="1700" t="s">
        <v>6817</v>
      </c>
      <c r="I4854" s="1700" t="s">
        <v>8089</v>
      </c>
    </row>
    <row r="4855" spans="2:9">
      <c r="B4855" s="1699" t="s">
        <v>3301</v>
      </c>
      <c r="C4855" s="1699" t="s">
        <v>2135</v>
      </c>
      <c r="D4855" s="1699" t="s">
        <v>2130</v>
      </c>
      <c r="E4855" s="1699">
        <v>0</v>
      </c>
      <c r="F4855" s="1699">
        <v>1</v>
      </c>
      <c r="G4855" s="1700" t="s">
        <v>6815</v>
      </c>
      <c r="H4855" s="1700" t="s">
        <v>2820</v>
      </c>
      <c r="I4855" s="1700" t="s">
        <v>8089</v>
      </c>
    </row>
    <row r="4856" spans="2:9">
      <c r="B4856" s="1699" t="s">
        <v>3301</v>
      </c>
      <c r="C4856" s="1699" t="s">
        <v>2135</v>
      </c>
      <c r="D4856" s="1699" t="s">
        <v>2512</v>
      </c>
      <c r="E4856" s="1699">
        <v>0</v>
      </c>
      <c r="F4856" s="1699">
        <v>1</v>
      </c>
      <c r="G4856" s="1700" t="s">
        <v>6815</v>
      </c>
      <c r="H4856" s="1700" t="s">
        <v>6818</v>
      </c>
      <c r="I4856" s="1700" t="s">
        <v>8088</v>
      </c>
    </row>
    <row r="4857" spans="2:9">
      <c r="B4857" s="1699" t="s">
        <v>3301</v>
      </c>
      <c r="C4857" s="1699" t="s">
        <v>2135</v>
      </c>
      <c r="D4857" s="1699" t="s">
        <v>2514</v>
      </c>
      <c r="E4857" s="1699">
        <v>0</v>
      </c>
      <c r="F4857" s="1699">
        <v>1</v>
      </c>
      <c r="G4857" s="1700" t="s">
        <v>6815</v>
      </c>
      <c r="H4857" s="1700" t="s">
        <v>6819</v>
      </c>
      <c r="I4857" s="1700" t="s">
        <v>8088</v>
      </c>
    </row>
    <row r="4858" spans="2:9">
      <c r="B4858" s="1699" t="s">
        <v>3301</v>
      </c>
      <c r="C4858" s="1699" t="s">
        <v>2135</v>
      </c>
      <c r="D4858" s="1699" t="s">
        <v>2515</v>
      </c>
      <c r="E4858" s="1699">
        <v>0</v>
      </c>
      <c r="F4858" s="1699">
        <v>1</v>
      </c>
      <c r="G4858" s="1700" t="s">
        <v>6815</v>
      </c>
      <c r="H4858" s="1700" t="s">
        <v>6798</v>
      </c>
      <c r="I4858" s="1700" t="s">
        <v>8088</v>
      </c>
    </row>
    <row r="4859" spans="2:9">
      <c r="B4859" s="1699" t="s">
        <v>3301</v>
      </c>
      <c r="C4859" s="1699" t="s">
        <v>2135</v>
      </c>
      <c r="D4859" s="1699" t="s">
        <v>2516</v>
      </c>
      <c r="E4859" s="1699">
        <v>0</v>
      </c>
      <c r="F4859" s="1699">
        <v>1</v>
      </c>
      <c r="G4859" s="1700" t="s">
        <v>6815</v>
      </c>
      <c r="H4859" s="1700" t="s">
        <v>6820</v>
      </c>
      <c r="I4859" s="1700" t="s">
        <v>8089</v>
      </c>
    </row>
    <row r="4860" spans="2:9">
      <c r="B4860" s="1699" t="s">
        <v>3301</v>
      </c>
      <c r="C4860" s="1699" t="s">
        <v>2135</v>
      </c>
      <c r="D4860" s="1699" t="s">
        <v>2518</v>
      </c>
      <c r="E4860" s="1699">
        <v>0</v>
      </c>
      <c r="F4860" s="1699">
        <v>1</v>
      </c>
      <c r="G4860" s="1700" t="s">
        <v>6815</v>
      </c>
      <c r="H4860" s="1700" t="s">
        <v>3869</v>
      </c>
      <c r="I4860" s="1700" t="s">
        <v>8089</v>
      </c>
    </row>
    <row r="4861" spans="2:9">
      <c r="B4861" s="1699" t="s">
        <v>3301</v>
      </c>
      <c r="C4861" s="1699" t="s">
        <v>2135</v>
      </c>
      <c r="D4861" s="1699" t="s">
        <v>2520</v>
      </c>
      <c r="E4861" s="1699">
        <v>0</v>
      </c>
      <c r="F4861" s="1699">
        <v>1</v>
      </c>
      <c r="G4861" s="1700" t="s">
        <v>6815</v>
      </c>
      <c r="H4861" s="1700" t="s">
        <v>6821</v>
      </c>
      <c r="I4861" s="1700" t="s">
        <v>8089</v>
      </c>
    </row>
    <row r="4862" spans="2:9">
      <c r="B4862" s="1699" t="s">
        <v>3301</v>
      </c>
      <c r="C4862" s="1699" t="s">
        <v>2135</v>
      </c>
      <c r="D4862" s="1699" t="s">
        <v>2522</v>
      </c>
      <c r="E4862" s="1699">
        <v>0</v>
      </c>
      <c r="F4862" s="1699">
        <v>1</v>
      </c>
      <c r="G4862" s="1700" t="s">
        <v>6815</v>
      </c>
      <c r="H4862" s="1700" t="s">
        <v>6822</v>
      </c>
      <c r="I4862" s="1700" t="s">
        <v>8089</v>
      </c>
    </row>
    <row r="4863" spans="2:9">
      <c r="B4863" s="1699" t="s">
        <v>3301</v>
      </c>
      <c r="C4863" s="1699" t="s">
        <v>2135</v>
      </c>
      <c r="D4863" s="1699" t="s">
        <v>2524</v>
      </c>
      <c r="E4863" s="1699">
        <v>0</v>
      </c>
      <c r="F4863" s="1699">
        <v>1</v>
      </c>
      <c r="G4863" s="1700" t="s">
        <v>6815</v>
      </c>
      <c r="H4863" s="1700" t="s">
        <v>6823</v>
      </c>
      <c r="I4863" s="1700" t="s">
        <v>8089</v>
      </c>
    </row>
    <row r="4864" spans="2:9">
      <c r="B4864" s="1699" t="s">
        <v>3301</v>
      </c>
      <c r="C4864" s="1699" t="s">
        <v>2135</v>
      </c>
      <c r="D4864" s="1699" t="s">
        <v>2525</v>
      </c>
      <c r="E4864" s="1699">
        <v>0</v>
      </c>
      <c r="F4864" s="1699">
        <v>1</v>
      </c>
      <c r="G4864" s="1700" t="s">
        <v>6815</v>
      </c>
      <c r="H4864" s="1700" t="s">
        <v>6824</v>
      </c>
      <c r="I4864" s="1700" t="s">
        <v>8088</v>
      </c>
    </row>
    <row r="4865" spans="2:9">
      <c r="B4865" s="1699" t="s">
        <v>3301</v>
      </c>
      <c r="C4865" s="1699" t="s">
        <v>2138</v>
      </c>
      <c r="D4865" s="1699" t="s">
        <v>2110</v>
      </c>
      <c r="E4865" s="1699">
        <v>0</v>
      </c>
      <c r="F4865" s="1699">
        <v>1</v>
      </c>
      <c r="G4865" s="1700" t="s">
        <v>6825</v>
      </c>
      <c r="H4865" s="1700" t="s">
        <v>6826</v>
      </c>
      <c r="I4865" s="1700" t="s">
        <v>8088</v>
      </c>
    </row>
    <row r="4866" spans="2:9">
      <c r="B4866" s="1699" t="s">
        <v>3301</v>
      </c>
      <c r="C4866" s="1699" t="s">
        <v>2138</v>
      </c>
      <c r="D4866" s="1699" t="s">
        <v>2112</v>
      </c>
      <c r="E4866" s="1699">
        <v>0</v>
      </c>
      <c r="F4866" s="1699">
        <v>1</v>
      </c>
      <c r="G4866" s="1700" t="s">
        <v>6825</v>
      </c>
      <c r="H4866" s="1700" t="s">
        <v>6827</v>
      </c>
      <c r="I4866" s="1700" t="s">
        <v>8088</v>
      </c>
    </row>
    <row r="4867" spans="2:9">
      <c r="B4867" s="1699" t="s">
        <v>3301</v>
      </c>
      <c r="C4867" s="1699" t="s">
        <v>2138</v>
      </c>
      <c r="D4867" s="1699" t="s">
        <v>2122</v>
      </c>
      <c r="E4867" s="1699">
        <v>0</v>
      </c>
      <c r="F4867" s="1699">
        <v>1</v>
      </c>
      <c r="G4867" s="1700" t="s">
        <v>6825</v>
      </c>
      <c r="H4867" s="1700" t="s">
        <v>2913</v>
      </c>
      <c r="I4867" s="1700" t="s">
        <v>8089</v>
      </c>
    </row>
    <row r="4868" spans="2:9">
      <c r="B4868" s="1699" t="s">
        <v>3301</v>
      </c>
      <c r="C4868" s="1699" t="s">
        <v>2142</v>
      </c>
      <c r="D4868" s="1699" t="s">
        <v>2110</v>
      </c>
      <c r="E4868" s="1699">
        <v>0</v>
      </c>
      <c r="F4868" s="1699">
        <v>1</v>
      </c>
      <c r="G4868" s="1700" t="s">
        <v>6829</v>
      </c>
      <c r="H4868" s="1700" t="s">
        <v>2889</v>
      </c>
      <c r="I4868" s="1700" t="s">
        <v>8089</v>
      </c>
    </row>
    <row r="4869" spans="2:9">
      <c r="B4869" s="1699" t="s">
        <v>3301</v>
      </c>
      <c r="C4869" s="1699" t="s">
        <v>2145</v>
      </c>
      <c r="D4869" s="1699" t="s">
        <v>2110</v>
      </c>
      <c r="E4869" s="1699">
        <v>0</v>
      </c>
      <c r="F4869" s="1699">
        <v>1</v>
      </c>
      <c r="G4869" s="1700" t="s">
        <v>6830</v>
      </c>
      <c r="H4869" s="1700" t="s">
        <v>3568</v>
      </c>
      <c r="I4869" s="1700" t="s">
        <v>8089</v>
      </c>
    </row>
    <row r="4870" spans="2:9">
      <c r="B4870" s="1699" t="s">
        <v>3301</v>
      </c>
      <c r="C4870" s="1699" t="s">
        <v>2145</v>
      </c>
      <c r="D4870" s="1699" t="s">
        <v>2112</v>
      </c>
      <c r="E4870" s="1699">
        <v>0</v>
      </c>
      <c r="F4870" s="1699">
        <v>1</v>
      </c>
      <c r="G4870" s="1700" t="s">
        <v>6830</v>
      </c>
      <c r="H4870" s="1700" t="s">
        <v>6831</v>
      </c>
      <c r="I4870" s="1700" t="s">
        <v>8089</v>
      </c>
    </row>
    <row r="4871" spans="2:9">
      <c r="B4871" s="1699" t="s">
        <v>3301</v>
      </c>
      <c r="C4871" s="1699" t="s">
        <v>2145</v>
      </c>
      <c r="D4871" s="1699" t="s">
        <v>2122</v>
      </c>
      <c r="E4871" s="1699">
        <v>0</v>
      </c>
      <c r="F4871" s="1699">
        <v>1</v>
      </c>
      <c r="G4871" s="1700" t="s">
        <v>6830</v>
      </c>
      <c r="H4871" s="1700" t="s">
        <v>6832</v>
      </c>
      <c r="I4871" s="1700" t="s">
        <v>8088</v>
      </c>
    </row>
    <row r="4872" spans="2:9">
      <c r="B4872" s="1699" t="s">
        <v>3301</v>
      </c>
      <c r="C4872" s="1699" t="s">
        <v>2145</v>
      </c>
      <c r="D4872" s="1699" t="s">
        <v>2124</v>
      </c>
      <c r="E4872" s="1699">
        <v>0</v>
      </c>
      <c r="F4872" s="1699">
        <v>1</v>
      </c>
      <c r="G4872" s="1700" t="s">
        <v>6830</v>
      </c>
      <c r="H4872" s="1700" t="s">
        <v>5763</v>
      </c>
      <c r="I4872" s="1700" t="s">
        <v>8089</v>
      </c>
    </row>
    <row r="4873" spans="2:9">
      <c r="B4873" s="1699" t="s">
        <v>3301</v>
      </c>
      <c r="C4873" s="1699" t="s">
        <v>2145</v>
      </c>
      <c r="D4873" s="1699" t="s">
        <v>2126</v>
      </c>
      <c r="E4873" s="1699">
        <v>0</v>
      </c>
      <c r="F4873" s="1699">
        <v>1</v>
      </c>
      <c r="G4873" s="1700" t="s">
        <v>6830</v>
      </c>
      <c r="H4873" s="1700" t="s">
        <v>5762</v>
      </c>
      <c r="I4873" s="1700" t="s">
        <v>8088</v>
      </c>
    </row>
    <row r="4874" spans="2:9">
      <c r="B4874" s="1699" t="s">
        <v>3301</v>
      </c>
      <c r="C4874" s="1699" t="s">
        <v>2145</v>
      </c>
      <c r="D4874" s="1699" t="s">
        <v>2128</v>
      </c>
      <c r="E4874" s="1699">
        <v>0</v>
      </c>
      <c r="F4874" s="1699">
        <v>1</v>
      </c>
      <c r="G4874" s="1700" t="s">
        <v>6830</v>
      </c>
      <c r="H4874" s="1700" t="s">
        <v>6833</v>
      </c>
      <c r="I4874" s="1700" t="s">
        <v>8089</v>
      </c>
    </row>
    <row r="4875" spans="2:9">
      <c r="B4875" s="1699" t="s">
        <v>3301</v>
      </c>
      <c r="C4875" s="1699" t="s">
        <v>2145</v>
      </c>
      <c r="D4875" s="1699" t="s">
        <v>2130</v>
      </c>
      <c r="E4875" s="1699">
        <v>0</v>
      </c>
      <c r="F4875" s="1699">
        <v>1</v>
      </c>
      <c r="G4875" s="1700" t="s">
        <v>6830</v>
      </c>
      <c r="H4875" s="1700" t="s">
        <v>6834</v>
      </c>
      <c r="I4875" s="1700" t="s">
        <v>8088</v>
      </c>
    </row>
    <row r="4876" spans="2:9">
      <c r="B4876" s="1699" t="s">
        <v>3301</v>
      </c>
      <c r="C4876" s="1699" t="s">
        <v>2145</v>
      </c>
      <c r="D4876" s="1699" t="s">
        <v>2512</v>
      </c>
      <c r="E4876" s="1699">
        <v>0</v>
      </c>
      <c r="F4876" s="1699">
        <v>1</v>
      </c>
      <c r="G4876" s="1700" t="s">
        <v>6830</v>
      </c>
      <c r="H4876" s="1700" t="s">
        <v>6835</v>
      </c>
      <c r="I4876" s="1700" t="s">
        <v>8088</v>
      </c>
    </row>
    <row r="4877" spans="2:9">
      <c r="B4877" s="1699" t="s">
        <v>3301</v>
      </c>
      <c r="C4877" s="1699" t="s">
        <v>2145</v>
      </c>
      <c r="D4877" s="1699" t="s">
        <v>2514</v>
      </c>
      <c r="E4877" s="1699">
        <v>0</v>
      </c>
      <c r="F4877" s="1699">
        <v>1</v>
      </c>
      <c r="G4877" s="1700" t="s">
        <v>6830</v>
      </c>
      <c r="H4877" s="1700" t="s">
        <v>3940</v>
      </c>
      <c r="I4877" s="1700" t="s">
        <v>8088</v>
      </c>
    </row>
    <row r="4878" spans="2:9">
      <c r="B4878" s="1699" t="s">
        <v>3301</v>
      </c>
      <c r="C4878" s="1699" t="s">
        <v>2145</v>
      </c>
      <c r="D4878" s="1699" t="s">
        <v>2515</v>
      </c>
      <c r="E4878" s="1699">
        <v>0</v>
      </c>
      <c r="F4878" s="1699">
        <v>1</v>
      </c>
      <c r="G4878" s="1700" t="s">
        <v>6830</v>
      </c>
      <c r="H4878" s="1700" t="s">
        <v>6836</v>
      </c>
      <c r="I4878" s="1700" t="s">
        <v>8088</v>
      </c>
    </row>
    <row r="4879" spans="2:9">
      <c r="B4879" s="1699" t="s">
        <v>3301</v>
      </c>
      <c r="C4879" s="1699" t="s">
        <v>2145</v>
      </c>
      <c r="D4879" s="1699" t="s">
        <v>2516</v>
      </c>
      <c r="E4879" s="1699">
        <v>0</v>
      </c>
      <c r="F4879" s="1699">
        <v>1</v>
      </c>
      <c r="G4879" s="1700" t="s">
        <v>6830</v>
      </c>
      <c r="H4879" s="1700" t="s">
        <v>3141</v>
      </c>
      <c r="I4879" s="1700" t="s">
        <v>8089</v>
      </c>
    </row>
    <row r="4880" spans="2:9">
      <c r="B4880" s="1699" t="s">
        <v>3301</v>
      </c>
      <c r="C4880" s="1699" t="s">
        <v>2145</v>
      </c>
      <c r="D4880" s="1699" t="s">
        <v>2518</v>
      </c>
      <c r="E4880" s="1699">
        <v>0</v>
      </c>
      <c r="F4880" s="1699">
        <v>1</v>
      </c>
      <c r="G4880" s="1700" t="s">
        <v>6830</v>
      </c>
      <c r="H4880" s="1700" t="s">
        <v>6837</v>
      </c>
      <c r="I4880" s="1700" t="s">
        <v>8088</v>
      </c>
    </row>
    <row r="4881" spans="2:9">
      <c r="B4881" s="1699" t="s">
        <v>3301</v>
      </c>
      <c r="C4881" s="1699" t="s">
        <v>2145</v>
      </c>
      <c r="D4881" s="1699" t="s">
        <v>2520</v>
      </c>
      <c r="E4881" s="1699">
        <v>0</v>
      </c>
      <c r="F4881" s="1699">
        <v>1</v>
      </c>
      <c r="G4881" s="1700" t="s">
        <v>6830</v>
      </c>
      <c r="H4881" s="1700" t="s">
        <v>4884</v>
      </c>
      <c r="I4881" s="1700" t="s">
        <v>8088</v>
      </c>
    </row>
    <row r="4882" spans="2:9">
      <c r="B4882" s="1699" t="s">
        <v>3301</v>
      </c>
      <c r="C4882" s="1699" t="s">
        <v>2145</v>
      </c>
      <c r="D4882" s="1699" t="s">
        <v>2522</v>
      </c>
      <c r="E4882" s="1699">
        <v>0</v>
      </c>
      <c r="F4882" s="1699">
        <v>1</v>
      </c>
      <c r="G4882" s="1700" t="s">
        <v>6830</v>
      </c>
      <c r="H4882" s="1700" t="s">
        <v>2889</v>
      </c>
      <c r="I4882" s="1700" t="s">
        <v>8088</v>
      </c>
    </row>
    <row r="4883" spans="2:9">
      <c r="B4883" s="1699" t="s">
        <v>3301</v>
      </c>
      <c r="C4883" s="1699" t="s">
        <v>2145</v>
      </c>
      <c r="D4883" s="1699" t="s">
        <v>2524</v>
      </c>
      <c r="E4883" s="1699">
        <v>0</v>
      </c>
      <c r="F4883" s="1699">
        <v>1</v>
      </c>
      <c r="G4883" s="1700" t="s">
        <v>6830</v>
      </c>
      <c r="H4883" s="1700" t="s">
        <v>6258</v>
      </c>
      <c r="I4883" s="1700" t="s">
        <v>8089</v>
      </c>
    </row>
    <row r="4884" spans="2:9">
      <c r="B4884" s="1699" t="s">
        <v>3301</v>
      </c>
      <c r="C4884" s="1699" t="s">
        <v>2145</v>
      </c>
      <c r="D4884" s="1699" t="s">
        <v>2525</v>
      </c>
      <c r="E4884" s="1699">
        <v>0</v>
      </c>
      <c r="F4884" s="1699">
        <v>1</v>
      </c>
      <c r="G4884" s="1700" t="s">
        <v>6830</v>
      </c>
      <c r="H4884" s="1700" t="s">
        <v>2780</v>
      </c>
      <c r="I4884" s="1700" t="s">
        <v>8089</v>
      </c>
    </row>
    <row r="4885" spans="2:9">
      <c r="B4885" s="1699" t="s">
        <v>3301</v>
      </c>
      <c r="C4885" s="1699" t="s">
        <v>2145</v>
      </c>
      <c r="D4885" s="1699" t="s">
        <v>2527</v>
      </c>
      <c r="E4885" s="1699">
        <v>0</v>
      </c>
      <c r="F4885" s="1699">
        <v>1</v>
      </c>
      <c r="G4885" s="1700" t="s">
        <v>6830</v>
      </c>
      <c r="H4885" s="1700" t="s">
        <v>6838</v>
      </c>
      <c r="I4885" s="1700" t="s">
        <v>8089</v>
      </c>
    </row>
    <row r="4886" spans="2:9">
      <c r="B4886" s="1699" t="s">
        <v>3301</v>
      </c>
      <c r="C4886" s="1699" t="s">
        <v>2145</v>
      </c>
      <c r="D4886" s="1699" t="s">
        <v>2529</v>
      </c>
      <c r="E4886" s="1699">
        <v>0</v>
      </c>
      <c r="F4886" s="1699">
        <v>1</v>
      </c>
      <c r="G4886" s="1700" t="s">
        <v>6830</v>
      </c>
      <c r="H4886" s="1700" t="s">
        <v>3948</v>
      </c>
      <c r="I4886" s="1700" t="s">
        <v>8089</v>
      </c>
    </row>
    <row r="4887" spans="2:9">
      <c r="B4887" s="1699" t="s">
        <v>3301</v>
      </c>
      <c r="C4887" s="1699" t="s">
        <v>2145</v>
      </c>
      <c r="D4887" s="1699" t="s">
        <v>2531</v>
      </c>
      <c r="E4887" s="1699">
        <v>0</v>
      </c>
      <c r="F4887" s="1699">
        <v>1</v>
      </c>
      <c r="G4887" s="1700" t="s">
        <v>6830</v>
      </c>
      <c r="H4887" s="1700" t="s">
        <v>6839</v>
      </c>
      <c r="I4887" s="1700" t="s">
        <v>8089</v>
      </c>
    </row>
    <row r="4888" spans="2:9">
      <c r="B4888" s="1699" t="s">
        <v>3301</v>
      </c>
      <c r="C4888" s="1699" t="s">
        <v>2145</v>
      </c>
      <c r="D4888" s="1699" t="s">
        <v>2685</v>
      </c>
      <c r="E4888" s="1699">
        <v>0</v>
      </c>
      <c r="F4888" s="1699">
        <v>1</v>
      </c>
      <c r="G4888" s="1700" t="s">
        <v>6830</v>
      </c>
      <c r="H4888" s="1700" t="s">
        <v>6840</v>
      </c>
      <c r="I4888" s="1700" t="s">
        <v>8089</v>
      </c>
    </row>
    <row r="4889" spans="2:9">
      <c r="B4889" s="1699" t="s">
        <v>3301</v>
      </c>
      <c r="C4889" s="1699" t="s">
        <v>2145</v>
      </c>
      <c r="D4889" s="1699" t="s">
        <v>2725</v>
      </c>
      <c r="E4889" s="1699">
        <v>0</v>
      </c>
      <c r="F4889" s="1699">
        <v>1</v>
      </c>
      <c r="G4889" s="1700" t="s">
        <v>6830</v>
      </c>
      <c r="H4889" s="1700" t="s">
        <v>6841</v>
      </c>
      <c r="I4889" s="1700" t="s">
        <v>8089</v>
      </c>
    </row>
    <row r="4890" spans="2:9">
      <c r="B4890" s="1699" t="s">
        <v>3301</v>
      </c>
      <c r="C4890" s="1699" t="s">
        <v>2145</v>
      </c>
      <c r="D4890" s="1699" t="s">
        <v>2727</v>
      </c>
      <c r="E4890" s="1699">
        <v>0</v>
      </c>
      <c r="F4890" s="1699">
        <v>1</v>
      </c>
      <c r="G4890" s="1700" t="s">
        <v>6830</v>
      </c>
      <c r="H4890" s="1700" t="s">
        <v>6842</v>
      </c>
      <c r="I4890" s="1700" t="s">
        <v>8089</v>
      </c>
    </row>
    <row r="4891" spans="2:9">
      <c r="B4891" s="1699" t="s">
        <v>3301</v>
      </c>
      <c r="C4891" s="1699" t="s">
        <v>2145</v>
      </c>
      <c r="D4891" s="1699" t="s">
        <v>2729</v>
      </c>
      <c r="E4891" s="1699">
        <v>0</v>
      </c>
      <c r="F4891" s="1699">
        <v>1</v>
      </c>
      <c r="G4891" s="1700" t="s">
        <v>6830</v>
      </c>
      <c r="H4891" s="1700" t="s">
        <v>3757</v>
      </c>
      <c r="I4891" s="1700" t="s">
        <v>8089</v>
      </c>
    </row>
    <row r="4892" spans="2:9">
      <c r="B4892" s="1699" t="s">
        <v>3301</v>
      </c>
      <c r="C4892" s="1699" t="s">
        <v>2152</v>
      </c>
      <c r="D4892" s="1699" t="s">
        <v>2110</v>
      </c>
      <c r="E4892" s="1699">
        <v>0</v>
      </c>
      <c r="F4892" s="1699">
        <v>1</v>
      </c>
      <c r="G4892" s="1700" t="s">
        <v>6843</v>
      </c>
      <c r="H4892" s="1700" t="s">
        <v>6844</v>
      </c>
      <c r="I4892" s="1700" t="s">
        <v>8088</v>
      </c>
    </row>
    <row r="4893" spans="2:9">
      <c r="B4893" s="1699" t="s">
        <v>3301</v>
      </c>
      <c r="C4893" s="1699" t="s">
        <v>2152</v>
      </c>
      <c r="D4893" s="1699" t="s">
        <v>2112</v>
      </c>
      <c r="E4893" s="1699">
        <v>0</v>
      </c>
      <c r="F4893" s="1699">
        <v>1</v>
      </c>
      <c r="G4893" s="1700" t="s">
        <v>6843</v>
      </c>
      <c r="H4893" s="1700" t="s">
        <v>2944</v>
      </c>
      <c r="I4893" s="1700" t="s">
        <v>8088</v>
      </c>
    </row>
    <row r="4894" spans="2:9">
      <c r="B4894" s="1699" t="s">
        <v>3301</v>
      </c>
      <c r="C4894" s="1699" t="s">
        <v>2154</v>
      </c>
      <c r="D4894" s="1699" t="s">
        <v>2108</v>
      </c>
      <c r="E4894" s="1699">
        <v>1</v>
      </c>
      <c r="F4894" s="1699">
        <v>0</v>
      </c>
      <c r="G4894" s="1700" t="s">
        <v>6845</v>
      </c>
      <c r="H4894" s="1700"/>
      <c r="I4894" s="1700" t="s">
        <v>8088</v>
      </c>
    </row>
    <row r="4895" spans="2:9">
      <c r="B4895" s="1699" t="s">
        <v>3301</v>
      </c>
      <c r="C4895" s="1699" t="s">
        <v>2154</v>
      </c>
      <c r="D4895" s="1699" t="s">
        <v>2107</v>
      </c>
      <c r="E4895" s="1699">
        <v>0</v>
      </c>
      <c r="F4895" s="1699">
        <v>1</v>
      </c>
      <c r="G4895" s="1700" t="s">
        <v>6845</v>
      </c>
      <c r="H4895" s="1700" t="s">
        <v>6846</v>
      </c>
      <c r="I4895" s="1700" t="s">
        <v>8089</v>
      </c>
    </row>
    <row r="4896" spans="2:9">
      <c r="B4896" s="1699" t="s">
        <v>3301</v>
      </c>
      <c r="C4896" s="1699" t="s">
        <v>2154</v>
      </c>
      <c r="D4896" s="1699" t="s">
        <v>2110</v>
      </c>
      <c r="E4896" s="1699">
        <v>0</v>
      </c>
      <c r="F4896" s="1699">
        <v>1</v>
      </c>
      <c r="G4896" s="1700" t="s">
        <v>6845</v>
      </c>
      <c r="H4896" s="1700" t="s">
        <v>6847</v>
      </c>
      <c r="I4896" s="1700" t="s">
        <v>8088</v>
      </c>
    </row>
    <row r="4897" spans="2:9">
      <c r="B4897" s="1699" t="s">
        <v>3301</v>
      </c>
      <c r="C4897" s="1699" t="s">
        <v>2154</v>
      </c>
      <c r="D4897" s="1699" t="s">
        <v>2112</v>
      </c>
      <c r="E4897" s="1699">
        <v>0</v>
      </c>
      <c r="F4897" s="1699">
        <v>1</v>
      </c>
      <c r="G4897" s="1700" t="s">
        <v>6845</v>
      </c>
      <c r="H4897" s="1700" t="s">
        <v>2193</v>
      </c>
      <c r="I4897" s="1700" t="s">
        <v>8089</v>
      </c>
    </row>
    <row r="4898" spans="2:9">
      <c r="B4898" s="1699" t="s">
        <v>3301</v>
      </c>
      <c r="C4898" s="1699" t="s">
        <v>2154</v>
      </c>
      <c r="D4898" s="1699" t="s">
        <v>2122</v>
      </c>
      <c r="E4898" s="1699">
        <v>0</v>
      </c>
      <c r="F4898" s="1699">
        <v>1</v>
      </c>
      <c r="G4898" s="1700" t="s">
        <v>6845</v>
      </c>
      <c r="H4898" s="1700" t="s">
        <v>6848</v>
      </c>
      <c r="I4898" s="1700" t="s">
        <v>8089</v>
      </c>
    </row>
    <row r="4899" spans="2:9">
      <c r="B4899" s="1699" t="s">
        <v>3301</v>
      </c>
      <c r="C4899" s="1699" t="s">
        <v>2154</v>
      </c>
      <c r="D4899" s="1699" t="s">
        <v>2124</v>
      </c>
      <c r="E4899" s="1699">
        <v>0</v>
      </c>
      <c r="F4899" s="1699">
        <v>1</v>
      </c>
      <c r="G4899" s="1700" t="s">
        <v>6845</v>
      </c>
      <c r="H4899" s="1700" t="s">
        <v>6185</v>
      </c>
      <c r="I4899" s="1700" t="s">
        <v>8089</v>
      </c>
    </row>
    <row r="4900" spans="2:9">
      <c r="B4900" s="1699" t="s">
        <v>3301</v>
      </c>
      <c r="C4900" s="1699" t="s">
        <v>2154</v>
      </c>
      <c r="D4900" s="1699" t="s">
        <v>2126</v>
      </c>
      <c r="E4900" s="1699">
        <v>0</v>
      </c>
      <c r="F4900" s="1699">
        <v>1</v>
      </c>
      <c r="G4900" s="1700" t="s">
        <v>6845</v>
      </c>
      <c r="H4900" s="1700" t="s">
        <v>6043</v>
      </c>
      <c r="I4900" s="1700" t="s">
        <v>8088</v>
      </c>
    </row>
    <row r="4901" spans="2:9">
      <c r="B4901" s="1699" t="s">
        <v>3301</v>
      </c>
      <c r="C4901" s="1699" t="s">
        <v>2154</v>
      </c>
      <c r="D4901" s="1699" t="s">
        <v>2128</v>
      </c>
      <c r="E4901" s="1699">
        <v>0</v>
      </c>
      <c r="F4901" s="1699">
        <v>1</v>
      </c>
      <c r="G4901" s="1700" t="s">
        <v>6845</v>
      </c>
      <c r="H4901" s="1700" t="s">
        <v>6849</v>
      </c>
      <c r="I4901" s="1700" t="s">
        <v>8088</v>
      </c>
    </row>
    <row r="4902" spans="2:9">
      <c r="B4902" s="1699" t="s">
        <v>3301</v>
      </c>
      <c r="C4902" s="1699" t="s">
        <v>2154</v>
      </c>
      <c r="D4902" s="1699" t="s">
        <v>2512</v>
      </c>
      <c r="E4902" s="1699">
        <v>0</v>
      </c>
      <c r="F4902" s="1699">
        <v>1</v>
      </c>
      <c r="G4902" s="1700" t="s">
        <v>6845</v>
      </c>
      <c r="H4902" s="1700" t="s">
        <v>6850</v>
      </c>
      <c r="I4902" s="1700" t="s">
        <v>8088</v>
      </c>
    </row>
    <row r="4903" spans="2:9">
      <c r="B4903" s="1699" t="s">
        <v>3301</v>
      </c>
      <c r="C4903" s="1699" t="s">
        <v>2155</v>
      </c>
      <c r="D4903" s="1699" t="s">
        <v>2108</v>
      </c>
      <c r="E4903" s="1699">
        <v>1</v>
      </c>
      <c r="F4903" s="1699">
        <v>0</v>
      </c>
      <c r="G4903" s="1700" t="s">
        <v>6851</v>
      </c>
      <c r="H4903" s="1700"/>
      <c r="I4903" s="1700" t="s">
        <v>8088</v>
      </c>
    </row>
    <row r="4904" spans="2:9">
      <c r="B4904" s="1699" t="s">
        <v>3301</v>
      </c>
      <c r="C4904" s="1699" t="s">
        <v>2155</v>
      </c>
      <c r="D4904" s="1699" t="s">
        <v>2107</v>
      </c>
      <c r="E4904" s="1699">
        <v>0</v>
      </c>
      <c r="F4904" s="1699">
        <v>1</v>
      </c>
      <c r="G4904" s="1700" t="s">
        <v>6851</v>
      </c>
      <c r="H4904" s="1700" t="s">
        <v>6852</v>
      </c>
      <c r="I4904" s="1700" t="s">
        <v>8088</v>
      </c>
    </row>
    <row r="4905" spans="2:9">
      <c r="B4905" s="1699" t="s">
        <v>3301</v>
      </c>
      <c r="C4905" s="1699" t="s">
        <v>2155</v>
      </c>
      <c r="D4905" s="1699" t="s">
        <v>2110</v>
      </c>
      <c r="E4905" s="1699">
        <v>0</v>
      </c>
      <c r="F4905" s="1699">
        <v>1</v>
      </c>
      <c r="G4905" s="1700" t="s">
        <v>6851</v>
      </c>
      <c r="H4905" s="1700" t="s">
        <v>6853</v>
      </c>
      <c r="I4905" s="1700" t="s">
        <v>8088</v>
      </c>
    </row>
    <row r="4906" spans="2:9">
      <c r="B4906" s="1699" t="s">
        <v>3301</v>
      </c>
      <c r="C4906" s="1699" t="s">
        <v>2155</v>
      </c>
      <c r="D4906" s="1699" t="s">
        <v>2126</v>
      </c>
      <c r="E4906" s="1699">
        <v>0</v>
      </c>
      <c r="F4906" s="1699">
        <v>1</v>
      </c>
      <c r="G4906" s="1700" t="s">
        <v>6851</v>
      </c>
      <c r="H4906" s="1700" t="s">
        <v>6854</v>
      </c>
      <c r="I4906" s="1700" t="s">
        <v>8088</v>
      </c>
    </row>
    <row r="4907" spans="2:9">
      <c r="B4907" s="1699" t="s">
        <v>3301</v>
      </c>
      <c r="C4907" s="1699" t="s">
        <v>2155</v>
      </c>
      <c r="D4907" s="1699" t="s">
        <v>2128</v>
      </c>
      <c r="E4907" s="1699">
        <v>0</v>
      </c>
      <c r="F4907" s="1699">
        <v>1</v>
      </c>
      <c r="G4907" s="1700" t="s">
        <v>6851</v>
      </c>
      <c r="H4907" s="1700" t="s">
        <v>6855</v>
      </c>
      <c r="I4907" s="1700" t="s">
        <v>8088</v>
      </c>
    </row>
    <row r="4908" spans="2:9">
      <c r="B4908" s="1699" t="s">
        <v>3301</v>
      </c>
      <c r="C4908" s="1699" t="s">
        <v>2155</v>
      </c>
      <c r="D4908" s="1699" t="s">
        <v>2130</v>
      </c>
      <c r="E4908" s="1699">
        <v>0</v>
      </c>
      <c r="F4908" s="1699">
        <v>1</v>
      </c>
      <c r="G4908" s="1700" t="s">
        <v>6851</v>
      </c>
      <c r="H4908" s="1700" t="s">
        <v>6856</v>
      </c>
      <c r="I4908" s="1700" t="s">
        <v>8088</v>
      </c>
    </row>
    <row r="4909" spans="2:9">
      <c r="B4909" s="1699" t="s">
        <v>3301</v>
      </c>
      <c r="C4909" s="1699" t="s">
        <v>2155</v>
      </c>
      <c r="D4909" s="1699" t="s">
        <v>2512</v>
      </c>
      <c r="E4909" s="1699">
        <v>0</v>
      </c>
      <c r="F4909" s="1699">
        <v>1</v>
      </c>
      <c r="G4909" s="1700" t="s">
        <v>6851</v>
      </c>
      <c r="H4909" s="1700" t="s">
        <v>3874</v>
      </c>
      <c r="I4909" s="1700" t="s">
        <v>8088</v>
      </c>
    </row>
    <row r="4910" spans="2:9">
      <c r="B4910" s="1699" t="s">
        <v>3301</v>
      </c>
      <c r="C4910" s="1699" t="s">
        <v>2155</v>
      </c>
      <c r="D4910" s="1699" t="s">
        <v>2514</v>
      </c>
      <c r="E4910" s="1699">
        <v>0</v>
      </c>
      <c r="F4910" s="1699">
        <v>1</v>
      </c>
      <c r="G4910" s="1700" t="s">
        <v>6851</v>
      </c>
      <c r="H4910" s="1700" t="s">
        <v>6857</v>
      </c>
      <c r="I4910" s="1700" t="s">
        <v>8088</v>
      </c>
    </row>
    <row r="4911" spans="2:9">
      <c r="B4911" s="1699" t="s">
        <v>3301</v>
      </c>
      <c r="C4911" s="1699" t="s">
        <v>2157</v>
      </c>
      <c r="D4911" s="1699" t="s">
        <v>2108</v>
      </c>
      <c r="E4911" s="1699">
        <v>1</v>
      </c>
      <c r="F4911" s="1699">
        <v>0</v>
      </c>
      <c r="G4911" s="1700" t="s">
        <v>6858</v>
      </c>
      <c r="H4911" s="1700"/>
      <c r="I4911" s="1700" t="s">
        <v>8088</v>
      </c>
    </row>
    <row r="4912" spans="2:9">
      <c r="B4912" s="1699" t="s">
        <v>3301</v>
      </c>
      <c r="C4912" s="1699" t="s">
        <v>2157</v>
      </c>
      <c r="D4912" s="1699" t="s">
        <v>2107</v>
      </c>
      <c r="E4912" s="1699">
        <v>0</v>
      </c>
      <c r="F4912" s="1699">
        <v>1</v>
      </c>
      <c r="G4912" s="1700" t="s">
        <v>6858</v>
      </c>
      <c r="H4912" s="1700" t="s">
        <v>6859</v>
      </c>
      <c r="I4912" s="1700" t="s">
        <v>8088</v>
      </c>
    </row>
    <row r="4913" spans="2:9">
      <c r="B4913" s="1699" t="s">
        <v>3301</v>
      </c>
      <c r="C4913" s="1699" t="s">
        <v>2157</v>
      </c>
      <c r="D4913" s="1699" t="s">
        <v>2110</v>
      </c>
      <c r="E4913" s="1699">
        <v>0</v>
      </c>
      <c r="F4913" s="1699">
        <v>1</v>
      </c>
      <c r="G4913" s="1700" t="s">
        <v>6858</v>
      </c>
      <c r="H4913" s="1700" t="s">
        <v>6860</v>
      </c>
      <c r="I4913" s="1700" t="s">
        <v>8088</v>
      </c>
    </row>
    <row r="4914" spans="2:9">
      <c r="B4914" s="1699" t="s">
        <v>3301</v>
      </c>
      <c r="C4914" s="1699" t="s">
        <v>2157</v>
      </c>
      <c r="D4914" s="1699" t="s">
        <v>2112</v>
      </c>
      <c r="E4914" s="1699">
        <v>0</v>
      </c>
      <c r="F4914" s="1699">
        <v>1</v>
      </c>
      <c r="G4914" s="1700" t="s">
        <v>6858</v>
      </c>
      <c r="H4914" s="1700" t="s">
        <v>6861</v>
      </c>
      <c r="I4914" s="1700" t="s">
        <v>8088</v>
      </c>
    </row>
    <row r="4915" spans="2:9">
      <c r="B4915" s="1699" t="s">
        <v>3301</v>
      </c>
      <c r="C4915" s="1699" t="s">
        <v>2157</v>
      </c>
      <c r="D4915" s="1699" t="s">
        <v>2122</v>
      </c>
      <c r="E4915" s="1699">
        <v>0</v>
      </c>
      <c r="F4915" s="1699">
        <v>1</v>
      </c>
      <c r="G4915" s="1700" t="s">
        <v>6858</v>
      </c>
      <c r="H4915" s="1700" t="s">
        <v>6862</v>
      </c>
      <c r="I4915" s="1700" t="s">
        <v>8088</v>
      </c>
    </row>
    <row r="4916" spans="2:9">
      <c r="B4916" s="1699" t="s">
        <v>3301</v>
      </c>
      <c r="C4916" s="1699" t="s">
        <v>2157</v>
      </c>
      <c r="D4916" s="1699" t="s">
        <v>2124</v>
      </c>
      <c r="E4916" s="1699">
        <v>0</v>
      </c>
      <c r="F4916" s="1699">
        <v>1</v>
      </c>
      <c r="G4916" s="1700" t="s">
        <v>6858</v>
      </c>
      <c r="H4916" s="1700" t="s">
        <v>6863</v>
      </c>
      <c r="I4916" s="1700" t="s">
        <v>8088</v>
      </c>
    </row>
    <row r="4917" spans="2:9">
      <c r="B4917" s="1699" t="s">
        <v>3301</v>
      </c>
      <c r="C4917" s="1699" t="s">
        <v>2157</v>
      </c>
      <c r="D4917" s="1699" t="s">
        <v>2126</v>
      </c>
      <c r="E4917" s="1699">
        <v>0</v>
      </c>
      <c r="F4917" s="1699">
        <v>1</v>
      </c>
      <c r="G4917" s="1700" t="s">
        <v>6858</v>
      </c>
      <c r="H4917" s="1700" t="s">
        <v>6864</v>
      </c>
      <c r="I4917" s="1700" t="s">
        <v>8088</v>
      </c>
    </row>
    <row r="4918" spans="2:9">
      <c r="B4918" s="1699" t="s">
        <v>3301</v>
      </c>
      <c r="C4918" s="1699" t="s">
        <v>2157</v>
      </c>
      <c r="D4918" s="1699" t="s">
        <v>2128</v>
      </c>
      <c r="E4918" s="1699">
        <v>0</v>
      </c>
      <c r="F4918" s="1699">
        <v>1</v>
      </c>
      <c r="G4918" s="1700" t="s">
        <v>6858</v>
      </c>
      <c r="H4918" s="1700" t="s">
        <v>6865</v>
      </c>
      <c r="I4918" s="1700" t="s">
        <v>8088</v>
      </c>
    </row>
    <row r="4919" spans="2:9">
      <c r="B4919" s="1699" t="s">
        <v>3301</v>
      </c>
      <c r="C4919" s="1699" t="s">
        <v>2157</v>
      </c>
      <c r="D4919" s="1699" t="s">
        <v>2130</v>
      </c>
      <c r="E4919" s="1699">
        <v>0</v>
      </c>
      <c r="F4919" s="1699">
        <v>1</v>
      </c>
      <c r="G4919" s="1700" t="s">
        <v>6858</v>
      </c>
      <c r="H4919" s="1700" t="s">
        <v>6220</v>
      </c>
      <c r="I4919" s="1700" t="s">
        <v>8089</v>
      </c>
    </row>
    <row r="4920" spans="2:9">
      <c r="B4920" s="1699" t="s">
        <v>3301</v>
      </c>
      <c r="C4920" s="1699" t="s">
        <v>2157</v>
      </c>
      <c r="D4920" s="1699" t="s">
        <v>2512</v>
      </c>
      <c r="E4920" s="1699">
        <v>0</v>
      </c>
      <c r="F4920" s="1699">
        <v>1</v>
      </c>
      <c r="G4920" s="1700" t="s">
        <v>6858</v>
      </c>
      <c r="H4920" s="1700" t="s">
        <v>6866</v>
      </c>
      <c r="I4920" s="1700" t="s">
        <v>8088</v>
      </c>
    </row>
    <row r="4921" spans="2:9">
      <c r="B4921" s="1699" t="s">
        <v>3301</v>
      </c>
      <c r="C4921" s="1699" t="s">
        <v>2157</v>
      </c>
      <c r="D4921" s="1699" t="s">
        <v>2514</v>
      </c>
      <c r="E4921" s="1699">
        <v>0</v>
      </c>
      <c r="F4921" s="1699">
        <v>1</v>
      </c>
      <c r="G4921" s="1700" t="s">
        <v>6858</v>
      </c>
      <c r="H4921" s="1700" t="s">
        <v>6867</v>
      </c>
      <c r="I4921" s="1700" t="s">
        <v>8088</v>
      </c>
    </row>
    <row r="4922" spans="2:9">
      <c r="B4922" s="1699" t="s">
        <v>3301</v>
      </c>
      <c r="C4922" s="1699" t="s">
        <v>2157</v>
      </c>
      <c r="D4922" s="1699" t="s">
        <v>2515</v>
      </c>
      <c r="E4922" s="1699">
        <v>0</v>
      </c>
      <c r="F4922" s="1699">
        <v>1</v>
      </c>
      <c r="G4922" s="1700" t="s">
        <v>6858</v>
      </c>
      <c r="H4922" s="1700" t="s">
        <v>6868</v>
      </c>
      <c r="I4922" s="1700" t="s">
        <v>8089</v>
      </c>
    </row>
    <row r="4923" spans="2:9">
      <c r="B4923" s="1699" t="s">
        <v>3301</v>
      </c>
      <c r="C4923" s="1699" t="s">
        <v>2157</v>
      </c>
      <c r="D4923" s="1699" t="s">
        <v>2516</v>
      </c>
      <c r="E4923" s="1699">
        <v>0</v>
      </c>
      <c r="F4923" s="1699">
        <v>1</v>
      </c>
      <c r="G4923" s="1700" t="s">
        <v>6858</v>
      </c>
      <c r="H4923" s="1700" t="s">
        <v>6869</v>
      </c>
      <c r="I4923" s="1700" t="s">
        <v>8088</v>
      </c>
    </row>
    <row r="4924" spans="2:9">
      <c r="B4924" s="1699" t="s">
        <v>3301</v>
      </c>
      <c r="C4924" s="1699" t="s">
        <v>2157</v>
      </c>
      <c r="D4924" s="1699" t="s">
        <v>2518</v>
      </c>
      <c r="E4924" s="1699">
        <v>0</v>
      </c>
      <c r="F4924" s="1699">
        <v>1</v>
      </c>
      <c r="G4924" s="1700" t="s">
        <v>6858</v>
      </c>
      <c r="H4924" s="1700" t="s">
        <v>6870</v>
      </c>
      <c r="I4924" s="1700" t="s">
        <v>8088</v>
      </c>
    </row>
    <row r="4925" spans="2:9">
      <c r="B4925" s="1699" t="s">
        <v>3301</v>
      </c>
      <c r="C4925" s="1699" t="s">
        <v>2157</v>
      </c>
      <c r="D4925" s="1699" t="s">
        <v>2520</v>
      </c>
      <c r="E4925" s="1699">
        <v>0</v>
      </c>
      <c r="F4925" s="1699">
        <v>1</v>
      </c>
      <c r="G4925" s="1700" t="s">
        <v>6858</v>
      </c>
      <c r="H4925" s="1700" t="s">
        <v>3772</v>
      </c>
      <c r="I4925" s="1700" t="s">
        <v>8088</v>
      </c>
    </row>
    <row r="4926" spans="2:9">
      <c r="B4926" s="1699" t="s">
        <v>3301</v>
      </c>
      <c r="C4926" s="1699" t="s">
        <v>2157</v>
      </c>
      <c r="D4926" s="1699" t="s">
        <v>2522</v>
      </c>
      <c r="E4926" s="1699">
        <v>0</v>
      </c>
      <c r="F4926" s="1699">
        <v>1</v>
      </c>
      <c r="G4926" s="1700" t="s">
        <v>6858</v>
      </c>
      <c r="H4926" s="1700" t="s">
        <v>3806</v>
      </c>
      <c r="I4926" s="1700" t="s">
        <v>8089</v>
      </c>
    </row>
    <row r="4927" spans="2:9">
      <c r="B4927" s="1699" t="s">
        <v>3301</v>
      </c>
      <c r="C4927" s="1699" t="s">
        <v>2161</v>
      </c>
      <c r="D4927" s="1699" t="s">
        <v>2110</v>
      </c>
      <c r="E4927" s="1699">
        <v>0</v>
      </c>
      <c r="F4927" s="1699">
        <v>1</v>
      </c>
      <c r="G4927" s="1700" t="s">
        <v>6871</v>
      </c>
      <c r="H4927" s="1700" t="s">
        <v>6872</v>
      </c>
      <c r="I4927" s="1700" t="s">
        <v>8089</v>
      </c>
    </row>
    <row r="4928" spans="2:9">
      <c r="B4928" s="1699" t="s">
        <v>3301</v>
      </c>
      <c r="C4928" s="1699" t="s">
        <v>2161</v>
      </c>
      <c r="D4928" s="1699" t="s">
        <v>2112</v>
      </c>
      <c r="E4928" s="1699">
        <v>0</v>
      </c>
      <c r="F4928" s="1699">
        <v>1</v>
      </c>
      <c r="G4928" s="1700" t="s">
        <v>6871</v>
      </c>
      <c r="H4928" s="1700" t="s">
        <v>6873</v>
      </c>
      <c r="I4928" s="1700" t="s">
        <v>8088</v>
      </c>
    </row>
    <row r="4929" spans="2:9">
      <c r="B4929" s="1699" t="s">
        <v>3301</v>
      </c>
      <c r="C4929" s="1699" t="s">
        <v>2161</v>
      </c>
      <c r="D4929" s="1699" t="s">
        <v>2122</v>
      </c>
      <c r="E4929" s="1699">
        <v>0</v>
      </c>
      <c r="F4929" s="1699">
        <v>1</v>
      </c>
      <c r="G4929" s="1700" t="s">
        <v>6871</v>
      </c>
      <c r="H4929" s="1700" t="s">
        <v>6874</v>
      </c>
      <c r="I4929" s="1700" t="s">
        <v>8088</v>
      </c>
    </row>
    <row r="4930" spans="2:9">
      <c r="B4930" s="1699" t="s">
        <v>3301</v>
      </c>
      <c r="C4930" s="1699" t="s">
        <v>2161</v>
      </c>
      <c r="D4930" s="1699" t="s">
        <v>2124</v>
      </c>
      <c r="E4930" s="1699">
        <v>0</v>
      </c>
      <c r="F4930" s="1699">
        <v>1</v>
      </c>
      <c r="G4930" s="1700" t="s">
        <v>6871</v>
      </c>
      <c r="H4930" s="1700" t="s">
        <v>6875</v>
      </c>
      <c r="I4930" s="1700" t="s">
        <v>8089</v>
      </c>
    </row>
    <row r="4931" spans="2:9">
      <c r="B4931" s="1699" t="s">
        <v>3301</v>
      </c>
      <c r="C4931" s="1699" t="s">
        <v>2161</v>
      </c>
      <c r="D4931" s="1699" t="s">
        <v>2126</v>
      </c>
      <c r="E4931" s="1699">
        <v>0</v>
      </c>
      <c r="F4931" s="1699">
        <v>1</v>
      </c>
      <c r="G4931" s="1700" t="s">
        <v>6871</v>
      </c>
      <c r="H4931" s="1700" t="s">
        <v>6876</v>
      </c>
      <c r="I4931" s="1700" t="s">
        <v>8088</v>
      </c>
    </row>
    <row r="4932" spans="2:9">
      <c r="B4932" s="1699" t="s">
        <v>3301</v>
      </c>
      <c r="C4932" s="1699" t="s">
        <v>2161</v>
      </c>
      <c r="D4932" s="1699" t="s">
        <v>2512</v>
      </c>
      <c r="E4932" s="1699">
        <v>0</v>
      </c>
      <c r="F4932" s="1699">
        <v>1</v>
      </c>
      <c r="G4932" s="1700" t="s">
        <v>6871</v>
      </c>
      <c r="H4932" s="1700" t="s">
        <v>2184</v>
      </c>
      <c r="I4932" s="1700" t="s">
        <v>8089</v>
      </c>
    </row>
    <row r="4933" spans="2:9">
      <c r="B4933" s="1699" t="s">
        <v>3301</v>
      </c>
      <c r="C4933" s="1699" t="s">
        <v>2161</v>
      </c>
      <c r="D4933" s="1699" t="s">
        <v>2514</v>
      </c>
      <c r="E4933" s="1699">
        <v>0</v>
      </c>
      <c r="F4933" s="1699">
        <v>1</v>
      </c>
      <c r="G4933" s="1700" t="s">
        <v>6871</v>
      </c>
      <c r="H4933" s="1700" t="s">
        <v>6877</v>
      </c>
      <c r="I4933" s="1700" t="s">
        <v>8088</v>
      </c>
    </row>
    <row r="4934" spans="2:9">
      <c r="B4934" s="1699" t="s">
        <v>3301</v>
      </c>
      <c r="C4934" s="1699" t="s">
        <v>2161</v>
      </c>
      <c r="D4934" s="1699" t="s">
        <v>2515</v>
      </c>
      <c r="E4934" s="1699">
        <v>0</v>
      </c>
      <c r="F4934" s="1699">
        <v>1</v>
      </c>
      <c r="G4934" s="1700" t="s">
        <v>6871</v>
      </c>
      <c r="H4934" s="1700" t="s">
        <v>6878</v>
      </c>
      <c r="I4934" s="1700" t="s">
        <v>8088</v>
      </c>
    </row>
    <row r="4935" spans="2:9">
      <c r="B4935" s="1699" t="s">
        <v>3301</v>
      </c>
      <c r="C4935" s="1699" t="s">
        <v>2161</v>
      </c>
      <c r="D4935" s="1699" t="s">
        <v>2518</v>
      </c>
      <c r="E4935" s="1699">
        <v>0</v>
      </c>
      <c r="F4935" s="1699">
        <v>1</v>
      </c>
      <c r="G4935" s="1700" t="s">
        <v>6871</v>
      </c>
      <c r="H4935" s="1700" t="s">
        <v>3554</v>
      </c>
      <c r="I4935" s="1700" t="s">
        <v>8088</v>
      </c>
    </row>
    <row r="4936" spans="2:9">
      <c r="B4936" s="1699" t="s">
        <v>3301</v>
      </c>
      <c r="C4936" s="1699" t="s">
        <v>2161</v>
      </c>
      <c r="D4936" s="1699" t="s">
        <v>2520</v>
      </c>
      <c r="E4936" s="1699">
        <v>0</v>
      </c>
      <c r="F4936" s="1699">
        <v>1</v>
      </c>
      <c r="G4936" s="1700" t="s">
        <v>6871</v>
      </c>
      <c r="H4936" s="1700" t="s">
        <v>6879</v>
      </c>
      <c r="I4936" s="1700" t="s">
        <v>8089</v>
      </c>
    </row>
    <row r="4937" spans="2:9">
      <c r="B4937" s="1699" t="s">
        <v>3301</v>
      </c>
      <c r="C4937" s="1699" t="s">
        <v>2161</v>
      </c>
      <c r="D4937" s="1699" t="s">
        <v>2522</v>
      </c>
      <c r="E4937" s="1699">
        <v>0</v>
      </c>
      <c r="F4937" s="1699">
        <v>1</v>
      </c>
      <c r="G4937" s="1700" t="s">
        <v>6871</v>
      </c>
      <c r="H4937" s="1700" t="s">
        <v>6084</v>
      </c>
      <c r="I4937" s="1700" t="s">
        <v>8089</v>
      </c>
    </row>
    <row r="4938" spans="2:9">
      <c r="B4938" s="1699" t="s">
        <v>3301</v>
      </c>
      <c r="C4938" s="1699" t="s">
        <v>2161</v>
      </c>
      <c r="D4938" s="1699" t="s">
        <v>2524</v>
      </c>
      <c r="E4938" s="1699">
        <v>0</v>
      </c>
      <c r="F4938" s="1699">
        <v>1</v>
      </c>
      <c r="G4938" s="1700" t="s">
        <v>6871</v>
      </c>
      <c r="H4938" s="1700" t="s">
        <v>6880</v>
      </c>
      <c r="I4938" s="1700" t="s">
        <v>8089</v>
      </c>
    </row>
    <row r="4939" spans="2:9">
      <c r="B4939" s="1699" t="s">
        <v>3301</v>
      </c>
      <c r="C4939" s="1699" t="s">
        <v>2162</v>
      </c>
      <c r="D4939" s="1699" t="s">
        <v>2108</v>
      </c>
      <c r="E4939" s="1699">
        <v>1</v>
      </c>
      <c r="F4939" s="1699">
        <v>0</v>
      </c>
      <c r="G4939" s="1700" t="s">
        <v>6881</v>
      </c>
      <c r="H4939" s="1700"/>
      <c r="I4939" s="1700" t="s">
        <v>8088</v>
      </c>
    </row>
    <row r="4940" spans="2:9">
      <c r="B4940" s="1699" t="s">
        <v>3301</v>
      </c>
      <c r="C4940" s="1699" t="s">
        <v>2162</v>
      </c>
      <c r="D4940" s="1699" t="s">
        <v>2110</v>
      </c>
      <c r="E4940" s="1699">
        <v>0</v>
      </c>
      <c r="F4940" s="1699">
        <v>1</v>
      </c>
      <c r="G4940" s="1700" t="s">
        <v>6881</v>
      </c>
      <c r="H4940" s="1700" t="s">
        <v>6882</v>
      </c>
      <c r="I4940" s="1700" t="s">
        <v>8088</v>
      </c>
    </row>
    <row r="4941" spans="2:9">
      <c r="B4941" s="1699" t="s">
        <v>3301</v>
      </c>
      <c r="C4941" s="1699" t="s">
        <v>2162</v>
      </c>
      <c r="D4941" s="1699" t="s">
        <v>2112</v>
      </c>
      <c r="E4941" s="1699">
        <v>0</v>
      </c>
      <c r="F4941" s="1699">
        <v>1</v>
      </c>
      <c r="G4941" s="1700" t="s">
        <v>6881</v>
      </c>
      <c r="H4941" s="1700" t="s">
        <v>4828</v>
      </c>
      <c r="I4941" s="1700" t="s">
        <v>8088</v>
      </c>
    </row>
    <row r="4942" spans="2:9">
      <c r="B4942" s="1699" t="s">
        <v>3301</v>
      </c>
      <c r="C4942" s="1699" t="s">
        <v>3977</v>
      </c>
      <c r="D4942" s="1699" t="s">
        <v>2108</v>
      </c>
      <c r="E4942" s="1699">
        <v>1</v>
      </c>
      <c r="F4942" s="1699">
        <v>0</v>
      </c>
      <c r="G4942" s="1700" t="s">
        <v>6883</v>
      </c>
      <c r="H4942" s="1700"/>
      <c r="I4942" s="1700" t="s">
        <v>8088</v>
      </c>
    </row>
    <row r="4943" spans="2:9">
      <c r="B4943" s="1699" t="s">
        <v>3301</v>
      </c>
      <c r="C4943" s="1699" t="s">
        <v>3977</v>
      </c>
      <c r="D4943" s="1699" t="s">
        <v>2107</v>
      </c>
      <c r="E4943" s="1699">
        <v>0</v>
      </c>
      <c r="F4943" s="1699">
        <v>1</v>
      </c>
      <c r="G4943" s="1700" t="s">
        <v>6883</v>
      </c>
      <c r="H4943" s="1700" t="s">
        <v>6884</v>
      </c>
      <c r="I4943" s="1700" t="s">
        <v>8088</v>
      </c>
    </row>
    <row r="4944" spans="2:9">
      <c r="B4944" s="1699" t="s">
        <v>3301</v>
      </c>
      <c r="C4944" s="1699" t="s">
        <v>3977</v>
      </c>
      <c r="D4944" s="1699" t="s">
        <v>2110</v>
      </c>
      <c r="E4944" s="1699">
        <v>0</v>
      </c>
      <c r="F4944" s="1699">
        <v>1</v>
      </c>
      <c r="G4944" s="1700" t="s">
        <v>6883</v>
      </c>
      <c r="H4944" s="1700" t="s">
        <v>6885</v>
      </c>
      <c r="I4944" s="1700" t="s">
        <v>8088</v>
      </c>
    </row>
    <row r="4945" spans="2:9">
      <c r="B4945" s="1699" t="s">
        <v>3301</v>
      </c>
      <c r="C4945" s="1699" t="s">
        <v>3977</v>
      </c>
      <c r="D4945" s="1699" t="s">
        <v>2112</v>
      </c>
      <c r="E4945" s="1699">
        <v>0</v>
      </c>
      <c r="F4945" s="1699">
        <v>1</v>
      </c>
      <c r="G4945" s="1700" t="s">
        <v>6883</v>
      </c>
      <c r="H4945" s="1700" t="s">
        <v>6886</v>
      </c>
      <c r="I4945" s="1700" t="s">
        <v>8088</v>
      </c>
    </row>
    <row r="4946" spans="2:9">
      <c r="B4946" s="1699" t="s">
        <v>3301</v>
      </c>
      <c r="C4946" s="1699" t="s">
        <v>3977</v>
      </c>
      <c r="D4946" s="1699" t="s">
        <v>2122</v>
      </c>
      <c r="E4946" s="1699">
        <v>0</v>
      </c>
      <c r="F4946" s="1699">
        <v>1</v>
      </c>
      <c r="G4946" s="1700" t="s">
        <v>6883</v>
      </c>
      <c r="H4946" s="1700" t="s">
        <v>3221</v>
      </c>
      <c r="I4946" s="1700" t="s">
        <v>8088</v>
      </c>
    </row>
    <row r="4947" spans="2:9">
      <c r="B4947" s="1699" t="s">
        <v>3301</v>
      </c>
      <c r="C4947" s="1699" t="s">
        <v>3977</v>
      </c>
      <c r="D4947" s="1699" t="s">
        <v>2124</v>
      </c>
      <c r="E4947" s="1699">
        <v>0</v>
      </c>
      <c r="F4947" s="1699">
        <v>1</v>
      </c>
      <c r="G4947" s="1700" t="s">
        <v>6883</v>
      </c>
      <c r="H4947" s="1700" t="s">
        <v>3225</v>
      </c>
      <c r="I4947" s="1700" t="s">
        <v>8088</v>
      </c>
    </row>
    <row r="4948" spans="2:9">
      <c r="B4948" s="1699" t="s">
        <v>3301</v>
      </c>
      <c r="C4948" s="1699" t="s">
        <v>3977</v>
      </c>
      <c r="D4948" s="1699" t="s">
        <v>2126</v>
      </c>
      <c r="E4948" s="1699">
        <v>0</v>
      </c>
      <c r="F4948" s="1699">
        <v>1</v>
      </c>
      <c r="G4948" s="1700" t="s">
        <v>6883</v>
      </c>
      <c r="H4948" s="1700" t="s">
        <v>6887</v>
      </c>
      <c r="I4948" s="1700" t="s">
        <v>8088</v>
      </c>
    </row>
    <row r="4949" spans="2:9">
      <c r="B4949" s="1699" t="s">
        <v>3301</v>
      </c>
      <c r="C4949" s="1699" t="s">
        <v>3977</v>
      </c>
      <c r="D4949" s="1699" t="s">
        <v>2128</v>
      </c>
      <c r="E4949" s="1699">
        <v>0</v>
      </c>
      <c r="F4949" s="1699">
        <v>1</v>
      </c>
      <c r="G4949" s="1700" t="s">
        <v>6883</v>
      </c>
      <c r="H4949" s="1700" t="s">
        <v>4353</v>
      </c>
      <c r="I4949" s="1700" t="s">
        <v>8088</v>
      </c>
    </row>
    <row r="4950" spans="2:9">
      <c r="B4950" s="1699" t="s">
        <v>3301</v>
      </c>
      <c r="C4950" s="1699" t="s">
        <v>3977</v>
      </c>
      <c r="D4950" s="1699" t="s">
        <v>2130</v>
      </c>
      <c r="E4950" s="1699">
        <v>0</v>
      </c>
      <c r="F4950" s="1699">
        <v>1</v>
      </c>
      <c r="G4950" s="1700" t="s">
        <v>6883</v>
      </c>
      <c r="H4950" s="1700" t="s">
        <v>2184</v>
      </c>
      <c r="I4950" s="1700" t="s">
        <v>8088</v>
      </c>
    </row>
    <row r="4951" spans="2:9">
      <c r="B4951" s="1699" t="s">
        <v>3301</v>
      </c>
      <c r="C4951" s="1699" t="s">
        <v>3977</v>
      </c>
      <c r="D4951" s="1699" t="s">
        <v>2512</v>
      </c>
      <c r="E4951" s="1699">
        <v>0</v>
      </c>
      <c r="F4951" s="1699">
        <v>1</v>
      </c>
      <c r="G4951" s="1700" t="s">
        <v>6883</v>
      </c>
      <c r="H4951" s="1700" t="s">
        <v>6888</v>
      </c>
      <c r="I4951" s="1700" t="s">
        <v>8088</v>
      </c>
    </row>
    <row r="4952" spans="2:9">
      <c r="B4952" s="1699" t="s">
        <v>3301</v>
      </c>
      <c r="C4952" s="1699" t="s">
        <v>3977</v>
      </c>
      <c r="D4952" s="1699" t="s">
        <v>2514</v>
      </c>
      <c r="E4952" s="1699">
        <v>0</v>
      </c>
      <c r="F4952" s="1699">
        <v>1</v>
      </c>
      <c r="G4952" s="1700" t="s">
        <v>6883</v>
      </c>
      <c r="H4952" s="1700" t="s">
        <v>5685</v>
      </c>
      <c r="I4952" s="1700" t="s">
        <v>8088</v>
      </c>
    </row>
    <row r="4953" spans="2:9">
      <c r="B4953" s="1699" t="s">
        <v>3301</v>
      </c>
      <c r="C4953" s="1699" t="s">
        <v>3977</v>
      </c>
      <c r="D4953" s="1699" t="s">
        <v>2515</v>
      </c>
      <c r="E4953" s="1699">
        <v>0</v>
      </c>
      <c r="F4953" s="1699">
        <v>1</v>
      </c>
      <c r="G4953" s="1700" t="s">
        <v>6883</v>
      </c>
      <c r="H4953" s="1700" t="s">
        <v>6889</v>
      </c>
      <c r="I4953" s="1700" t="s">
        <v>8088</v>
      </c>
    </row>
    <row r="4954" spans="2:9">
      <c r="B4954" s="1699" t="s">
        <v>3301</v>
      </c>
      <c r="C4954" s="1699" t="s">
        <v>3977</v>
      </c>
      <c r="D4954" s="1699" t="s">
        <v>2516</v>
      </c>
      <c r="E4954" s="1699">
        <v>0</v>
      </c>
      <c r="F4954" s="1699">
        <v>1</v>
      </c>
      <c r="G4954" s="1700" t="s">
        <v>6883</v>
      </c>
      <c r="H4954" s="1700" t="s">
        <v>6890</v>
      </c>
      <c r="I4954" s="1700" t="s">
        <v>8088</v>
      </c>
    </row>
    <row r="4955" spans="2:9">
      <c r="B4955" s="1699" t="s">
        <v>3301</v>
      </c>
      <c r="C4955" s="1699" t="s">
        <v>3977</v>
      </c>
      <c r="D4955" s="1699" t="s">
        <v>2518</v>
      </c>
      <c r="E4955" s="1699">
        <v>0</v>
      </c>
      <c r="F4955" s="1699">
        <v>1</v>
      </c>
      <c r="G4955" s="1700" t="s">
        <v>6883</v>
      </c>
      <c r="H4955" s="1700" t="s">
        <v>6891</v>
      </c>
      <c r="I4955" s="1700" t="s">
        <v>8088</v>
      </c>
    </row>
    <row r="4956" spans="2:9">
      <c r="B4956" s="1699" t="s">
        <v>3301</v>
      </c>
      <c r="C4956" s="1699" t="s">
        <v>2935</v>
      </c>
      <c r="D4956" s="1699" t="s">
        <v>2108</v>
      </c>
      <c r="E4956" s="1699">
        <v>1</v>
      </c>
      <c r="F4956" s="1699">
        <v>0</v>
      </c>
      <c r="G4956" s="1700" t="s">
        <v>6892</v>
      </c>
      <c r="H4956" s="1700"/>
      <c r="I4956" s="1700" t="s">
        <v>8088</v>
      </c>
    </row>
    <row r="4957" spans="2:9">
      <c r="B4957" s="1699" t="s">
        <v>3301</v>
      </c>
      <c r="C4957" s="1699" t="s">
        <v>2935</v>
      </c>
      <c r="D4957" s="1699" t="s">
        <v>2107</v>
      </c>
      <c r="E4957" s="1699">
        <v>0</v>
      </c>
      <c r="F4957" s="1699">
        <v>1</v>
      </c>
      <c r="G4957" s="1700" t="s">
        <v>6892</v>
      </c>
      <c r="H4957" s="1700" t="s">
        <v>5824</v>
      </c>
      <c r="I4957" s="1700" t="s">
        <v>8088</v>
      </c>
    </row>
    <row r="4958" spans="2:9">
      <c r="B4958" s="1699" t="s">
        <v>3301</v>
      </c>
      <c r="C4958" s="1699" t="s">
        <v>2935</v>
      </c>
      <c r="D4958" s="1699" t="s">
        <v>2110</v>
      </c>
      <c r="E4958" s="1699">
        <v>0</v>
      </c>
      <c r="F4958" s="1699">
        <v>1</v>
      </c>
      <c r="G4958" s="1700" t="s">
        <v>6892</v>
      </c>
      <c r="H4958" s="1700" t="s">
        <v>6893</v>
      </c>
      <c r="I4958" s="1700" t="s">
        <v>8088</v>
      </c>
    </row>
    <row r="4959" spans="2:9">
      <c r="B4959" s="1699" t="s">
        <v>3301</v>
      </c>
      <c r="C4959" s="1699" t="s">
        <v>2231</v>
      </c>
      <c r="D4959" s="1699" t="s">
        <v>2108</v>
      </c>
      <c r="E4959" s="1699">
        <v>1</v>
      </c>
      <c r="F4959" s="1699">
        <v>0</v>
      </c>
      <c r="G4959" s="1700" t="s">
        <v>6894</v>
      </c>
      <c r="H4959" s="1700"/>
      <c r="I4959" s="1700" t="s">
        <v>8088</v>
      </c>
    </row>
    <row r="4960" spans="2:9">
      <c r="B4960" s="1699" t="s">
        <v>3301</v>
      </c>
      <c r="C4960" s="1699" t="s">
        <v>2231</v>
      </c>
      <c r="D4960" s="1699" t="s">
        <v>2107</v>
      </c>
      <c r="E4960" s="1699">
        <v>0</v>
      </c>
      <c r="F4960" s="1699">
        <v>1</v>
      </c>
      <c r="G4960" s="1700" t="s">
        <v>6894</v>
      </c>
      <c r="H4960" s="1700" t="s">
        <v>6895</v>
      </c>
      <c r="I4960" s="1700" t="s">
        <v>8088</v>
      </c>
    </row>
    <row r="4961" spans="2:9">
      <c r="B4961" s="1699" t="s">
        <v>3301</v>
      </c>
      <c r="C4961" s="1699" t="s">
        <v>2231</v>
      </c>
      <c r="D4961" s="1699" t="s">
        <v>2112</v>
      </c>
      <c r="E4961" s="1699">
        <v>0</v>
      </c>
      <c r="F4961" s="1699">
        <v>1</v>
      </c>
      <c r="G4961" s="1700" t="s">
        <v>6894</v>
      </c>
      <c r="H4961" s="1700" t="s">
        <v>6894</v>
      </c>
      <c r="I4961" s="1700" t="s">
        <v>8088</v>
      </c>
    </row>
    <row r="4962" spans="2:9">
      <c r="B4962" s="1699" t="s">
        <v>3301</v>
      </c>
      <c r="C4962" s="1699" t="s">
        <v>2231</v>
      </c>
      <c r="D4962" s="1699" t="s">
        <v>2122</v>
      </c>
      <c r="E4962" s="1699">
        <v>0</v>
      </c>
      <c r="F4962" s="1699">
        <v>1</v>
      </c>
      <c r="G4962" s="1700" t="s">
        <v>6894</v>
      </c>
      <c r="H4962" s="1700" t="s">
        <v>5351</v>
      </c>
      <c r="I4962" s="1700" t="s">
        <v>8088</v>
      </c>
    </row>
    <row r="4963" spans="2:9">
      <c r="B4963" s="1699" t="s">
        <v>3301</v>
      </c>
      <c r="C4963" s="1699" t="s">
        <v>3393</v>
      </c>
      <c r="D4963" s="1699" t="s">
        <v>2108</v>
      </c>
      <c r="E4963" s="1699">
        <v>1</v>
      </c>
      <c r="F4963" s="1699">
        <v>0</v>
      </c>
      <c r="G4963" s="1700" t="s">
        <v>6896</v>
      </c>
      <c r="H4963" s="1700"/>
      <c r="I4963" s="1700" t="s">
        <v>8088</v>
      </c>
    </row>
    <row r="4964" spans="2:9">
      <c r="B4964" s="1699" t="s">
        <v>3301</v>
      </c>
      <c r="C4964" s="1699" t="s">
        <v>3393</v>
      </c>
      <c r="D4964" s="1699" t="s">
        <v>2107</v>
      </c>
      <c r="E4964" s="1699">
        <v>0</v>
      </c>
      <c r="F4964" s="1699">
        <v>1</v>
      </c>
      <c r="G4964" s="1700" t="s">
        <v>6896</v>
      </c>
      <c r="H4964" s="1700" t="s">
        <v>3579</v>
      </c>
      <c r="I4964" s="1700" t="s">
        <v>8088</v>
      </c>
    </row>
    <row r="4965" spans="2:9">
      <c r="B4965" s="1699" t="s">
        <v>3301</v>
      </c>
      <c r="C4965" s="1699" t="s">
        <v>3393</v>
      </c>
      <c r="D4965" s="1699" t="s">
        <v>2110</v>
      </c>
      <c r="E4965" s="1699">
        <v>0</v>
      </c>
      <c r="F4965" s="1699">
        <v>1</v>
      </c>
      <c r="G4965" s="1700" t="s">
        <v>6896</v>
      </c>
      <c r="H4965" s="1700" t="s">
        <v>2508</v>
      </c>
      <c r="I4965" s="1700" t="s">
        <v>8088</v>
      </c>
    </row>
    <row r="4966" spans="2:9">
      <c r="B4966" s="1699" t="s">
        <v>3301</v>
      </c>
      <c r="C4966" s="1699" t="s">
        <v>3393</v>
      </c>
      <c r="D4966" s="1699" t="s">
        <v>2122</v>
      </c>
      <c r="E4966" s="1699">
        <v>0</v>
      </c>
      <c r="F4966" s="1699">
        <v>1</v>
      </c>
      <c r="G4966" s="1700" t="s">
        <v>6896</v>
      </c>
      <c r="H4966" s="1700" t="s">
        <v>6897</v>
      </c>
      <c r="I4966" s="1700" t="s">
        <v>8088</v>
      </c>
    </row>
    <row r="4967" spans="2:9">
      <c r="B4967" s="1699" t="s">
        <v>3301</v>
      </c>
      <c r="C4967" s="1699" t="s">
        <v>3463</v>
      </c>
      <c r="D4967" s="1699" t="s">
        <v>2108</v>
      </c>
      <c r="E4967" s="1699">
        <v>1</v>
      </c>
      <c r="F4967" s="1699">
        <v>0</v>
      </c>
      <c r="G4967" s="1700" t="s">
        <v>6898</v>
      </c>
      <c r="H4967" s="1700"/>
      <c r="I4967" s="1700" t="s">
        <v>8089</v>
      </c>
    </row>
    <row r="4968" spans="2:9">
      <c r="B4968" s="1699" t="s">
        <v>3301</v>
      </c>
      <c r="C4968" s="1699" t="s">
        <v>3463</v>
      </c>
      <c r="D4968" s="1699" t="s">
        <v>2107</v>
      </c>
      <c r="E4968" s="1699">
        <v>0</v>
      </c>
      <c r="F4968" s="1699">
        <v>1</v>
      </c>
      <c r="G4968" s="1700" t="s">
        <v>6898</v>
      </c>
      <c r="H4968" s="1700" t="s">
        <v>6899</v>
      </c>
      <c r="I4968" s="1700" t="s">
        <v>8089</v>
      </c>
    </row>
    <row r="4969" spans="2:9">
      <c r="B4969" s="1699" t="s">
        <v>3301</v>
      </c>
      <c r="C4969" s="1699" t="s">
        <v>3463</v>
      </c>
      <c r="D4969" s="1699" t="s">
        <v>2110</v>
      </c>
      <c r="E4969" s="1699">
        <v>0</v>
      </c>
      <c r="F4969" s="1699">
        <v>1</v>
      </c>
      <c r="G4969" s="1700" t="s">
        <v>6898</v>
      </c>
      <c r="H4969" s="1700" t="s">
        <v>6900</v>
      </c>
      <c r="I4969" s="1700" t="s">
        <v>8089</v>
      </c>
    </row>
    <row r="4970" spans="2:9">
      <c r="B4970" s="1699" t="s">
        <v>3301</v>
      </c>
      <c r="C4970" s="1699" t="s">
        <v>3463</v>
      </c>
      <c r="D4970" s="1699" t="s">
        <v>2112</v>
      </c>
      <c r="E4970" s="1699">
        <v>0</v>
      </c>
      <c r="F4970" s="1699">
        <v>1</v>
      </c>
      <c r="G4970" s="1700" t="s">
        <v>6898</v>
      </c>
      <c r="H4970" s="1700" t="s">
        <v>6901</v>
      </c>
      <c r="I4970" s="1700" t="s">
        <v>8088</v>
      </c>
    </row>
    <row r="4971" spans="2:9">
      <c r="B4971" s="1699" t="s">
        <v>3303</v>
      </c>
      <c r="C4971" s="1699" t="s">
        <v>2507</v>
      </c>
      <c r="D4971" s="1699" t="s">
        <v>2112</v>
      </c>
      <c r="E4971" s="1699">
        <v>0</v>
      </c>
      <c r="F4971" s="1699">
        <v>1</v>
      </c>
      <c r="G4971" s="1700" t="s">
        <v>6902</v>
      </c>
      <c r="H4971" s="1700" t="s">
        <v>6903</v>
      </c>
      <c r="I4971" s="1700" t="s">
        <v>8088</v>
      </c>
    </row>
    <row r="4972" spans="2:9">
      <c r="B4972" s="1699" t="s">
        <v>3303</v>
      </c>
      <c r="C4972" s="1699" t="s">
        <v>2507</v>
      </c>
      <c r="D4972" s="1699" t="s">
        <v>2124</v>
      </c>
      <c r="E4972" s="1699">
        <v>0</v>
      </c>
      <c r="F4972" s="1699">
        <v>1</v>
      </c>
      <c r="G4972" s="1700" t="s">
        <v>6902</v>
      </c>
      <c r="H4972" s="1700" t="s">
        <v>6904</v>
      </c>
      <c r="I4972" s="1700" t="s">
        <v>8088</v>
      </c>
    </row>
    <row r="4973" spans="2:9">
      <c r="B4973" s="1699" t="s">
        <v>3303</v>
      </c>
      <c r="C4973" s="1699" t="s">
        <v>2507</v>
      </c>
      <c r="D4973" s="1699" t="s">
        <v>2128</v>
      </c>
      <c r="E4973" s="1699">
        <v>0</v>
      </c>
      <c r="F4973" s="1699">
        <v>1</v>
      </c>
      <c r="G4973" s="1700" t="s">
        <v>6902</v>
      </c>
      <c r="H4973" s="1700" t="s">
        <v>6905</v>
      </c>
      <c r="I4973" s="1700" t="s">
        <v>8088</v>
      </c>
    </row>
    <row r="4974" spans="2:9">
      <c r="B4974" s="1699" t="s">
        <v>3303</v>
      </c>
      <c r="C4974" s="1699" t="s">
        <v>2120</v>
      </c>
      <c r="D4974" s="1699" t="s">
        <v>2112</v>
      </c>
      <c r="E4974" s="1699">
        <v>0</v>
      </c>
      <c r="F4974" s="1699">
        <v>1</v>
      </c>
      <c r="G4974" s="1700" t="s">
        <v>6906</v>
      </c>
      <c r="H4974" s="1700" t="s">
        <v>6907</v>
      </c>
      <c r="I4974" s="1700" t="s">
        <v>8088</v>
      </c>
    </row>
    <row r="4975" spans="2:9">
      <c r="B4975" s="1699" t="s">
        <v>3303</v>
      </c>
      <c r="C4975" s="1699" t="s">
        <v>2120</v>
      </c>
      <c r="D4975" s="1699" t="s">
        <v>2124</v>
      </c>
      <c r="E4975" s="1699">
        <v>0</v>
      </c>
      <c r="F4975" s="1699">
        <v>1</v>
      </c>
      <c r="G4975" s="1700" t="s">
        <v>6906</v>
      </c>
      <c r="H4975" s="1700" t="s">
        <v>6908</v>
      </c>
      <c r="I4975" s="1700" t="s">
        <v>8088</v>
      </c>
    </row>
    <row r="4976" spans="2:9">
      <c r="B4976" s="1699" t="s">
        <v>3303</v>
      </c>
      <c r="C4976" s="1699" t="s">
        <v>2135</v>
      </c>
      <c r="D4976" s="1699" t="s">
        <v>2108</v>
      </c>
      <c r="E4976" s="1699">
        <v>1</v>
      </c>
      <c r="F4976" s="1699">
        <v>0</v>
      </c>
      <c r="G4976" s="1700" t="s">
        <v>6909</v>
      </c>
      <c r="H4976" s="1700"/>
      <c r="I4976" s="1700" t="s">
        <v>8088</v>
      </c>
    </row>
    <row r="4977" spans="2:9">
      <c r="B4977" s="1699" t="s">
        <v>3303</v>
      </c>
      <c r="C4977" s="1699" t="s">
        <v>2135</v>
      </c>
      <c r="D4977" s="1699" t="s">
        <v>2124</v>
      </c>
      <c r="E4977" s="1699">
        <v>0</v>
      </c>
      <c r="F4977" s="1699">
        <v>1</v>
      </c>
      <c r="G4977" s="1700" t="s">
        <v>6909</v>
      </c>
      <c r="H4977" s="1700" t="s">
        <v>6910</v>
      </c>
      <c r="I4977" s="1700" t="s">
        <v>8088</v>
      </c>
    </row>
    <row r="4978" spans="2:9">
      <c r="B4978" s="1699" t="s">
        <v>3303</v>
      </c>
      <c r="C4978" s="1699" t="s">
        <v>2135</v>
      </c>
      <c r="D4978" s="1699" t="s">
        <v>2126</v>
      </c>
      <c r="E4978" s="1699">
        <v>0</v>
      </c>
      <c r="F4978" s="1699">
        <v>1</v>
      </c>
      <c r="G4978" s="1700" t="s">
        <v>6909</v>
      </c>
      <c r="H4978" s="1700" t="s">
        <v>5659</v>
      </c>
      <c r="I4978" s="1700" t="s">
        <v>8088</v>
      </c>
    </row>
    <row r="4979" spans="2:9">
      <c r="B4979" s="1699" t="s">
        <v>3303</v>
      </c>
      <c r="C4979" s="1699" t="s">
        <v>2135</v>
      </c>
      <c r="D4979" s="1699" t="s">
        <v>2128</v>
      </c>
      <c r="E4979" s="1699">
        <v>0</v>
      </c>
      <c r="F4979" s="1699">
        <v>1</v>
      </c>
      <c r="G4979" s="1700" t="s">
        <v>6909</v>
      </c>
      <c r="H4979" s="1700" t="s">
        <v>6911</v>
      </c>
      <c r="I4979" s="1700" t="s">
        <v>8089</v>
      </c>
    </row>
    <row r="4980" spans="2:9">
      <c r="B4980" s="1699" t="s">
        <v>3303</v>
      </c>
      <c r="C4980" s="1699" t="s">
        <v>2135</v>
      </c>
      <c r="D4980" s="1699" t="s">
        <v>2130</v>
      </c>
      <c r="E4980" s="1699">
        <v>0</v>
      </c>
      <c r="F4980" s="1699">
        <v>1</v>
      </c>
      <c r="G4980" s="1700" t="s">
        <v>6909</v>
      </c>
      <c r="H4980" s="1700" t="s">
        <v>6912</v>
      </c>
      <c r="I4980" s="1700" t="s">
        <v>8088</v>
      </c>
    </row>
    <row r="4981" spans="2:9">
      <c r="B4981" s="1699" t="s">
        <v>3303</v>
      </c>
      <c r="C4981" s="1699" t="s">
        <v>2135</v>
      </c>
      <c r="D4981" s="1699" t="s">
        <v>2514</v>
      </c>
      <c r="E4981" s="1699">
        <v>0</v>
      </c>
      <c r="F4981" s="1699">
        <v>1</v>
      </c>
      <c r="G4981" s="1700" t="s">
        <v>6909</v>
      </c>
      <c r="H4981" s="1700" t="s">
        <v>6913</v>
      </c>
      <c r="I4981" s="1700" t="s">
        <v>8088</v>
      </c>
    </row>
    <row r="4982" spans="2:9">
      <c r="B4982" s="1699" t="s">
        <v>3303</v>
      </c>
      <c r="C4982" s="1699" t="s">
        <v>2135</v>
      </c>
      <c r="D4982" s="1699" t="s">
        <v>2515</v>
      </c>
      <c r="E4982" s="1699">
        <v>0</v>
      </c>
      <c r="F4982" s="1699">
        <v>1</v>
      </c>
      <c r="G4982" s="1700" t="s">
        <v>6909</v>
      </c>
      <c r="H4982" s="1700" t="s">
        <v>6914</v>
      </c>
      <c r="I4982" s="1700" t="s">
        <v>8088</v>
      </c>
    </row>
    <row r="4983" spans="2:9">
      <c r="B4983" s="1699" t="s">
        <v>3303</v>
      </c>
      <c r="C4983" s="1699" t="s">
        <v>2137</v>
      </c>
      <c r="D4983" s="1699" t="s">
        <v>2108</v>
      </c>
      <c r="E4983" s="1699">
        <v>1</v>
      </c>
      <c r="F4983" s="1699">
        <v>0</v>
      </c>
      <c r="G4983" s="1700" t="s">
        <v>6916</v>
      </c>
      <c r="H4983" s="1700"/>
      <c r="I4983" s="1700" t="s">
        <v>8088</v>
      </c>
    </row>
    <row r="4984" spans="2:9">
      <c r="B4984" s="1699" t="s">
        <v>3303</v>
      </c>
      <c r="C4984" s="1699" t="s">
        <v>2137</v>
      </c>
      <c r="D4984" s="1699" t="s">
        <v>2112</v>
      </c>
      <c r="E4984" s="1699">
        <v>0</v>
      </c>
      <c r="F4984" s="1699">
        <v>1</v>
      </c>
      <c r="G4984" s="1700" t="s">
        <v>6916</v>
      </c>
      <c r="H4984" s="1700" t="s">
        <v>3933</v>
      </c>
      <c r="I4984" s="1700" t="s">
        <v>8088</v>
      </c>
    </row>
    <row r="4985" spans="2:9">
      <c r="B4985" s="1699" t="s">
        <v>3303</v>
      </c>
      <c r="C4985" s="1699" t="s">
        <v>2137</v>
      </c>
      <c r="D4985" s="1699" t="s">
        <v>2126</v>
      </c>
      <c r="E4985" s="1699">
        <v>0</v>
      </c>
      <c r="F4985" s="1699">
        <v>1</v>
      </c>
      <c r="G4985" s="1700" t="s">
        <v>6916</v>
      </c>
      <c r="H4985" s="1700" t="s">
        <v>4141</v>
      </c>
      <c r="I4985" s="1700" t="s">
        <v>8089</v>
      </c>
    </row>
    <row r="4986" spans="2:9">
      <c r="B4986" s="1699" t="s">
        <v>3303</v>
      </c>
      <c r="C4986" s="1699" t="s">
        <v>2137</v>
      </c>
      <c r="D4986" s="1699" t="s">
        <v>2130</v>
      </c>
      <c r="E4986" s="1699">
        <v>0</v>
      </c>
      <c r="F4986" s="1699">
        <v>1</v>
      </c>
      <c r="G4986" s="1700" t="s">
        <v>6916</v>
      </c>
      <c r="H4986" s="1700" t="s">
        <v>3826</v>
      </c>
      <c r="I4986" s="1700" t="s">
        <v>8088</v>
      </c>
    </row>
    <row r="4987" spans="2:9">
      <c r="B4987" s="1699" t="s">
        <v>3303</v>
      </c>
      <c r="C4987" s="1699" t="s">
        <v>2137</v>
      </c>
      <c r="D4987" s="1699" t="s">
        <v>2512</v>
      </c>
      <c r="E4987" s="1699">
        <v>0</v>
      </c>
      <c r="F4987" s="1699">
        <v>1</v>
      </c>
      <c r="G4987" s="1700" t="s">
        <v>6916</v>
      </c>
      <c r="H4987" s="1700" t="s">
        <v>6917</v>
      </c>
      <c r="I4987" s="1700" t="s">
        <v>8088</v>
      </c>
    </row>
    <row r="4988" spans="2:9">
      <c r="B4988" s="1699" t="s">
        <v>3303</v>
      </c>
      <c r="C4988" s="1699" t="s">
        <v>2137</v>
      </c>
      <c r="D4988" s="1699" t="s">
        <v>2515</v>
      </c>
      <c r="E4988" s="1699">
        <v>0</v>
      </c>
      <c r="F4988" s="1699">
        <v>1</v>
      </c>
      <c r="G4988" s="1700" t="s">
        <v>6916</v>
      </c>
      <c r="H4988" s="1700" t="s">
        <v>6918</v>
      </c>
      <c r="I4988" s="1700" t="s">
        <v>8088</v>
      </c>
    </row>
    <row r="4989" spans="2:9">
      <c r="B4989" s="1699" t="s">
        <v>3303</v>
      </c>
      <c r="C4989" s="1699" t="s">
        <v>2137</v>
      </c>
      <c r="D4989" s="1699" t="s">
        <v>2516</v>
      </c>
      <c r="E4989" s="1699">
        <v>0</v>
      </c>
      <c r="F4989" s="1699">
        <v>1</v>
      </c>
      <c r="G4989" s="1700" t="s">
        <v>6916</v>
      </c>
      <c r="H4989" s="1700" t="s">
        <v>6919</v>
      </c>
      <c r="I4989" s="1700" t="s">
        <v>8089</v>
      </c>
    </row>
    <row r="4990" spans="2:9">
      <c r="B4990" s="1699" t="s">
        <v>3303</v>
      </c>
      <c r="C4990" s="1699" t="s">
        <v>2137</v>
      </c>
      <c r="D4990" s="1699" t="s">
        <v>2518</v>
      </c>
      <c r="E4990" s="1699">
        <v>0</v>
      </c>
      <c r="F4990" s="1699">
        <v>1</v>
      </c>
      <c r="G4990" s="1700" t="s">
        <v>6916</v>
      </c>
      <c r="H4990" s="1700" t="s">
        <v>4108</v>
      </c>
      <c r="I4990" s="1700" t="s">
        <v>8089</v>
      </c>
    </row>
    <row r="4991" spans="2:9">
      <c r="B4991" s="1699" t="s">
        <v>3303</v>
      </c>
      <c r="C4991" s="1699" t="s">
        <v>2137</v>
      </c>
      <c r="D4991" s="1699" t="s">
        <v>2520</v>
      </c>
      <c r="E4991" s="1699">
        <v>0</v>
      </c>
      <c r="F4991" s="1699">
        <v>1</v>
      </c>
      <c r="G4991" s="1700" t="s">
        <v>6916</v>
      </c>
      <c r="H4991" s="1700" t="s">
        <v>6920</v>
      </c>
      <c r="I4991" s="1700" t="s">
        <v>8089</v>
      </c>
    </row>
    <row r="4992" spans="2:9">
      <c r="B4992" s="1699" t="s">
        <v>3303</v>
      </c>
      <c r="C4992" s="1699" t="s">
        <v>2137</v>
      </c>
      <c r="D4992" s="1699" t="s">
        <v>2522</v>
      </c>
      <c r="E4992" s="1699">
        <v>0</v>
      </c>
      <c r="F4992" s="1699">
        <v>1</v>
      </c>
      <c r="G4992" s="1700" t="s">
        <v>6916</v>
      </c>
      <c r="H4992" s="1700" t="s">
        <v>6921</v>
      </c>
      <c r="I4992" s="1700" t="s">
        <v>8088</v>
      </c>
    </row>
    <row r="4993" spans="2:9">
      <c r="B4993" s="1699" t="s">
        <v>3303</v>
      </c>
      <c r="C4993" s="1699" t="s">
        <v>2138</v>
      </c>
      <c r="D4993" s="1699" t="s">
        <v>2108</v>
      </c>
      <c r="E4993" s="1699">
        <v>1</v>
      </c>
      <c r="F4993" s="1699">
        <v>0</v>
      </c>
      <c r="G4993" s="1700" t="s">
        <v>6922</v>
      </c>
      <c r="H4993" s="1700"/>
      <c r="I4993" s="1700" t="s">
        <v>8088</v>
      </c>
    </row>
    <row r="4994" spans="2:9">
      <c r="B4994" s="1699" t="s">
        <v>3303</v>
      </c>
      <c r="C4994" s="1699" t="s">
        <v>2138</v>
      </c>
      <c r="D4994" s="1699" t="s">
        <v>2122</v>
      </c>
      <c r="E4994" s="1699">
        <v>0</v>
      </c>
      <c r="F4994" s="1699">
        <v>1</v>
      </c>
      <c r="G4994" s="1700" t="s">
        <v>6922</v>
      </c>
      <c r="H4994" s="1700" t="s">
        <v>4652</v>
      </c>
      <c r="I4994" s="1700" t="s">
        <v>8088</v>
      </c>
    </row>
    <row r="4995" spans="2:9">
      <c r="B4995" s="1699" t="s">
        <v>3303</v>
      </c>
      <c r="C4995" s="1699" t="s">
        <v>2138</v>
      </c>
      <c r="D4995" s="1699" t="s">
        <v>2128</v>
      </c>
      <c r="E4995" s="1699">
        <v>0</v>
      </c>
      <c r="F4995" s="1699">
        <v>1</v>
      </c>
      <c r="G4995" s="1700" t="s">
        <v>6922</v>
      </c>
      <c r="H4995" s="1700" t="s">
        <v>6923</v>
      </c>
      <c r="I4995" s="1700" t="s">
        <v>8089</v>
      </c>
    </row>
    <row r="4996" spans="2:9">
      <c r="B4996" s="1699" t="s">
        <v>3303</v>
      </c>
      <c r="C4996" s="1699" t="s">
        <v>2138</v>
      </c>
      <c r="D4996" s="1699" t="s">
        <v>2512</v>
      </c>
      <c r="E4996" s="1699">
        <v>0</v>
      </c>
      <c r="F4996" s="1699">
        <v>1</v>
      </c>
      <c r="G4996" s="1700" t="s">
        <v>6922</v>
      </c>
      <c r="H4996" s="1700" t="s">
        <v>6924</v>
      </c>
      <c r="I4996" s="1700" t="s">
        <v>8088</v>
      </c>
    </row>
    <row r="4997" spans="2:9">
      <c r="B4997" s="1699" t="s">
        <v>3303</v>
      </c>
      <c r="C4997" s="1699" t="s">
        <v>2142</v>
      </c>
      <c r="D4997" s="1699" t="s">
        <v>2108</v>
      </c>
      <c r="E4997" s="1699">
        <v>1</v>
      </c>
      <c r="F4997" s="1699">
        <v>0</v>
      </c>
      <c r="G4997" s="1700" t="s">
        <v>6925</v>
      </c>
      <c r="H4997" s="1700"/>
      <c r="I4997" s="1700" t="s">
        <v>8088</v>
      </c>
    </row>
    <row r="4998" spans="2:9">
      <c r="B4998" s="1699" t="s">
        <v>3303</v>
      </c>
      <c r="C4998" s="1699" t="s">
        <v>2142</v>
      </c>
      <c r="D4998" s="1699" t="s">
        <v>2110</v>
      </c>
      <c r="E4998" s="1699">
        <v>0</v>
      </c>
      <c r="F4998" s="1699">
        <v>1</v>
      </c>
      <c r="G4998" s="1700" t="s">
        <v>6925</v>
      </c>
      <c r="H4998" s="1700" t="s">
        <v>6926</v>
      </c>
      <c r="I4998" s="1700" t="s">
        <v>8089</v>
      </c>
    </row>
    <row r="4999" spans="2:9">
      <c r="B4999" s="1699" t="s">
        <v>3303</v>
      </c>
      <c r="C4999" s="1699" t="s">
        <v>2142</v>
      </c>
      <c r="D4999" s="1699" t="s">
        <v>2112</v>
      </c>
      <c r="E4999" s="1699">
        <v>0</v>
      </c>
      <c r="F4999" s="1699">
        <v>1</v>
      </c>
      <c r="G4999" s="1700" t="s">
        <v>6925</v>
      </c>
      <c r="H4999" s="1700" t="s">
        <v>6927</v>
      </c>
      <c r="I4999" s="1700" t="s">
        <v>8088</v>
      </c>
    </row>
    <row r="5000" spans="2:9">
      <c r="B5000" s="1699" t="s">
        <v>3303</v>
      </c>
      <c r="C5000" s="1699" t="s">
        <v>2142</v>
      </c>
      <c r="D5000" s="1699" t="s">
        <v>2122</v>
      </c>
      <c r="E5000" s="1699">
        <v>0</v>
      </c>
      <c r="F5000" s="1699">
        <v>1</v>
      </c>
      <c r="G5000" s="1700" t="s">
        <v>6925</v>
      </c>
      <c r="H5000" s="1700" t="s">
        <v>6928</v>
      </c>
      <c r="I5000" s="1700" t="s">
        <v>8088</v>
      </c>
    </row>
    <row r="5001" spans="2:9">
      <c r="B5001" s="1699" t="s">
        <v>3303</v>
      </c>
      <c r="C5001" s="1699" t="s">
        <v>2142</v>
      </c>
      <c r="D5001" s="1699" t="s">
        <v>2124</v>
      </c>
      <c r="E5001" s="1699">
        <v>0</v>
      </c>
      <c r="F5001" s="1699">
        <v>1</v>
      </c>
      <c r="G5001" s="1700" t="s">
        <v>6925</v>
      </c>
      <c r="H5001" s="1700" t="s">
        <v>6929</v>
      </c>
      <c r="I5001" s="1700" t="s">
        <v>8088</v>
      </c>
    </row>
    <row r="5002" spans="2:9">
      <c r="B5002" s="1699" t="s">
        <v>3303</v>
      </c>
      <c r="C5002" s="1699" t="s">
        <v>2142</v>
      </c>
      <c r="D5002" s="1699" t="s">
        <v>2126</v>
      </c>
      <c r="E5002" s="1699">
        <v>0</v>
      </c>
      <c r="F5002" s="1699">
        <v>1</v>
      </c>
      <c r="G5002" s="1700" t="s">
        <v>6925</v>
      </c>
      <c r="H5002" s="1700" t="s">
        <v>3589</v>
      </c>
      <c r="I5002" s="1700" t="s">
        <v>8088</v>
      </c>
    </row>
    <row r="5003" spans="2:9">
      <c r="B5003" s="1699" t="s">
        <v>3303</v>
      </c>
      <c r="C5003" s="1699" t="s">
        <v>2142</v>
      </c>
      <c r="D5003" s="1699" t="s">
        <v>2128</v>
      </c>
      <c r="E5003" s="1699">
        <v>0</v>
      </c>
      <c r="F5003" s="1699">
        <v>1</v>
      </c>
      <c r="G5003" s="1700" t="s">
        <v>6925</v>
      </c>
      <c r="H5003" s="1700" t="s">
        <v>6930</v>
      </c>
      <c r="I5003" s="1700" t="s">
        <v>8088</v>
      </c>
    </row>
    <row r="5004" spans="2:9">
      <c r="B5004" s="1699" t="s">
        <v>3303</v>
      </c>
      <c r="C5004" s="1699" t="s">
        <v>2142</v>
      </c>
      <c r="D5004" s="1699" t="s">
        <v>2130</v>
      </c>
      <c r="E5004" s="1699">
        <v>0</v>
      </c>
      <c r="F5004" s="1699">
        <v>1</v>
      </c>
      <c r="G5004" s="1700" t="s">
        <v>6925</v>
      </c>
      <c r="H5004" s="1700" t="s">
        <v>6931</v>
      </c>
      <c r="I5004" s="1700" t="s">
        <v>8089</v>
      </c>
    </row>
    <row r="5005" spans="2:9">
      <c r="B5005" s="1699" t="s">
        <v>3303</v>
      </c>
      <c r="C5005" s="1699" t="s">
        <v>2142</v>
      </c>
      <c r="D5005" s="1699" t="s">
        <v>2512</v>
      </c>
      <c r="E5005" s="1699">
        <v>0</v>
      </c>
      <c r="F5005" s="1699">
        <v>1</v>
      </c>
      <c r="G5005" s="1700" t="s">
        <v>6925</v>
      </c>
      <c r="H5005" s="1700" t="s">
        <v>6932</v>
      </c>
      <c r="I5005" s="1700" t="s">
        <v>8089</v>
      </c>
    </row>
    <row r="5006" spans="2:9">
      <c r="B5006" s="1699" t="s">
        <v>3303</v>
      </c>
      <c r="C5006" s="1699" t="s">
        <v>2142</v>
      </c>
      <c r="D5006" s="1699" t="s">
        <v>2514</v>
      </c>
      <c r="E5006" s="1699">
        <v>0</v>
      </c>
      <c r="F5006" s="1699">
        <v>1</v>
      </c>
      <c r="G5006" s="1700" t="s">
        <v>6925</v>
      </c>
      <c r="H5006" s="1700" t="s">
        <v>6933</v>
      </c>
      <c r="I5006" s="1700" t="s">
        <v>8089</v>
      </c>
    </row>
    <row r="5007" spans="2:9">
      <c r="B5007" s="1699" t="s">
        <v>3303</v>
      </c>
      <c r="C5007" s="1699" t="s">
        <v>2142</v>
      </c>
      <c r="D5007" s="1699" t="s">
        <v>2515</v>
      </c>
      <c r="E5007" s="1699">
        <v>0</v>
      </c>
      <c r="F5007" s="1699">
        <v>1</v>
      </c>
      <c r="G5007" s="1700" t="s">
        <v>6925</v>
      </c>
      <c r="H5007" s="1700" t="s">
        <v>6934</v>
      </c>
      <c r="I5007" s="1700" t="s">
        <v>8089</v>
      </c>
    </row>
    <row r="5008" spans="2:9">
      <c r="B5008" s="1699" t="s">
        <v>3303</v>
      </c>
      <c r="C5008" s="1699" t="s">
        <v>2145</v>
      </c>
      <c r="D5008" s="1699" t="s">
        <v>2108</v>
      </c>
      <c r="E5008" s="1699">
        <v>1</v>
      </c>
      <c r="F5008" s="1699">
        <v>0</v>
      </c>
      <c r="G5008" s="1700" t="s">
        <v>6935</v>
      </c>
      <c r="H5008" s="1700"/>
      <c r="I5008" s="1700" t="s">
        <v>8089</v>
      </c>
    </row>
    <row r="5009" spans="2:9">
      <c r="B5009" s="1699" t="s">
        <v>3303</v>
      </c>
      <c r="C5009" s="1699" t="s">
        <v>2145</v>
      </c>
      <c r="D5009" s="1699" t="s">
        <v>2107</v>
      </c>
      <c r="E5009" s="1699">
        <v>0</v>
      </c>
      <c r="F5009" s="1699">
        <v>1</v>
      </c>
      <c r="G5009" s="1700" t="s">
        <v>6935</v>
      </c>
      <c r="H5009" s="1700" t="s">
        <v>6936</v>
      </c>
      <c r="I5009" s="1700" t="s">
        <v>8088</v>
      </c>
    </row>
    <row r="5010" spans="2:9">
      <c r="B5010" s="1699" t="s">
        <v>3303</v>
      </c>
      <c r="C5010" s="1699" t="s">
        <v>2145</v>
      </c>
      <c r="D5010" s="1699" t="s">
        <v>2110</v>
      </c>
      <c r="E5010" s="1699">
        <v>0</v>
      </c>
      <c r="F5010" s="1699">
        <v>1</v>
      </c>
      <c r="G5010" s="1700" t="s">
        <v>6935</v>
      </c>
      <c r="H5010" s="1700" t="s">
        <v>6937</v>
      </c>
      <c r="I5010" s="1700" t="s">
        <v>8088</v>
      </c>
    </row>
    <row r="5011" spans="2:9">
      <c r="B5011" s="1699" t="s">
        <v>3303</v>
      </c>
      <c r="C5011" s="1699" t="s">
        <v>2145</v>
      </c>
      <c r="D5011" s="1699" t="s">
        <v>2112</v>
      </c>
      <c r="E5011" s="1699">
        <v>0</v>
      </c>
      <c r="F5011" s="1699">
        <v>1</v>
      </c>
      <c r="G5011" s="1700" t="s">
        <v>6935</v>
      </c>
      <c r="H5011" s="1700" t="s">
        <v>6938</v>
      </c>
      <c r="I5011" s="1700" t="s">
        <v>8089</v>
      </c>
    </row>
    <row r="5012" spans="2:9">
      <c r="B5012" s="1699" t="s">
        <v>3303</v>
      </c>
      <c r="C5012" s="1699" t="s">
        <v>2145</v>
      </c>
      <c r="D5012" s="1699" t="s">
        <v>2122</v>
      </c>
      <c r="E5012" s="1699">
        <v>0</v>
      </c>
      <c r="F5012" s="1699">
        <v>1</v>
      </c>
      <c r="G5012" s="1700" t="s">
        <v>6935</v>
      </c>
      <c r="H5012" s="1700" t="s">
        <v>6939</v>
      </c>
      <c r="I5012" s="1700" t="s">
        <v>8089</v>
      </c>
    </row>
    <row r="5013" spans="2:9">
      <c r="B5013" s="1699" t="s">
        <v>3303</v>
      </c>
      <c r="C5013" s="1699" t="s">
        <v>2145</v>
      </c>
      <c r="D5013" s="1699" t="s">
        <v>2126</v>
      </c>
      <c r="E5013" s="1699">
        <v>0</v>
      </c>
      <c r="F5013" s="1699">
        <v>1</v>
      </c>
      <c r="G5013" s="1700" t="s">
        <v>6935</v>
      </c>
      <c r="H5013" s="1700" t="s">
        <v>6940</v>
      </c>
      <c r="I5013" s="1700" t="s">
        <v>8089</v>
      </c>
    </row>
    <row r="5014" spans="2:9">
      <c r="B5014" s="1699" t="s">
        <v>3303</v>
      </c>
      <c r="C5014" s="1699" t="s">
        <v>2145</v>
      </c>
      <c r="D5014" s="1699" t="s">
        <v>2128</v>
      </c>
      <c r="E5014" s="1699">
        <v>0</v>
      </c>
      <c r="F5014" s="1699">
        <v>1</v>
      </c>
      <c r="G5014" s="1700" t="s">
        <v>6935</v>
      </c>
      <c r="H5014" s="1700" t="s">
        <v>6941</v>
      </c>
      <c r="I5014" s="1700" t="s">
        <v>8089</v>
      </c>
    </row>
    <row r="5015" spans="2:9">
      <c r="B5015" s="1699" t="s">
        <v>3303</v>
      </c>
      <c r="C5015" s="1699" t="s">
        <v>2145</v>
      </c>
      <c r="D5015" s="1699" t="s">
        <v>2130</v>
      </c>
      <c r="E5015" s="1699">
        <v>0</v>
      </c>
      <c r="F5015" s="1699">
        <v>1</v>
      </c>
      <c r="G5015" s="1700" t="s">
        <v>6935</v>
      </c>
      <c r="H5015" s="1700" t="s">
        <v>6942</v>
      </c>
      <c r="I5015" s="1700" t="s">
        <v>8088</v>
      </c>
    </row>
    <row r="5016" spans="2:9">
      <c r="B5016" s="1699" t="s">
        <v>3303</v>
      </c>
      <c r="C5016" s="1699" t="s">
        <v>2145</v>
      </c>
      <c r="D5016" s="1699" t="s">
        <v>2512</v>
      </c>
      <c r="E5016" s="1699">
        <v>0</v>
      </c>
      <c r="F5016" s="1699">
        <v>1</v>
      </c>
      <c r="G5016" s="1700" t="s">
        <v>6935</v>
      </c>
      <c r="H5016" s="1700" t="s">
        <v>6943</v>
      </c>
      <c r="I5016" s="1700" t="s">
        <v>8089</v>
      </c>
    </row>
    <row r="5017" spans="2:9">
      <c r="B5017" s="1699" t="s">
        <v>3303</v>
      </c>
      <c r="C5017" s="1699" t="s">
        <v>2145</v>
      </c>
      <c r="D5017" s="1699" t="s">
        <v>2514</v>
      </c>
      <c r="E5017" s="1699">
        <v>0</v>
      </c>
      <c r="F5017" s="1699">
        <v>1</v>
      </c>
      <c r="G5017" s="1700" t="s">
        <v>6935</v>
      </c>
      <c r="H5017" s="1700" t="s">
        <v>6944</v>
      </c>
      <c r="I5017" s="1700" t="s">
        <v>8089</v>
      </c>
    </row>
    <row r="5018" spans="2:9">
      <c r="B5018" s="1699" t="s">
        <v>3303</v>
      </c>
      <c r="C5018" s="1699" t="s">
        <v>2145</v>
      </c>
      <c r="D5018" s="1699" t="s">
        <v>2515</v>
      </c>
      <c r="E5018" s="1699">
        <v>0</v>
      </c>
      <c r="F5018" s="1699">
        <v>1</v>
      </c>
      <c r="G5018" s="1700" t="s">
        <v>6935</v>
      </c>
      <c r="H5018" s="1700" t="s">
        <v>6945</v>
      </c>
      <c r="I5018" s="1700" t="s">
        <v>8089</v>
      </c>
    </row>
    <row r="5019" spans="2:9">
      <c r="B5019" s="1699" t="s">
        <v>3303</v>
      </c>
      <c r="C5019" s="1699" t="s">
        <v>2572</v>
      </c>
      <c r="D5019" s="1699" t="s">
        <v>2108</v>
      </c>
      <c r="E5019" s="1699">
        <v>1</v>
      </c>
      <c r="F5019" s="1699">
        <v>0</v>
      </c>
      <c r="G5019" s="1700" t="s">
        <v>3879</v>
      </c>
      <c r="H5019" s="1700"/>
      <c r="I5019" s="1700" t="s">
        <v>8088</v>
      </c>
    </row>
    <row r="5020" spans="2:9">
      <c r="B5020" s="1699" t="s">
        <v>3303</v>
      </c>
      <c r="C5020" s="1699" t="s">
        <v>2572</v>
      </c>
      <c r="D5020" s="1699" t="s">
        <v>2107</v>
      </c>
      <c r="E5020" s="1699">
        <v>0</v>
      </c>
      <c r="F5020" s="1699">
        <v>1</v>
      </c>
      <c r="G5020" s="1700" t="s">
        <v>3879</v>
      </c>
      <c r="H5020" s="1700" t="s">
        <v>6946</v>
      </c>
      <c r="I5020" s="1700" t="s">
        <v>8088</v>
      </c>
    </row>
    <row r="5021" spans="2:9">
      <c r="B5021" s="1699" t="s">
        <v>3303</v>
      </c>
      <c r="C5021" s="1699" t="s">
        <v>2572</v>
      </c>
      <c r="D5021" s="1699" t="s">
        <v>2110</v>
      </c>
      <c r="E5021" s="1699">
        <v>0</v>
      </c>
      <c r="F5021" s="1699">
        <v>1</v>
      </c>
      <c r="G5021" s="1700" t="s">
        <v>3879</v>
      </c>
      <c r="H5021" s="1700" t="s">
        <v>3833</v>
      </c>
      <c r="I5021" s="1700" t="s">
        <v>8088</v>
      </c>
    </row>
    <row r="5022" spans="2:9">
      <c r="B5022" s="1699" t="s">
        <v>3303</v>
      </c>
      <c r="C5022" s="1699" t="s">
        <v>2791</v>
      </c>
      <c r="D5022" s="1699" t="s">
        <v>2108</v>
      </c>
      <c r="E5022" s="1699">
        <v>1</v>
      </c>
      <c r="F5022" s="1699">
        <v>0</v>
      </c>
      <c r="G5022" s="1700" t="s">
        <v>6947</v>
      </c>
      <c r="H5022" s="1700"/>
      <c r="I5022" s="1700" t="s">
        <v>8089</v>
      </c>
    </row>
    <row r="5023" spans="2:9">
      <c r="B5023" s="1699" t="s">
        <v>3303</v>
      </c>
      <c r="C5023" s="1699" t="s">
        <v>2791</v>
      </c>
      <c r="D5023" s="1699" t="s">
        <v>2107</v>
      </c>
      <c r="E5023" s="1699">
        <v>0</v>
      </c>
      <c r="F5023" s="1699">
        <v>1</v>
      </c>
      <c r="G5023" s="1700" t="s">
        <v>6947</v>
      </c>
      <c r="H5023" s="1700" t="s">
        <v>6948</v>
      </c>
      <c r="I5023" s="1700" t="s">
        <v>8088</v>
      </c>
    </row>
    <row r="5024" spans="2:9">
      <c r="B5024" s="1699" t="s">
        <v>3303</v>
      </c>
      <c r="C5024" s="1699" t="s">
        <v>2791</v>
      </c>
      <c r="D5024" s="1699" t="s">
        <v>2110</v>
      </c>
      <c r="E5024" s="1699">
        <v>0</v>
      </c>
      <c r="F5024" s="1699">
        <v>1</v>
      </c>
      <c r="G5024" s="1700" t="s">
        <v>6947</v>
      </c>
      <c r="H5024" s="1700" t="s">
        <v>3180</v>
      </c>
      <c r="I5024" s="1700" t="s">
        <v>8089</v>
      </c>
    </row>
    <row r="5025" spans="2:9">
      <c r="B5025" s="1699" t="s">
        <v>3303</v>
      </c>
      <c r="C5025" s="1699" t="s">
        <v>2586</v>
      </c>
      <c r="D5025" s="1699" t="s">
        <v>2108</v>
      </c>
      <c r="E5025" s="1699">
        <v>1</v>
      </c>
      <c r="F5025" s="1699">
        <v>1</v>
      </c>
      <c r="G5025" s="1700" t="s">
        <v>6949</v>
      </c>
      <c r="H5025" s="1700"/>
      <c r="I5025" s="1700" t="s">
        <v>8088</v>
      </c>
    </row>
    <row r="5026" spans="2:9">
      <c r="B5026" s="1699" t="s">
        <v>3303</v>
      </c>
      <c r="C5026" s="1699" t="s">
        <v>3392</v>
      </c>
      <c r="D5026" s="1699" t="s">
        <v>2108</v>
      </c>
      <c r="E5026" s="1699">
        <v>1</v>
      </c>
      <c r="F5026" s="1699">
        <v>0</v>
      </c>
      <c r="G5026" s="1700" t="s">
        <v>6950</v>
      </c>
      <c r="H5026" s="1700"/>
      <c r="I5026" s="1700" t="s">
        <v>8089</v>
      </c>
    </row>
    <row r="5027" spans="2:9">
      <c r="B5027" s="1699" t="s">
        <v>3303</v>
      </c>
      <c r="C5027" s="1699" t="s">
        <v>3392</v>
      </c>
      <c r="D5027" s="1699" t="s">
        <v>2107</v>
      </c>
      <c r="E5027" s="1699">
        <v>0</v>
      </c>
      <c r="F5027" s="1699">
        <v>1</v>
      </c>
      <c r="G5027" s="1700" t="s">
        <v>6950</v>
      </c>
      <c r="H5027" s="1700" t="s">
        <v>6951</v>
      </c>
      <c r="I5027" s="1700" t="s">
        <v>8089</v>
      </c>
    </row>
    <row r="5028" spans="2:9">
      <c r="B5028" s="1699" t="s">
        <v>3303</v>
      </c>
      <c r="C5028" s="1699" t="s">
        <v>3392</v>
      </c>
      <c r="D5028" s="1699" t="s">
        <v>2110</v>
      </c>
      <c r="E5028" s="1699">
        <v>0</v>
      </c>
      <c r="F5028" s="1699">
        <v>1</v>
      </c>
      <c r="G5028" s="1700" t="s">
        <v>6950</v>
      </c>
      <c r="H5028" s="1700" t="s">
        <v>6952</v>
      </c>
      <c r="I5028" s="1700" t="s">
        <v>8089</v>
      </c>
    </row>
    <row r="5029" spans="2:9">
      <c r="B5029" s="1699" t="s">
        <v>3303</v>
      </c>
      <c r="C5029" s="1699" t="s">
        <v>3392</v>
      </c>
      <c r="D5029" s="1699" t="s">
        <v>2112</v>
      </c>
      <c r="E5029" s="1699">
        <v>0</v>
      </c>
      <c r="F5029" s="1699">
        <v>1</v>
      </c>
      <c r="G5029" s="1700" t="s">
        <v>6950</v>
      </c>
      <c r="H5029" s="1700" t="s">
        <v>6953</v>
      </c>
      <c r="I5029" s="1700" t="s">
        <v>8089</v>
      </c>
    </row>
    <row r="5030" spans="2:9">
      <c r="B5030" s="1699" t="s">
        <v>3303</v>
      </c>
      <c r="C5030" s="1699" t="s">
        <v>3392</v>
      </c>
      <c r="D5030" s="1699" t="s">
        <v>2122</v>
      </c>
      <c r="E5030" s="1699">
        <v>0</v>
      </c>
      <c r="F5030" s="1699">
        <v>1</v>
      </c>
      <c r="G5030" s="1700" t="s">
        <v>6950</v>
      </c>
      <c r="H5030" s="1700" t="s">
        <v>6954</v>
      </c>
      <c r="I5030" s="1700" t="s">
        <v>8089</v>
      </c>
    </row>
    <row r="5031" spans="2:9">
      <c r="B5031" s="1699" t="s">
        <v>3303</v>
      </c>
      <c r="C5031" s="1699" t="s">
        <v>3392</v>
      </c>
      <c r="D5031" s="1699" t="s">
        <v>2124</v>
      </c>
      <c r="E5031" s="1699">
        <v>0</v>
      </c>
      <c r="F5031" s="1699">
        <v>1</v>
      </c>
      <c r="G5031" s="1700" t="s">
        <v>6950</v>
      </c>
      <c r="H5031" s="1700" t="s">
        <v>6955</v>
      </c>
      <c r="I5031" s="1700" t="s">
        <v>8089</v>
      </c>
    </row>
    <row r="5032" spans="2:9">
      <c r="B5032" s="1699" t="s">
        <v>3303</v>
      </c>
      <c r="C5032" s="1699" t="s">
        <v>3108</v>
      </c>
      <c r="D5032" s="1699" t="s">
        <v>2108</v>
      </c>
      <c r="E5032" s="1699">
        <v>1</v>
      </c>
      <c r="F5032" s="1699">
        <v>0</v>
      </c>
      <c r="G5032" s="1700" t="s">
        <v>6956</v>
      </c>
      <c r="H5032" s="1700"/>
      <c r="I5032" s="1700" t="s">
        <v>8089</v>
      </c>
    </row>
    <row r="5033" spans="2:9">
      <c r="B5033" s="1699" t="s">
        <v>3303</v>
      </c>
      <c r="C5033" s="1699" t="s">
        <v>3108</v>
      </c>
      <c r="D5033" s="1699" t="s">
        <v>2107</v>
      </c>
      <c r="E5033" s="1699">
        <v>0</v>
      </c>
      <c r="F5033" s="1699">
        <v>1</v>
      </c>
      <c r="G5033" s="1700" t="s">
        <v>6956</v>
      </c>
      <c r="H5033" s="1700" t="s">
        <v>6957</v>
      </c>
      <c r="I5033" s="1700" t="s">
        <v>8088</v>
      </c>
    </row>
    <row r="5034" spans="2:9">
      <c r="B5034" s="1699" t="s">
        <v>3303</v>
      </c>
      <c r="C5034" s="1699" t="s">
        <v>3108</v>
      </c>
      <c r="D5034" s="1699" t="s">
        <v>2110</v>
      </c>
      <c r="E5034" s="1699">
        <v>0</v>
      </c>
      <c r="F5034" s="1699">
        <v>1</v>
      </c>
      <c r="G5034" s="1700" t="s">
        <v>6956</v>
      </c>
      <c r="H5034" s="1700" t="s">
        <v>3694</v>
      </c>
      <c r="I5034" s="1700" t="s">
        <v>8089</v>
      </c>
    </row>
    <row r="5035" spans="2:9">
      <c r="B5035" s="1699" t="s">
        <v>3303</v>
      </c>
      <c r="C5035" s="1699" t="s">
        <v>3108</v>
      </c>
      <c r="D5035" s="1699" t="s">
        <v>2112</v>
      </c>
      <c r="E5035" s="1699">
        <v>0</v>
      </c>
      <c r="F5035" s="1699">
        <v>1</v>
      </c>
      <c r="G5035" s="1700" t="s">
        <v>6956</v>
      </c>
      <c r="H5035" s="1700" t="s">
        <v>6958</v>
      </c>
      <c r="I5035" s="1700" t="s">
        <v>8088</v>
      </c>
    </row>
    <row r="5036" spans="2:9">
      <c r="B5036" s="1699" t="s">
        <v>3303</v>
      </c>
      <c r="C5036" s="1699" t="s">
        <v>3108</v>
      </c>
      <c r="D5036" s="1699" t="s">
        <v>2122</v>
      </c>
      <c r="E5036" s="1699">
        <v>0</v>
      </c>
      <c r="F5036" s="1699">
        <v>1</v>
      </c>
      <c r="G5036" s="1700" t="s">
        <v>6956</v>
      </c>
      <c r="H5036" s="1700" t="s">
        <v>6959</v>
      </c>
      <c r="I5036" s="1700" t="s">
        <v>8089</v>
      </c>
    </row>
    <row r="5037" spans="2:9">
      <c r="B5037" s="1699" t="s">
        <v>3303</v>
      </c>
      <c r="C5037" s="1699" t="s">
        <v>3108</v>
      </c>
      <c r="D5037" s="1699" t="s">
        <v>2124</v>
      </c>
      <c r="E5037" s="1699">
        <v>0</v>
      </c>
      <c r="F5037" s="1699">
        <v>1</v>
      </c>
      <c r="G5037" s="1700" t="s">
        <v>6956</v>
      </c>
      <c r="H5037" s="1700" t="s">
        <v>6960</v>
      </c>
      <c r="I5037" s="1700" t="s">
        <v>8089</v>
      </c>
    </row>
    <row r="5038" spans="2:9">
      <c r="B5038" s="1699" t="s">
        <v>3303</v>
      </c>
      <c r="C5038" s="1699" t="s">
        <v>3108</v>
      </c>
      <c r="D5038" s="1699" t="s">
        <v>2126</v>
      </c>
      <c r="E5038" s="1699">
        <v>0</v>
      </c>
      <c r="F5038" s="1699">
        <v>1</v>
      </c>
      <c r="G5038" s="1700" t="s">
        <v>6956</v>
      </c>
      <c r="H5038" s="1700" t="s">
        <v>6961</v>
      </c>
      <c r="I5038" s="1700" t="s">
        <v>8089</v>
      </c>
    </row>
    <row r="5039" spans="2:9">
      <c r="B5039" s="1699" t="s">
        <v>3303</v>
      </c>
      <c r="C5039" s="1699" t="s">
        <v>3108</v>
      </c>
      <c r="D5039" s="1699" t="s">
        <v>2128</v>
      </c>
      <c r="E5039" s="1699">
        <v>0</v>
      </c>
      <c r="F5039" s="1699">
        <v>1</v>
      </c>
      <c r="G5039" s="1700" t="s">
        <v>6956</v>
      </c>
      <c r="H5039" s="1700" t="s">
        <v>6962</v>
      </c>
      <c r="I5039" s="1700" t="s">
        <v>8089</v>
      </c>
    </row>
    <row r="5040" spans="2:9">
      <c r="B5040" s="1699" t="s">
        <v>3303</v>
      </c>
      <c r="C5040" s="1699" t="s">
        <v>3108</v>
      </c>
      <c r="D5040" s="1699" t="s">
        <v>2130</v>
      </c>
      <c r="E5040" s="1699">
        <v>0</v>
      </c>
      <c r="F5040" s="1699">
        <v>1</v>
      </c>
      <c r="G5040" s="1700" t="s">
        <v>6956</v>
      </c>
      <c r="H5040" s="1700" t="s">
        <v>6963</v>
      </c>
      <c r="I5040" s="1700" t="s">
        <v>8089</v>
      </c>
    </row>
    <row r="5041" spans="2:9">
      <c r="B5041" s="1699" t="s">
        <v>3303</v>
      </c>
      <c r="C5041" s="1699" t="s">
        <v>3108</v>
      </c>
      <c r="D5041" s="1699" t="s">
        <v>2512</v>
      </c>
      <c r="E5041" s="1699">
        <v>0</v>
      </c>
      <c r="F5041" s="1699">
        <v>1</v>
      </c>
      <c r="G5041" s="1700" t="s">
        <v>6956</v>
      </c>
      <c r="H5041" s="1700" t="s">
        <v>6299</v>
      </c>
      <c r="I5041" s="1700" t="s">
        <v>8089</v>
      </c>
    </row>
    <row r="5042" spans="2:9">
      <c r="B5042" s="1699" t="s">
        <v>3303</v>
      </c>
      <c r="C5042" s="1699" t="s">
        <v>3108</v>
      </c>
      <c r="D5042" s="1699" t="s">
        <v>2514</v>
      </c>
      <c r="E5042" s="1699">
        <v>0</v>
      </c>
      <c r="F5042" s="1699">
        <v>1</v>
      </c>
      <c r="G5042" s="1700" t="s">
        <v>6956</v>
      </c>
      <c r="H5042" s="1700" t="s">
        <v>6964</v>
      </c>
      <c r="I5042" s="1700" t="s">
        <v>8089</v>
      </c>
    </row>
    <row r="5043" spans="2:9">
      <c r="B5043" s="1699" t="s">
        <v>3303</v>
      </c>
      <c r="C5043" s="1699" t="s">
        <v>3108</v>
      </c>
      <c r="D5043" s="1699" t="s">
        <v>2515</v>
      </c>
      <c r="E5043" s="1699">
        <v>0</v>
      </c>
      <c r="F5043" s="1699">
        <v>1</v>
      </c>
      <c r="G5043" s="1700" t="s">
        <v>6956</v>
      </c>
      <c r="H5043" s="1700" t="s">
        <v>6965</v>
      </c>
      <c r="I5043" s="1700" t="s">
        <v>8089</v>
      </c>
    </row>
    <row r="5044" spans="2:9">
      <c r="B5044" s="1699" t="s">
        <v>3303</v>
      </c>
      <c r="C5044" s="1699" t="s">
        <v>3741</v>
      </c>
      <c r="D5044" s="1699" t="s">
        <v>2108</v>
      </c>
      <c r="E5044" s="1699">
        <v>1</v>
      </c>
      <c r="F5044" s="1699">
        <v>1</v>
      </c>
      <c r="G5044" s="1700" t="s">
        <v>6966</v>
      </c>
      <c r="H5044" s="1700"/>
      <c r="I5044" s="1700" t="s">
        <v>8089</v>
      </c>
    </row>
    <row r="5045" spans="2:9">
      <c r="B5045" s="1699" t="s">
        <v>3303</v>
      </c>
      <c r="C5045" s="1699" t="s">
        <v>2603</v>
      </c>
      <c r="D5045" s="1699" t="s">
        <v>2108</v>
      </c>
      <c r="E5045" s="1699">
        <v>1</v>
      </c>
      <c r="F5045" s="1699">
        <v>0</v>
      </c>
      <c r="G5045" s="1700" t="s">
        <v>6967</v>
      </c>
      <c r="H5045" s="1700"/>
      <c r="I5045" s="1700" t="s">
        <v>8089</v>
      </c>
    </row>
    <row r="5046" spans="2:9">
      <c r="B5046" s="1699" t="s">
        <v>3303</v>
      </c>
      <c r="C5046" s="1699" t="s">
        <v>2603</v>
      </c>
      <c r="D5046" s="1699" t="s">
        <v>2107</v>
      </c>
      <c r="E5046" s="1699">
        <v>0</v>
      </c>
      <c r="F5046" s="1699">
        <v>1</v>
      </c>
      <c r="G5046" s="1700" t="s">
        <v>6967</v>
      </c>
      <c r="H5046" s="1700" t="s">
        <v>6968</v>
      </c>
      <c r="I5046" s="1700" t="s">
        <v>8089</v>
      </c>
    </row>
    <row r="5047" spans="2:9">
      <c r="B5047" s="1699" t="s">
        <v>3303</v>
      </c>
      <c r="C5047" s="1699" t="s">
        <v>2603</v>
      </c>
      <c r="D5047" s="1699" t="s">
        <v>2110</v>
      </c>
      <c r="E5047" s="1699">
        <v>0</v>
      </c>
      <c r="F5047" s="1699">
        <v>1</v>
      </c>
      <c r="G5047" s="1700" t="s">
        <v>6967</v>
      </c>
      <c r="H5047" s="1700" t="s">
        <v>6969</v>
      </c>
      <c r="I5047" s="1700" t="s">
        <v>8088</v>
      </c>
    </row>
    <row r="5048" spans="2:9">
      <c r="B5048" s="1699" t="s">
        <v>3303</v>
      </c>
      <c r="C5048" s="1699" t="s">
        <v>2603</v>
      </c>
      <c r="D5048" s="1699" t="s">
        <v>2112</v>
      </c>
      <c r="E5048" s="1699">
        <v>0</v>
      </c>
      <c r="F5048" s="1699">
        <v>1</v>
      </c>
      <c r="G5048" s="1700" t="s">
        <v>6967</v>
      </c>
      <c r="H5048" s="1700" t="s">
        <v>6970</v>
      </c>
      <c r="I5048" s="1700" t="s">
        <v>8089</v>
      </c>
    </row>
    <row r="5049" spans="2:9">
      <c r="B5049" s="1699" t="s">
        <v>3303</v>
      </c>
      <c r="C5049" s="1699" t="s">
        <v>2603</v>
      </c>
      <c r="D5049" s="1699" t="s">
        <v>2122</v>
      </c>
      <c r="E5049" s="1699">
        <v>0</v>
      </c>
      <c r="F5049" s="1699">
        <v>1</v>
      </c>
      <c r="G5049" s="1700" t="s">
        <v>6967</v>
      </c>
      <c r="H5049" s="1700" t="s">
        <v>6971</v>
      </c>
      <c r="I5049" s="1700" t="s">
        <v>8089</v>
      </c>
    </row>
    <row r="5050" spans="2:9">
      <c r="B5050" s="1699" t="s">
        <v>3303</v>
      </c>
      <c r="C5050" s="1699" t="s">
        <v>4881</v>
      </c>
      <c r="D5050" s="1699" t="s">
        <v>2108</v>
      </c>
      <c r="E5050" s="1699">
        <v>1</v>
      </c>
      <c r="F5050" s="1699">
        <v>0</v>
      </c>
      <c r="G5050" s="1700" t="s">
        <v>6972</v>
      </c>
      <c r="H5050" s="1700"/>
      <c r="I5050" s="1700" t="s">
        <v>8089</v>
      </c>
    </row>
    <row r="5051" spans="2:9">
      <c r="B5051" s="1699" t="s">
        <v>3303</v>
      </c>
      <c r="C5051" s="1699" t="s">
        <v>4881</v>
      </c>
      <c r="D5051" s="1699" t="s">
        <v>2107</v>
      </c>
      <c r="E5051" s="1699">
        <v>0</v>
      </c>
      <c r="F5051" s="1699">
        <v>1</v>
      </c>
      <c r="G5051" s="1700" t="s">
        <v>6972</v>
      </c>
      <c r="H5051" s="1700" t="s">
        <v>4393</v>
      </c>
      <c r="I5051" s="1700" t="s">
        <v>8089</v>
      </c>
    </row>
    <row r="5052" spans="2:9">
      <c r="B5052" s="1699" t="s">
        <v>3303</v>
      </c>
      <c r="C5052" s="1699" t="s">
        <v>4881</v>
      </c>
      <c r="D5052" s="1699" t="s">
        <v>2110</v>
      </c>
      <c r="E5052" s="1699">
        <v>0</v>
      </c>
      <c r="F5052" s="1699">
        <v>1</v>
      </c>
      <c r="G5052" s="1700" t="s">
        <v>6972</v>
      </c>
      <c r="H5052" s="1700" t="s">
        <v>3317</v>
      </c>
      <c r="I5052" s="1700" t="s">
        <v>8088</v>
      </c>
    </row>
    <row r="5053" spans="2:9">
      <c r="B5053" s="1699" t="s">
        <v>3303</v>
      </c>
      <c r="C5053" s="1699" t="s">
        <v>4881</v>
      </c>
      <c r="D5053" s="1699" t="s">
        <v>2112</v>
      </c>
      <c r="E5053" s="1699">
        <v>0</v>
      </c>
      <c r="F5053" s="1699">
        <v>1</v>
      </c>
      <c r="G5053" s="1700" t="s">
        <v>6972</v>
      </c>
      <c r="H5053" s="1700" t="s">
        <v>3918</v>
      </c>
      <c r="I5053" s="1700" t="s">
        <v>8089</v>
      </c>
    </row>
    <row r="5054" spans="2:9">
      <c r="B5054" s="1699" t="s">
        <v>3303</v>
      </c>
      <c r="C5054" s="1699" t="s">
        <v>4881</v>
      </c>
      <c r="D5054" s="1699" t="s">
        <v>2122</v>
      </c>
      <c r="E5054" s="1699">
        <v>0</v>
      </c>
      <c r="F5054" s="1699">
        <v>1</v>
      </c>
      <c r="G5054" s="1700" t="s">
        <v>6972</v>
      </c>
      <c r="H5054" s="1700" t="s">
        <v>2143</v>
      </c>
      <c r="I5054" s="1700" t="s">
        <v>8088</v>
      </c>
    </row>
    <row r="5055" spans="2:9">
      <c r="B5055" s="1699" t="s">
        <v>3303</v>
      </c>
      <c r="C5055" s="1699" t="s">
        <v>4881</v>
      </c>
      <c r="D5055" s="1699" t="s">
        <v>2126</v>
      </c>
      <c r="E5055" s="1699">
        <v>0</v>
      </c>
      <c r="F5055" s="1699">
        <v>1</v>
      </c>
      <c r="G5055" s="1700" t="s">
        <v>6972</v>
      </c>
      <c r="H5055" s="1700" t="s">
        <v>6973</v>
      </c>
      <c r="I5055" s="1700" t="s">
        <v>8089</v>
      </c>
    </row>
    <row r="5056" spans="2:9">
      <c r="B5056" s="1699" t="s">
        <v>3303</v>
      </c>
      <c r="C5056" s="1699" t="s">
        <v>2298</v>
      </c>
      <c r="D5056" s="1699" t="s">
        <v>2107</v>
      </c>
      <c r="E5056" s="1699">
        <v>0</v>
      </c>
      <c r="F5056" s="1699">
        <v>1</v>
      </c>
      <c r="G5056" s="1700" t="s">
        <v>6974</v>
      </c>
      <c r="H5056" s="1700" t="s">
        <v>6975</v>
      </c>
      <c r="I5056" s="1700" t="s">
        <v>8088</v>
      </c>
    </row>
    <row r="5057" spans="2:9">
      <c r="B5057" s="1699" t="s">
        <v>3303</v>
      </c>
      <c r="C5057" s="1699" t="s">
        <v>2298</v>
      </c>
      <c r="D5057" s="1699" t="s">
        <v>2112</v>
      </c>
      <c r="E5057" s="1699">
        <v>0</v>
      </c>
      <c r="F5057" s="1699">
        <v>1</v>
      </c>
      <c r="G5057" s="1700" t="s">
        <v>6974</v>
      </c>
      <c r="H5057" s="1700" t="s">
        <v>6976</v>
      </c>
      <c r="I5057" s="1700" t="s">
        <v>8088</v>
      </c>
    </row>
    <row r="5058" spans="2:9">
      <c r="B5058" s="1699" t="s">
        <v>3303</v>
      </c>
      <c r="C5058" s="1699" t="s">
        <v>2351</v>
      </c>
      <c r="D5058" s="1699" t="s">
        <v>2108</v>
      </c>
      <c r="E5058" s="1699">
        <v>1</v>
      </c>
      <c r="F5058" s="1699">
        <v>0</v>
      </c>
      <c r="G5058" s="1700" t="s">
        <v>6977</v>
      </c>
      <c r="H5058" s="1700"/>
      <c r="I5058" s="1700" t="s">
        <v>8089</v>
      </c>
    </row>
    <row r="5059" spans="2:9">
      <c r="B5059" s="1699" t="s">
        <v>3303</v>
      </c>
      <c r="C5059" s="1699" t="s">
        <v>2351</v>
      </c>
      <c r="D5059" s="1699" t="s">
        <v>2107</v>
      </c>
      <c r="E5059" s="1699">
        <v>0</v>
      </c>
      <c r="F5059" s="1699">
        <v>1</v>
      </c>
      <c r="G5059" s="1700" t="s">
        <v>6977</v>
      </c>
      <c r="H5059" s="1700" t="s">
        <v>6978</v>
      </c>
      <c r="I5059" s="1700" t="s">
        <v>8088</v>
      </c>
    </row>
    <row r="5060" spans="2:9">
      <c r="B5060" s="1699" t="s">
        <v>3303</v>
      </c>
      <c r="C5060" s="1699" t="s">
        <v>2351</v>
      </c>
      <c r="D5060" s="1699" t="s">
        <v>2110</v>
      </c>
      <c r="E5060" s="1699">
        <v>0</v>
      </c>
      <c r="F5060" s="1699">
        <v>1</v>
      </c>
      <c r="G5060" s="1700" t="s">
        <v>6977</v>
      </c>
      <c r="H5060" s="1700" t="s">
        <v>6979</v>
      </c>
      <c r="I5060" s="1700" t="s">
        <v>8089</v>
      </c>
    </row>
    <row r="5061" spans="2:9">
      <c r="B5061" s="1699" t="s">
        <v>3303</v>
      </c>
      <c r="C5061" s="1699" t="s">
        <v>2351</v>
      </c>
      <c r="D5061" s="1699" t="s">
        <v>2112</v>
      </c>
      <c r="E5061" s="1699">
        <v>0</v>
      </c>
      <c r="F5061" s="1699">
        <v>1</v>
      </c>
      <c r="G5061" s="1700" t="s">
        <v>6977</v>
      </c>
      <c r="H5061" s="1700" t="s">
        <v>6980</v>
      </c>
      <c r="I5061" s="1700" t="s">
        <v>8088</v>
      </c>
    </row>
    <row r="5062" spans="2:9">
      <c r="B5062" s="1699" t="s">
        <v>3303</v>
      </c>
      <c r="C5062" s="1699" t="s">
        <v>2351</v>
      </c>
      <c r="D5062" s="1699" t="s">
        <v>2122</v>
      </c>
      <c r="E5062" s="1699">
        <v>0</v>
      </c>
      <c r="F5062" s="1699">
        <v>1</v>
      </c>
      <c r="G5062" s="1700" t="s">
        <v>6977</v>
      </c>
      <c r="H5062" s="1700" t="s">
        <v>6981</v>
      </c>
      <c r="I5062" s="1700" t="s">
        <v>8088</v>
      </c>
    </row>
    <row r="5063" spans="2:9">
      <c r="B5063" s="1699" t="s">
        <v>3303</v>
      </c>
      <c r="C5063" s="1699" t="s">
        <v>2351</v>
      </c>
      <c r="D5063" s="1699" t="s">
        <v>2124</v>
      </c>
      <c r="E5063" s="1699">
        <v>0</v>
      </c>
      <c r="F5063" s="1699">
        <v>1</v>
      </c>
      <c r="G5063" s="1700" t="s">
        <v>6977</v>
      </c>
      <c r="H5063" s="1700" t="s">
        <v>6982</v>
      </c>
      <c r="I5063" s="1700" t="s">
        <v>8089</v>
      </c>
    </row>
    <row r="5064" spans="2:9">
      <c r="B5064" s="1699" t="s">
        <v>3303</v>
      </c>
      <c r="C5064" s="1699" t="s">
        <v>6983</v>
      </c>
      <c r="D5064" s="1699" t="s">
        <v>2108</v>
      </c>
      <c r="E5064" s="1699">
        <v>1</v>
      </c>
      <c r="F5064" s="1699">
        <v>0</v>
      </c>
      <c r="G5064" s="1700" t="s">
        <v>6984</v>
      </c>
      <c r="H5064" s="1700"/>
      <c r="I5064" s="1700" t="s">
        <v>8088</v>
      </c>
    </row>
    <row r="5065" spans="2:9">
      <c r="B5065" s="1699" t="s">
        <v>3303</v>
      </c>
      <c r="C5065" s="1699" t="s">
        <v>6983</v>
      </c>
      <c r="D5065" s="1699" t="s">
        <v>2107</v>
      </c>
      <c r="E5065" s="1699">
        <v>0</v>
      </c>
      <c r="F5065" s="1699">
        <v>1</v>
      </c>
      <c r="G5065" s="1700" t="s">
        <v>6984</v>
      </c>
      <c r="H5065" s="1700" t="s">
        <v>6985</v>
      </c>
      <c r="I5065" s="1700" t="s">
        <v>8089</v>
      </c>
    </row>
    <row r="5066" spans="2:9">
      <c r="B5066" s="1699" t="s">
        <v>3303</v>
      </c>
      <c r="C5066" s="1699" t="s">
        <v>6983</v>
      </c>
      <c r="D5066" s="1699" t="s">
        <v>2110</v>
      </c>
      <c r="E5066" s="1699">
        <v>0</v>
      </c>
      <c r="F5066" s="1699">
        <v>1</v>
      </c>
      <c r="G5066" s="1700" t="s">
        <v>6984</v>
      </c>
      <c r="H5066" s="1700" t="s">
        <v>6986</v>
      </c>
      <c r="I5066" s="1700" t="s">
        <v>8088</v>
      </c>
    </row>
    <row r="5067" spans="2:9">
      <c r="B5067" s="1699" t="s">
        <v>3303</v>
      </c>
      <c r="C5067" s="1699" t="s">
        <v>6983</v>
      </c>
      <c r="D5067" s="1699" t="s">
        <v>2112</v>
      </c>
      <c r="E5067" s="1699">
        <v>0</v>
      </c>
      <c r="F5067" s="1699">
        <v>1</v>
      </c>
      <c r="G5067" s="1700" t="s">
        <v>6984</v>
      </c>
      <c r="H5067" s="1700" t="s">
        <v>4241</v>
      </c>
      <c r="I5067" s="1700" t="s">
        <v>8088</v>
      </c>
    </row>
    <row r="5068" spans="2:9">
      <c r="B5068" s="1699" t="s">
        <v>3303</v>
      </c>
      <c r="C5068" s="1699" t="s">
        <v>6983</v>
      </c>
      <c r="D5068" s="1699" t="s">
        <v>2122</v>
      </c>
      <c r="E5068" s="1699">
        <v>0</v>
      </c>
      <c r="F5068" s="1699">
        <v>1</v>
      </c>
      <c r="G5068" s="1700" t="s">
        <v>6984</v>
      </c>
      <c r="H5068" s="1700" t="s">
        <v>6987</v>
      </c>
      <c r="I5068" s="1700" t="s">
        <v>8089</v>
      </c>
    </row>
    <row r="5069" spans="2:9">
      <c r="B5069" s="1699" t="s">
        <v>3305</v>
      </c>
      <c r="C5069" s="1699" t="s">
        <v>2507</v>
      </c>
      <c r="D5069" s="1699" t="s">
        <v>2524</v>
      </c>
      <c r="E5069" s="1699">
        <v>0</v>
      </c>
      <c r="F5069" s="1699">
        <v>1</v>
      </c>
      <c r="G5069" s="1700" t="s">
        <v>1335</v>
      </c>
      <c r="H5069" s="1700" t="s">
        <v>6988</v>
      </c>
      <c r="I5069" s="1700" t="s">
        <v>8088</v>
      </c>
    </row>
    <row r="5070" spans="2:9">
      <c r="B5070" s="1699" t="s">
        <v>3305</v>
      </c>
      <c r="C5070" s="1699" t="s">
        <v>2507</v>
      </c>
      <c r="D5070" s="1699" t="s">
        <v>2525</v>
      </c>
      <c r="E5070" s="1699">
        <v>0</v>
      </c>
      <c r="F5070" s="1699">
        <v>1</v>
      </c>
      <c r="G5070" s="1700" t="s">
        <v>1335</v>
      </c>
      <c r="H5070" s="1700" t="s">
        <v>6989</v>
      </c>
      <c r="I5070" s="1700" t="s">
        <v>8088</v>
      </c>
    </row>
    <row r="5071" spans="2:9">
      <c r="B5071" s="1699" t="s">
        <v>3305</v>
      </c>
      <c r="C5071" s="1699" t="s">
        <v>2507</v>
      </c>
      <c r="D5071" s="1699" t="s">
        <v>2531</v>
      </c>
      <c r="E5071" s="1699">
        <v>0</v>
      </c>
      <c r="F5071" s="1699">
        <v>1</v>
      </c>
      <c r="G5071" s="1700" t="s">
        <v>1335</v>
      </c>
      <c r="H5071" s="1700" t="s">
        <v>6990</v>
      </c>
      <c r="I5071" s="1700" t="s">
        <v>8088</v>
      </c>
    </row>
    <row r="5072" spans="2:9">
      <c r="B5072" s="1699" t="s">
        <v>3305</v>
      </c>
      <c r="C5072" s="1699" t="s">
        <v>2507</v>
      </c>
      <c r="D5072" s="1699" t="s">
        <v>2685</v>
      </c>
      <c r="E5072" s="1699">
        <v>0</v>
      </c>
      <c r="F5072" s="1699">
        <v>1</v>
      </c>
      <c r="G5072" s="1700" t="s">
        <v>1335</v>
      </c>
      <c r="H5072" s="1700" t="s">
        <v>6991</v>
      </c>
      <c r="I5072" s="1700" t="s">
        <v>8088</v>
      </c>
    </row>
    <row r="5073" spans="2:9">
      <c r="B5073" s="1699" t="s">
        <v>3305</v>
      </c>
      <c r="C5073" s="1699" t="s">
        <v>2507</v>
      </c>
      <c r="D5073" s="1699" t="s">
        <v>2725</v>
      </c>
      <c r="E5073" s="1699">
        <v>0</v>
      </c>
      <c r="F5073" s="1699">
        <v>1</v>
      </c>
      <c r="G5073" s="1700" t="s">
        <v>1335</v>
      </c>
      <c r="H5073" s="1700" t="s">
        <v>6992</v>
      </c>
      <c r="I5073" s="1700" t="s">
        <v>8089</v>
      </c>
    </row>
    <row r="5074" spans="2:9">
      <c r="B5074" s="1699" t="s">
        <v>3305</v>
      </c>
      <c r="C5074" s="1699" t="s">
        <v>2507</v>
      </c>
      <c r="D5074" s="1699" t="s">
        <v>2727</v>
      </c>
      <c r="E5074" s="1699">
        <v>0</v>
      </c>
      <c r="F5074" s="1699">
        <v>1</v>
      </c>
      <c r="G5074" s="1700" t="s">
        <v>1335</v>
      </c>
      <c r="H5074" s="1700" t="s">
        <v>6993</v>
      </c>
      <c r="I5074" s="1700" t="s">
        <v>8089</v>
      </c>
    </row>
    <row r="5075" spans="2:9">
      <c r="B5075" s="1699" t="s">
        <v>3305</v>
      </c>
      <c r="C5075" s="1699" t="s">
        <v>2507</v>
      </c>
      <c r="D5075" s="1699" t="s">
        <v>2729</v>
      </c>
      <c r="E5075" s="1699">
        <v>0</v>
      </c>
      <c r="F5075" s="1699">
        <v>1</v>
      </c>
      <c r="G5075" s="1700" t="s">
        <v>1335</v>
      </c>
      <c r="H5075" s="1700" t="s">
        <v>6994</v>
      </c>
      <c r="I5075" s="1700" t="s">
        <v>8088</v>
      </c>
    </row>
    <row r="5076" spans="2:9">
      <c r="B5076" s="1699" t="s">
        <v>3305</v>
      </c>
      <c r="C5076" s="1699" t="s">
        <v>2507</v>
      </c>
      <c r="D5076" s="1699" t="s">
        <v>2741</v>
      </c>
      <c r="E5076" s="1699">
        <v>0</v>
      </c>
      <c r="F5076" s="1699">
        <v>1</v>
      </c>
      <c r="G5076" s="1700" t="s">
        <v>1335</v>
      </c>
      <c r="H5076" s="1700" t="s">
        <v>6995</v>
      </c>
      <c r="I5076" s="1700" t="s">
        <v>8088</v>
      </c>
    </row>
    <row r="5077" spans="2:9">
      <c r="B5077" s="1699" t="s">
        <v>3305</v>
      </c>
      <c r="C5077" s="1699" t="s">
        <v>2507</v>
      </c>
      <c r="D5077" s="1699" t="s">
        <v>2747</v>
      </c>
      <c r="E5077" s="1699">
        <v>0</v>
      </c>
      <c r="F5077" s="1699">
        <v>1</v>
      </c>
      <c r="G5077" s="1700" t="s">
        <v>1335</v>
      </c>
      <c r="H5077" s="1700" t="s">
        <v>6996</v>
      </c>
      <c r="I5077" s="1700" t="s">
        <v>8088</v>
      </c>
    </row>
    <row r="5078" spans="2:9">
      <c r="B5078" s="1699" t="s">
        <v>3305</v>
      </c>
      <c r="C5078" s="1699" t="s">
        <v>2120</v>
      </c>
      <c r="D5078" s="1699" t="s">
        <v>2512</v>
      </c>
      <c r="E5078" s="1699">
        <v>0</v>
      </c>
      <c r="F5078" s="1699">
        <v>1</v>
      </c>
      <c r="G5078" s="1700" t="s">
        <v>6997</v>
      </c>
      <c r="H5078" s="1700" t="s">
        <v>6998</v>
      </c>
      <c r="I5078" s="1700" t="s">
        <v>8088</v>
      </c>
    </row>
    <row r="5079" spans="2:9">
      <c r="B5079" s="1699" t="s">
        <v>3305</v>
      </c>
      <c r="C5079" s="1699" t="s">
        <v>2120</v>
      </c>
      <c r="D5079" s="1699" t="s">
        <v>2514</v>
      </c>
      <c r="E5079" s="1699">
        <v>0</v>
      </c>
      <c r="F5079" s="1699">
        <v>1</v>
      </c>
      <c r="G5079" s="1700" t="s">
        <v>6997</v>
      </c>
      <c r="H5079" s="1700" t="s">
        <v>6999</v>
      </c>
      <c r="I5079" s="1700" t="s">
        <v>8089</v>
      </c>
    </row>
    <row r="5080" spans="2:9">
      <c r="B5080" s="1699" t="s">
        <v>3305</v>
      </c>
      <c r="C5080" s="1699" t="s">
        <v>2132</v>
      </c>
      <c r="D5080" s="1699" t="s">
        <v>2112</v>
      </c>
      <c r="E5080" s="1699">
        <v>0</v>
      </c>
      <c r="F5080" s="1699">
        <v>1</v>
      </c>
      <c r="G5080" s="1700" t="s">
        <v>7000</v>
      </c>
      <c r="H5080" s="1700" t="s">
        <v>7001</v>
      </c>
      <c r="I5080" s="1700" t="s">
        <v>8088</v>
      </c>
    </row>
    <row r="5081" spans="2:9">
      <c r="B5081" s="1699" t="s">
        <v>3305</v>
      </c>
      <c r="C5081" s="1699" t="s">
        <v>2132</v>
      </c>
      <c r="D5081" s="1699" t="s">
        <v>2122</v>
      </c>
      <c r="E5081" s="1699">
        <v>0</v>
      </c>
      <c r="F5081" s="1699">
        <v>1</v>
      </c>
      <c r="G5081" s="1700" t="s">
        <v>7000</v>
      </c>
      <c r="H5081" s="1700" t="s">
        <v>5098</v>
      </c>
      <c r="I5081" s="1700" t="s">
        <v>8088</v>
      </c>
    </row>
    <row r="5082" spans="2:9">
      <c r="B5082" s="1699" t="s">
        <v>3305</v>
      </c>
      <c r="C5082" s="1699" t="s">
        <v>2132</v>
      </c>
      <c r="D5082" s="1699" t="s">
        <v>2126</v>
      </c>
      <c r="E5082" s="1699">
        <v>0</v>
      </c>
      <c r="F5082" s="1699">
        <v>1</v>
      </c>
      <c r="G5082" s="1700" t="s">
        <v>7000</v>
      </c>
      <c r="H5082" s="1700" t="s">
        <v>3322</v>
      </c>
      <c r="I5082" s="1700" t="s">
        <v>8088</v>
      </c>
    </row>
    <row r="5083" spans="2:9">
      <c r="B5083" s="1699" t="s">
        <v>3305</v>
      </c>
      <c r="C5083" s="1699" t="s">
        <v>2132</v>
      </c>
      <c r="D5083" s="1699" t="s">
        <v>2128</v>
      </c>
      <c r="E5083" s="1699">
        <v>0</v>
      </c>
      <c r="F5083" s="1699">
        <v>1</v>
      </c>
      <c r="G5083" s="1700" t="s">
        <v>7000</v>
      </c>
      <c r="H5083" s="1700" t="s">
        <v>7002</v>
      </c>
      <c r="I5083" s="1700" t="s">
        <v>8088</v>
      </c>
    </row>
    <row r="5084" spans="2:9">
      <c r="B5084" s="1699" t="s">
        <v>3305</v>
      </c>
      <c r="C5084" s="1699" t="s">
        <v>2137</v>
      </c>
      <c r="D5084" s="1699" t="s">
        <v>2126</v>
      </c>
      <c r="E5084" s="1699">
        <v>0</v>
      </c>
      <c r="F5084" s="1699">
        <v>1</v>
      </c>
      <c r="G5084" s="1700" t="s">
        <v>7003</v>
      </c>
      <c r="H5084" s="1700" t="s">
        <v>6491</v>
      </c>
      <c r="I5084" s="1700" t="s">
        <v>8088</v>
      </c>
    </row>
    <row r="5085" spans="2:9">
      <c r="B5085" s="1699" t="s">
        <v>3305</v>
      </c>
      <c r="C5085" s="1699" t="s">
        <v>2137</v>
      </c>
      <c r="D5085" s="1699" t="s">
        <v>2512</v>
      </c>
      <c r="E5085" s="1699">
        <v>0</v>
      </c>
      <c r="F5085" s="1699">
        <v>1</v>
      </c>
      <c r="G5085" s="1700" t="s">
        <v>7003</v>
      </c>
      <c r="H5085" s="1700" t="s">
        <v>5512</v>
      </c>
      <c r="I5085" s="1700" t="s">
        <v>8088</v>
      </c>
    </row>
    <row r="5086" spans="2:9">
      <c r="B5086" s="1699" t="s">
        <v>3305</v>
      </c>
      <c r="C5086" s="1699" t="s">
        <v>2137</v>
      </c>
      <c r="D5086" s="1699" t="s">
        <v>2516</v>
      </c>
      <c r="E5086" s="1699">
        <v>0</v>
      </c>
      <c r="F5086" s="1699">
        <v>1</v>
      </c>
      <c r="G5086" s="1700" t="s">
        <v>7003</v>
      </c>
      <c r="H5086" s="1700" t="s">
        <v>2530</v>
      </c>
      <c r="I5086" s="1700" t="s">
        <v>8088</v>
      </c>
    </row>
    <row r="5087" spans="2:9">
      <c r="B5087" s="1699" t="s">
        <v>3305</v>
      </c>
      <c r="C5087" s="1699" t="s">
        <v>2138</v>
      </c>
      <c r="D5087" s="1699" t="s">
        <v>2108</v>
      </c>
      <c r="E5087" s="1699">
        <v>1</v>
      </c>
      <c r="F5087" s="1699">
        <v>0</v>
      </c>
      <c r="G5087" s="1700" t="s">
        <v>7004</v>
      </c>
      <c r="H5087" s="1700"/>
      <c r="I5087" s="1700" t="s">
        <v>8088</v>
      </c>
    </row>
    <row r="5088" spans="2:9">
      <c r="B5088" s="1699" t="s">
        <v>3305</v>
      </c>
      <c r="C5088" s="1699" t="s">
        <v>2138</v>
      </c>
      <c r="D5088" s="1699" t="s">
        <v>2110</v>
      </c>
      <c r="E5088" s="1699">
        <v>0</v>
      </c>
      <c r="F5088" s="1699">
        <v>1</v>
      </c>
      <c r="G5088" s="1700" t="s">
        <v>7004</v>
      </c>
      <c r="H5088" s="1700" t="s">
        <v>7005</v>
      </c>
      <c r="I5088" s="1700" t="s">
        <v>8088</v>
      </c>
    </row>
    <row r="5089" spans="2:9">
      <c r="B5089" s="1699" t="s">
        <v>3305</v>
      </c>
      <c r="C5089" s="1699" t="s">
        <v>2138</v>
      </c>
      <c r="D5089" s="1699" t="s">
        <v>2112</v>
      </c>
      <c r="E5089" s="1699">
        <v>0</v>
      </c>
      <c r="F5089" s="1699">
        <v>1</v>
      </c>
      <c r="G5089" s="1700" t="s">
        <v>7004</v>
      </c>
      <c r="H5089" s="1700" t="s">
        <v>2771</v>
      </c>
      <c r="I5089" s="1700" t="s">
        <v>8088</v>
      </c>
    </row>
    <row r="5090" spans="2:9">
      <c r="B5090" s="1699" t="s">
        <v>3305</v>
      </c>
      <c r="C5090" s="1699" t="s">
        <v>2138</v>
      </c>
      <c r="D5090" s="1699" t="s">
        <v>2126</v>
      </c>
      <c r="E5090" s="1699">
        <v>0</v>
      </c>
      <c r="F5090" s="1699">
        <v>1</v>
      </c>
      <c r="G5090" s="1700" t="s">
        <v>7004</v>
      </c>
      <c r="H5090" s="1700" t="s">
        <v>5791</v>
      </c>
      <c r="I5090" s="1700" t="s">
        <v>8088</v>
      </c>
    </row>
    <row r="5091" spans="2:9">
      <c r="B5091" s="1699" t="s">
        <v>3305</v>
      </c>
      <c r="C5091" s="1699" t="s">
        <v>2138</v>
      </c>
      <c r="D5091" s="1699" t="s">
        <v>2130</v>
      </c>
      <c r="E5091" s="1699">
        <v>0</v>
      </c>
      <c r="F5091" s="1699">
        <v>1</v>
      </c>
      <c r="G5091" s="1700" t="s">
        <v>7004</v>
      </c>
      <c r="H5091" s="1700" t="s">
        <v>3547</v>
      </c>
      <c r="I5091" s="1700" t="s">
        <v>8088</v>
      </c>
    </row>
    <row r="5092" spans="2:9">
      <c r="B5092" s="1699" t="s">
        <v>3305</v>
      </c>
      <c r="C5092" s="1699" t="s">
        <v>2138</v>
      </c>
      <c r="D5092" s="1699" t="s">
        <v>2512</v>
      </c>
      <c r="E5092" s="1699">
        <v>0</v>
      </c>
      <c r="F5092" s="1699">
        <v>1</v>
      </c>
      <c r="G5092" s="1700" t="s">
        <v>7004</v>
      </c>
      <c r="H5092" s="1700" t="s">
        <v>7007</v>
      </c>
      <c r="I5092" s="1700" t="s">
        <v>8088</v>
      </c>
    </row>
    <row r="5093" spans="2:9">
      <c r="B5093" s="1699" t="s">
        <v>3305</v>
      </c>
      <c r="C5093" s="1699" t="s">
        <v>2138</v>
      </c>
      <c r="D5093" s="1699" t="s">
        <v>2515</v>
      </c>
      <c r="E5093" s="1699">
        <v>0</v>
      </c>
      <c r="F5093" s="1699">
        <v>1</v>
      </c>
      <c r="G5093" s="1700" t="s">
        <v>7004</v>
      </c>
      <c r="H5093" s="1700" t="s">
        <v>7008</v>
      </c>
      <c r="I5093" s="1700" t="s">
        <v>8089</v>
      </c>
    </row>
    <row r="5094" spans="2:9">
      <c r="B5094" s="1699" t="s">
        <v>3305</v>
      </c>
      <c r="C5094" s="1699" t="s">
        <v>2138</v>
      </c>
      <c r="D5094" s="1699" t="s">
        <v>2516</v>
      </c>
      <c r="E5094" s="1699">
        <v>0</v>
      </c>
      <c r="F5094" s="1699">
        <v>1</v>
      </c>
      <c r="G5094" s="1700" t="s">
        <v>7004</v>
      </c>
      <c r="H5094" s="1700" t="s">
        <v>6367</v>
      </c>
      <c r="I5094" s="1700" t="s">
        <v>8088</v>
      </c>
    </row>
    <row r="5095" spans="2:9">
      <c r="B5095" s="1699" t="s">
        <v>3305</v>
      </c>
      <c r="C5095" s="1699" t="s">
        <v>2142</v>
      </c>
      <c r="D5095" s="1699" t="s">
        <v>2108</v>
      </c>
      <c r="E5095" s="1699">
        <v>1</v>
      </c>
      <c r="F5095" s="1699">
        <v>0</v>
      </c>
      <c r="G5095" s="1700" t="s">
        <v>7010</v>
      </c>
      <c r="H5095" s="1700"/>
      <c r="I5095" s="1700" t="s">
        <v>8088</v>
      </c>
    </row>
    <row r="5096" spans="2:9">
      <c r="B5096" s="1699" t="s">
        <v>3305</v>
      </c>
      <c r="C5096" s="1699" t="s">
        <v>2142</v>
      </c>
      <c r="D5096" s="1699" t="s">
        <v>2107</v>
      </c>
      <c r="E5096" s="1699">
        <v>0</v>
      </c>
      <c r="F5096" s="1699">
        <v>1</v>
      </c>
      <c r="G5096" s="1700" t="s">
        <v>7010</v>
      </c>
      <c r="H5096" s="1700" t="s">
        <v>3694</v>
      </c>
      <c r="I5096" s="1700" t="s">
        <v>8089</v>
      </c>
    </row>
    <row r="5097" spans="2:9">
      <c r="B5097" s="1699" t="s">
        <v>3305</v>
      </c>
      <c r="C5097" s="1699" t="s">
        <v>2142</v>
      </c>
      <c r="D5097" s="1699" t="s">
        <v>2112</v>
      </c>
      <c r="E5097" s="1699">
        <v>0</v>
      </c>
      <c r="F5097" s="1699">
        <v>1</v>
      </c>
      <c r="G5097" s="1700" t="s">
        <v>7010</v>
      </c>
      <c r="H5097" s="1700" t="s">
        <v>4846</v>
      </c>
      <c r="I5097" s="1700" t="s">
        <v>8088</v>
      </c>
    </row>
    <row r="5098" spans="2:9">
      <c r="B5098" s="1699" t="s">
        <v>3305</v>
      </c>
      <c r="C5098" s="1699" t="s">
        <v>2142</v>
      </c>
      <c r="D5098" s="1699" t="s">
        <v>2126</v>
      </c>
      <c r="E5098" s="1699">
        <v>0</v>
      </c>
      <c r="F5098" s="1699">
        <v>1</v>
      </c>
      <c r="G5098" s="1700" t="s">
        <v>7010</v>
      </c>
      <c r="H5098" s="1700" t="s">
        <v>3145</v>
      </c>
      <c r="I5098" s="1700" t="s">
        <v>8089</v>
      </c>
    </row>
    <row r="5099" spans="2:9">
      <c r="B5099" s="1699" t="s">
        <v>3305</v>
      </c>
      <c r="C5099" s="1699" t="s">
        <v>2142</v>
      </c>
      <c r="D5099" s="1699" t="s">
        <v>2128</v>
      </c>
      <c r="E5099" s="1699">
        <v>0</v>
      </c>
      <c r="F5099" s="1699">
        <v>1</v>
      </c>
      <c r="G5099" s="1700" t="s">
        <v>7010</v>
      </c>
      <c r="H5099" s="1700" t="s">
        <v>7011</v>
      </c>
      <c r="I5099" s="1700" t="s">
        <v>8089</v>
      </c>
    </row>
    <row r="5100" spans="2:9">
      <c r="B5100" s="1699" t="s">
        <v>3305</v>
      </c>
      <c r="C5100" s="1699" t="s">
        <v>2142</v>
      </c>
      <c r="D5100" s="1699" t="s">
        <v>2512</v>
      </c>
      <c r="E5100" s="1699">
        <v>0</v>
      </c>
      <c r="F5100" s="1699">
        <v>1</v>
      </c>
      <c r="G5100" s="1700" t="s">
        <v>7010</v>
      </c>
      <c r="H5100" s="1700" t="s">
        <v>7012</v>
      </c>
      <c r="I5100" s="1700" t="s">
        <v>8088</v>
      </c>
    </row>
    <row r="5101" spans="2:9">
      <c r="B5101" s="1699" t="s">
        <v>3305</v>
      </c>
      <c r="C5101" s="1699" t="s">
        <v>2142</v>
      </c>
      <c r="D5101" s="1699" t="s">
        <v>2514</v>
      </c>
      <c r="E5101" s="1699">
        <v>0</v>
      </c>
      <c r="F5101" s="1699">
        <v>1</v>
      </c>
      <c r="G5101" s="1700" t="s">
        <v>7010</v>
      </c>
      <c r="H5101" s="1700" t="s">
        <v>3723</v>
      </c>
      <c r="I5101" s="1700" t="s">
        <v>8088</v>
      </c>
    </row>
    <row r="5102" spans="2:9">
      <c r="B5102" s="1699" t="s">
        <v>3305</v>
      </c>
      <c r="C5102" s="1699" t="s">
        <v>2145</v>
      </c>
      <c r="D5102" s="1699" t="s">
        <v>2128</v>
      </c>
      <c r="E5102" s="1699">
        <v>0</v>
      </c>
      <c r="F5102" s="1699">
        <v>1</v>
      </c>
      <c r="G5102" s="1700" t="s">
        <v>7013</v>
      </c>
      <c r="H5102" s="1700" t="s">
        <v>3273</v>
      </c>
      <c r="I5102" s="1700" t="s">
        <v>8088</v>
      </c>
    </row>
    <row r="5103" spans="2:9">
      <c r="B5103" s="1699" t="s">
        <v>3305</v>
      </c>
      <c r="C5103" s="1699" t="s">
        <v>2145</v>
      </c>
      <c r="D5103" s="1699" t="s">
        <v>2512</v>
      </c>
      <c r="E5103" s="1699">
        <v>0</v>
      </c>
      <c r="F5103" s="1699">
        <v>1</v>
      </c>
      <c r="G5103" s="1700" t="s">
        <v>7013</v>
      </c>
      <c r="H5103" s="1700" t="s">
        <v>4028</v>
      </c>
      <c r="I5103" s="1700" t="s">
        <v>8088</v>
      </c>
    </row>
    <row r="5104" spans="2:9">
      <c r="B5104" s="1699" t="s">
        <v>3305</v>
      </c>
      <c r="C5104" s="1699" t="s">
        <v>2145</v>
      </c>
      <c r="D5104" s="1699" t="s">
        <v>2529</v>
      </c>
      <c r="E5104" s="1699">
        <v>0</v>
      </c>
      <c r="F5104" s="1699">
        <v>1</v>
      </c>
      <c r="G5104" s="1700" t="s">
        <v>7013</v>
      </c>
      <c r="H5104" s="1700" t="s">
        <v>6382</v>
      </c>
      <c r="I5104" s="1700" t="s">
        <v>8088</v>
      </c>
    </row>
    <row r="5105" spans="2:9">
      <c r="B5105" s="1699" t="s">
        <v>3305</v>
      </c>
      <c r="C5105" s="1699" t="s">
        <v>2145</v>
      </c>
      <c r="D5105" s="1699" t="s">
        <v>2531</v>
      </c>
      <c r="E5105" s="1699">
        <v>0</v>
      </c>
      <c r="F5105" s="1699">
        <v>1</v>
      </c>
      <c r="G5105" s="1700" t="s">
        <v>7013</v>
      </c>
      <c r="H5105" s="1700" t="s">
        <v>7014</v>
      </c>
      <c r="I5105" s="1700" t="s">
        <v>8088</v>
      </c>
    </row>
    <row r="5106" spans="2:9">
      <c r="B5106" s="1699" t="s">
        <v>3305</v>
      </c>
      <c r="C5106" s="1699" t="s">
        <v>2145</v>
      </c>
      <c r="D5106" s="1699" t="s">
        <v>2685</v>
      </c>
      <c r="E5106" s="1699">
        <v>0</v>
      </c>
      <c r="F5106" s="1699">
        <v>1</v>
      </c>
      <c r="G5106" s="1700" t="s">
        <v>7013</v>
      </c>
      <c r="H5106" s="1700" t="s">
        <v>7015</v>
      </c>
      <c r="I5106" s="1700" t="s">
        <v>8088</v>
      </c>
    </row>
    <row r="5107" spans="2:9">
      <c r="B5107" s="1699" t="s">
        <v>3305</v>
      </c>
      <c r="C5107" s="1699" t="s">
        <v>2145</v>
      </c>
      <c r="D5107" s="1699" t="s">
        <v>2725</v>
      </c>
      <c r="E5107" s="1699">
        <v>0</v>
      </c>
      <c r="F5107" s="1699">
        <v>1</v>
      </c>
      <c r="G5107" s="1700" t="s">
        <v>7013</v>
      </c>
      <c r="H5107" s="1700" t="s">
        <v>7016</v>
      </c>
      <c r="I5107" s="1700" t="s">
        <v>8088</v>
      </c>
    </row>
    <row r="5108" spans="2:9">
      <c r="B5108" s="1699" t="s">
        <v>3305</v>
      </c>
      <c r="C5108" s="1699" t="s">
        <v>2802</v>
      </c>
      <c r="D5108" s="1699" t="s">
        <v>2108</v>
      </c>
      <c r="E5108" s="1699">
        <v>1</v>
      </c>
      <c r="F5108" s="1699">
        <v>0</v>
      </c>
      <c r="G5108" s="1700" t="s">
        <v>7017</v>
      </c>
      <c r="H5108" s="1700"/>
      <c r="I5108" s="1700" t="s">
        <v>8088</v>
      </c>
    </row>
    <row r="5109" spans="2:9">
      <c r="B5109" s="1699" t="s">
        <v>3305</v>
      </c>
      <c r="C5109" s="1699" t="s">
        <v>2802</v>
      </c>
      <c r="D5109" s="1699" t="s">
        <v>2112</v>
      </c>
      <c r="E5109" s="1699">
        <v>0</v>
      </c>
      <c r="F5109" s="1699">
        <v>1</v>
      </c>
      <c r="G5109" s="1700" t="s">
        <v>7017</v>
      </c>
      <c r="H5109" s="1700" t="s">
        <v>7018</v>
      </c>
      <c r="I5109" s="1700" t="s">
        <v>8088</v>
      </c>
    </row>
    <row r="5110" spans="2:9">
      <c r="B5110" s="1699" t="s">
        <v>3305</v>
      </c>
      <c r="C5110" s="1699" t="s">
        <v>2802</v>
      </c>
      <c r="D5110" s="1699" t="s">
        <v>2122</v>
      </c>
      <c r="E5110" s="1699">
        <v>0</v>
      </c>
      <c r="F5110" s="1699">
        <v>1</v>
      </c>
      <c r="G5110" s="1700" t="s">
        <v>7017</v>
      </c>
      <c r="H5110" s="1700" t="s">
        <v>7019</v>
      </c>
      <c r="I5110" s="1700" t="s">
        <v>8088</v>
      </c>
    </row>
    <row r="5111" spans="2:9">
      <c r="B5111" s="1699" t="s">
        <v>3305</v>
      </c>
      <c r="C5111" s="1699" t="s">
        <v>2802</v>
      </c>
      <c r="D5111" s="1699" t="s">
        <v>2124</v>
      </c>
      <c r="E5111" s="1699">
        <v>0</v>
      </c>
      <c r="F5111" s="1699">
        <v>1</v>
      </c>
      <c r="G5111" s="1700" t="s">
        <v>7017</v>
      </c>
      <c r="H5111" s="1700" t="s">
        <v>7020</v>
      </c>
      <c r="I5111" s="1700" t="s">
        <v>8088</v>
      </c>
    </row>
    <row r="5112" spans="2:9">
      <c r="B5112" s="1699" t="s">
        <v>3305</v>
      </c>
      <c r="C5112" s="1699" t="s">
        <v>2802</v>
      </c>
      <c r="D5112" s="1699" t="s">
        <v>2126</v>
      </c>
      <c r="E5112" s="1699">
        <v>0</v>
      </c>
      <c r="F5112" s="1699">
        <v>1</v>
      </c>
      <c r="G5112" s="1700" t="s">
        <v>7017</v>
      </c>
      <c r="H5112" s="1700" t="s">
        <v>7021</v>
      </c>
      <c r="I5112" s="1700" t="s">
        <v>8088</v>
      </c>
    </row>
    <row r="5113" spans="2:9">
      <c r="B5113" s="1699" t="s">
        <v>3305</v>
      </c>
      <c r="C5113" s="1699" t="s">
        <v>2802</v>
      </c>
      <c r="D5113" s="1699" t="s">
        <v>2128</v>
      </c>
      <c r="E5113" s="1699">
        <v>0</v>
      </c>
      <c r="F5113" s="1699">
        <v>1</v>
      </c>
      <c r="G5113" s="1700" t="s">
        <v>7017</v>
      </c>
      <c r="H5113" s="1700" t="s">
        <v>5749</v>
      </c>
      <c r="I5113" s="1700" t="s">
        <v>8089</v>
      </c>
    </row>
    <row r="5114" spans="2:9">
      <c r="B5114" s="1699" t="s">
        <v>3305</v>
      </c>
      <c r="C5114" s="1699" t="s">
        <v>2931</v>
      </c>
      <c r="D5114" s="1699" t="s">
        <v>2108</v>
      </c>
      <c r="E5114" s="1699">
        <v>1</v>
      </c>
      <c r="F5114" s="1699">
        <v>0</v>
      </c>
      <c r="G5114" s="1700" t="s">
        <v>7022</v>
      </c>
      <c r="H5114" s="1700"/>
      <c r="I5114" s="1700" t="s">
        <v>8088</v>
      </c>
    </row>
    <row r="5115" spans="2:9">
      <c r="B5115" s="1699" t="s">
        <v>3305</v>
      </c>
      <c r="C5115" s="1699" t="s">
        <v>2931</v>
      </c>
      <c r="D5115" s="1699" t="s">
        <v>2107</v>
      </c>
      <c r="E5115" s="1699">
        <v>0</v>
      </c>
      <c r="F5115" s="1699">
        <v>1</v>
      </c>
      <c r="G5115" s="1700" t="s">
        <v>7022</v>
      </c>
      <c r="H5115" s="1700" t="s">
        <v>2472</v>
      </c>
      <c r="I5115" s="1700" t="s">
        <v>8088</v>
      </c>
    </row>
    <row r="5116" spans="2:9">
      <c r="B5116" s="1699" t="s">
        <v>3305</v>
      </c>
      <c r="C5116" s="1699" t="s">
        <v>2931</v>
      </c>
      <c r="D5116" s="1699" t="s">
        <v>2110</v>
      </c>
      <c r="E5116" s="1699">
        <v>0</v>
      </c>
      <c r="F5116" s="1699">
        <v>1</v>
      </c>
      <c r="G5116" s="1700" t="s">
        <v>7022</v>
      </c>
      <c r="H5116" s="1700" t="s">
        <v>7023</v>
      </c>
      <c r="I5116" s="1700" t="s">
        <v>8088</v>
      </c>
    </row>
    <row r="5117" spans="2:9">
      <c r="B5117" s="1699" t="s">
        <v>3305</v>
      </c>
      <c r="C5117" s="1699" t="s">
        <v>2931</v>
      </c>
      <c r="D5117" s="1699" t="s">
        <v>2112</v>
      </c>
      <c r="E5117" s="1699">
        <v>0</v>
      </c>
      <c r="F5117" s="1699">
        <v>1</v>
      </c>
      <c r="G5117" s="1700" t="s">
        <v>7022</v>
      </c>
      <c r="H5117" s="1700" t="s">
        <v>7024</v>
      </c>
      <c r="I5117" s="1700" t="s">
        <v>8088</v>
      </c>
    </row>
    <row r="5118" spans="2:9">
      <c r="B5118" s="1699" t="s">
        <v>3305</v>
      </c>
      <c r="C5118" s="1699" t="s">
        <v>2931</v>
      </c>
      <c r="D5118" s="1699" t="s">
        <v>2122</v>
      </c>
      <c r="E5118" s="1699">
        <v>0</v>
      </c>
      <c r="F5118" s="1699">
        <v>1</v>
      </c>
      <c r="G5118" s="1700" t="s">
        <v>7022</v>
      </c>
      <c r="H5118" s="1700" t="s">
        <v>3953</v>
      </c>
      <c r="I5118" s="1700" t="s">
        <v>8088</v>
      </c>
    </row>
    <row r="5119" spans="2:9">
      <c r="B5119" s="1699" t="s">
        <v>3305</v>
      </c>
      <c r="C5119" s="1699" t="s">
        <v>2931</v>
      </c>
      <c r="D5119" s="1699" t="s">
        <v>2124</v>
      </c>
      <c r="E5119" s="1699">
        <v>0</v>
      </c>
      <c r="F5119" s="1699">
        <v>1</v>
      </c>
      <c r="G5119" s="1700" t="s">
        <v>7022</v>
      </c>
      <c r="H5119" s="1700" t="s">
        <v>7025</v>
      </c>
      <c r="I5119" s="1700" t="s">
        <v>8088</v>
      </c>
    </row>
    <row r="5120" spans="2:9">
      <c r="B5120" s="1699" t="s">
        <v>3305</v>
      </c>
      <c r="C5120" s="1699" t="s">
        <v>2931</v>
      </c>
      <c r="D5120" s="1699" t="s">
        <v>2126</v>
      </c>
      <c r="E5120" s="1699">
        <v>0</v>
      </c>
      <c r="F5120" s="1699">
        <v>1</v>
      </c>
      <c r="G5120" s="1700" t="s">
        <v>7022</v>
      </c>
      <c r="H5120" s="1700" t="s">
        <v>6127</v>
      </c>
      <c r="I5120" s="1700" t="s">
        <v>8089</v>
      </c>
    </row>
    <row r="5121" spans="2:9">
      <c r="B5121" s="1699" t="s">
        <v>3305</v>
      </c>
      <c r="C5121" s="1699" t="s">
        <v>2931</v>
      </c>
      <c r="D5121" s="1699" t="s">
        <v>2128</v>
      </c>
      <c r="E5121" s="1699">
        <v>0</v>
      </c>
      <c r="F5121" s="1699">
        <v>1</v>
      </c>
      <c r="G5121" s="1700" t="s">
        <v>7022</v>
      </c>
      <c r="H5121" s="1700" t="s">
        <v>7026</v>
      </c>
      <c r="I5121" s="1700" t="s">
        <v>8088</v>
      </c>
    </row>
    <row r="5122" spans="2:9">
      <c r="B5122" s="1699" t="s">
        <v>3305</v>
      </c>
      <c r="C5122" s="1699" t="s">
        <v>2931</v>
      </c>
      <c r="D5122" s="1699" t="s">
        <v>2130</v>
      </c>
      <c r="E5122" s="1699">
        <v>0</v>
      </c>
      <c r="F5122" s="1699">
        <v>1</v>
      </c>
      <c r="G5122" s="1700" t="s">
        <v>7022</v>
      </c>
      <c r="H5122" s="1700" t="s">
        <v>3513</v>
      </c>
      <c r="I5122" s="1700" t="s">
        <v>8088</v>
      </c>
    </row>
    <row r="5123" spans="2:9">
      <c r="B5123" s="1699" t="s">
        <v>3305</v>
      </c>
      <c r="C5123" s="1699" t="s">
        <v>2931</v>
      </c>
      <c r="D5123" s="1699" t="s">
        <v>2512</v>
      </c>
      <c r="E5123" s="1699">
        <v>0</v>
      </c>
      <c r="F5123" s="1699">
        <v>1</v>
      </c>
      <c r="G5123" s="1700" t="s">
        <v>7022</v>
      </c>
      <c r="H5123" s="1700" t="s">
        <v>3388</v>
      </c>
      <c r="I5123" s="1700" t="s">
        <v>8089</v>
      </c>
    </row>
    <row r="5124" spans="2:9">
      <c r="B5124" s="1699" t="s">
        <v>3305</v>
      </c>
      <c r="C5124" s="1699" t="s">
        <v>2935</v>
      </c>
      <c r="D5124" s="1699" t="s">
        <v>2108</v>
      </c>
      <c r="E5124" s="1699">
        <v>1</v>
      </c>
      <c r="F5124" s="1699">
        <v>0</v>
      </c>
      <c r="G5124" s="1700" t="s">
        <v>5743</v>
      </c>
      <c r="H5124" s="1700"/>
      <c r="I5124" s="1700" t="s">
        <v>8088</v>
      </c>
    </row>
    <row r="5125" spans="2:9">
      <c r="B5125" s="1699" t="s">
        <v>3305</v>
      </c>
      <c r="C5125" s="1699" t="s">
        <v>2935</v>
      </c>
      <c r="D5125" s="1699" t="s">
        <v>2110</v>
      </c>
      <c r="E5125" s="1699">
        <v>0</v>
      </c>
      <c r="F5125" s="1699">
        <v>1</v>
      </c>
      <c r="G5125" s="1700" t="s">
        <v>5743</v>
      </c>
      <c r="H5125" s="1700" t="s">
        <v>4622</v>
      </c>
      <c r="I5125" s="1700" t="s">
        <v>8088</v>
      </c>
    </row>
    <row r="5126" spans="2:9">
      <c r="B5126" s="1699" t="s">
        <v>3305</v>
      </c>
      <c r="C5126" s="1699" t="s">
        <v>2935</v>
      </c>
      <c r="D5126" s="1699" t="s">
        <v>2112</v>
      </c>
      <c r="E5126" s="1699">
        <v>0</v>
      </c>
      <c r="F5126" s="1699">
        <v>1</v>
      </c>
      <c r="G5126" s="1700" t="s">
        <v>5743</v>
      </c>
      <c r="H5126" s="1700" t="s">
        <v>3876</v>
      </c>
      <c r="I5126" s="1700" t="s">
        <v>8088</v>
      </c>
    </row>
    <row r="5127" spans="2:9">
      <c r="B5127" s="1699" t="s">
        <v>3305</v>
      </c>
      <c r="C5127" s="1699" t="s">
        <v>2249</v>
      </c>
      <c r="D5127" s="1699" t="s">
        <v>2108</v>
      </c>
      <c r="E5127" s="1699">
        <v>1</v>
      </c>
      <c r="F5127" s="1699">
        <v>1</v>
      </c>
      <c r="G5127" s="1700" t="s">
        <v>7027</v>
      </c>
      <c r="H5127" s="1700"/>
      <c r="I5127" s="1700" t="s">
        <v>8088</v>
      </c>
    </row>
    <row r="5128" spans="2:9">
      <c r="B5128" s="1699" t="s">
        <v>3305</v>
      </c>
      <c r="C5128" s="1699" t="s">
        <v>2603</v>
      </c>
      <c r="D5128" s="1699" t="s">
        <v>2108</v>
      </c>
      <c r="E5128" s="1699">
        <v>1</v>
      </c>
      <c r="F5128" s="1699">
        <v>0</v>
      </c>
      <c r="G5128" s="1700" t="s">
        <v>7028</v>
      </c>
      <c r="H5128" s="1700"/>
      <c r="I5128" s="1700" t="s">
        <v>8088</v>
      </c>
    </row>
    <row r="5129" spans="2:9">
      <c r="B5129" s="1699" t="s">
        <v>3305</v>
      </c>
      <c r="C5129" s="1699" t="s">
        <v>2603</v>
      </c>
      <c r="D5129" s="1699" t="s">
        <v>2107</v>
      </c>
      <c r="E5129" s="1699">
        <v>0</v>
      </c>
      <c r="F5129" s="1699">
        <v>1</v>
      </c>
      <c r="G5129" s="1700" t="s">
        <v>7028</v>
      </c>
      <c r="H5129" s="1700" t="s">
        <v>7029</v>
      </c>
      <c r="I5129" s="1700" t="s">
        <v>8088</v>
      </c>
    </row>
    <row r="5130" spans="2:9">
      <c r="B5130" s="1699" t="s">
        <v>3305</v>
      </c>
      <c r="C5130" s="1699" t="s">
        <v>2603</v>
      </c>
      <c r="D5130" s="1699" t="s">
        <v>2110</v>
      </c>
      <c r="E5130" s="1699">
        <v>0</v>
      </c>
      <c r="F5130" s="1699">
        <v>1</v>
      </c>
      <c r="G5130" s="1700" t="s">
        <v>7028</v>
      </c>
      <c r="H5130" s="1700" t="s">
        <v>7030</v>
      </c>
      <c r="I5130" s="1700" t="s">
        <v>8088</v>
      </c>
    </row>
    <row r="5131" spans="2:9">
      <c r="B5131" s="1699" t="s">
        <v>3305</v>
      </c>
      <c r="C5131" s="1699" t="s">
        <v>2298</v>
      </c>
      <c r="D5131" s="1699" t="s">
        <v>2112</v>
      </c>
      <c r="E5131" s="1699">
        <v>0</v>
      </c>
      <c r="F5131" s="1699">
        <v>1</v>
      </c>
      <c r="G5131" s="1700" t="s">
        <v>7031</v>
      </c>
      <c r="H5131" s="1700" t="s">
        <v>7032</v>
      </c>
      <c r="I5131" s="1700" t="s">
        <v>8088</v>
      </c>
    </row>
    <row r="5132" spans="2:9">
      <c r="B5132" s="1699" t="s">
        <v>3305</v>
      </c>
      <c r="C5132" s="1699" t="s">
        <v>2298</v>
      </c>
      <c r="D5132" s="1699" t="s">
        <v>2122</v>
      </c>
      <c r="E5132" s="1699">
        <v>0</v>
      </c>
      <c r="F5132" s="1699">
        <v>1</v>
      </c>
      <c r="G5132" s="1700" t="s">
        <v>7031</v>
      </c>
      <c r="H5132" s="1700" t="s">
        <v>7033</v>
      </c>
      <c r="I5132" s="1700" t="s">
        <v>8088</v>
      </c>
    </row>
    <row r="5133" spans="2:9">
      <c r="B5133" s="1699" t="s">
        <v>3305</v>
      </c>
      <c r="C5133" s="1699" t="s">
        <v>2298</v>
      </c>
      <c r="D5133" s="1699" t="s">
        <v>2124</v>
      </c>
      <c r="E5133" s="1699">
        <v>0</v>
      </c>
      <c r="F5133" s="1699">
        <v>1</v>
      </c>
      <c r="G5133" s="1700" t="s">
        <v>7031</v>
      </c>
      <c r="H5133" s="1700" t="s">
        <v>7034</v>
      </c>
      <c r="I5133" s="1700" t="s">
        <v>8088</v>
      </c>
    </row>
    <row r="5134" spans="2:9">
      <c r="B5134" s="1699" t="s">
        <v>3305</v>
      </c>
      <c r="C5134" s="1699" t="s">
        <v>2305</v>
      </c>
      <c r="D5134" s="1699" t="s">
        <v>2108</v>
      </c>
      <c r="E5134" s="1699">
        <v>1</v>
      </c>
      <c r="F5134" s="1699">
        <v>0</v>
      </c>
      <c r="G5134" s="1700" t="s">
        <v>7035</v>
      </c>
      <c r="H5134" s="1700"/>
      <c r="I5134" s="1700" t="s">
        <v>8088</v>
      </c>
    </row>
    <row r="5135" spans="2:9">
      <c r="B5135" s="1699" t="s">
        <v>3305</v>
      </c>
      <c r="C5135" s="1699" t="s">
        <v>2305</v>
      </c>
      <c r="D5135" s="1699" t="s">
        <v>2107</v>
      </c>
      <c r="E5135" s="1699">
        <v>0</v>
      </c>
      <c r="F5135" s="1699">
        <v>1</v>
      </c>
      <c r="G5135" s="1700" t="s">
        <v>7035</v>
      </c>
      <c r="H5135" s="1700" t="s">
        <v>7009</v>
      </c>
      <c r="I5135" s="1700" t="s">
        <v>8088</v>
      </c>
    </row>
    <row r="5136" spans="2:9">
      <c r="B5136" s="1699" t="s">
        <v>3305</v>
      </c>
      <c r="C5136" s="1699" t="s">
        <v>2305</v>
      </c>
      <c r="D5136" s="1699" t="s">
        <v>2110</v>
      </c>
      <c r="E5136" s="1699">
        <v>0</v>
      </c>
      <c r="F5136" s="1699">
        <v>1</v>
      </c>
      <c r="G5136" s="1700" t="s">
        <v>7035</v>
      </c>
      <c r="H5136" s="1700" t="s">
        <v>7036</v>
      </c>
      <c r="I5136" s="1700" t="s">
        <v>8089</v>
      </c>
    </row>
    <row r="5137" spans="2:9">
      <c r="B5137" s="1699" t="s">
        <v>3305</v>
      </c>
      <c r="C5137" s="1699" t="s">
        <v>2305</v>
      </c>
      <c r="D5137" s="1699" t="s">
        <v>2128</v>
      </c>
      <c r="E5137" s="1699">
        <v>0</v>
      </c>
      <c r="F5137" s="1699">
        <v>1</v>
      </c>
      <c r="G5137" s="1700" t="s">
        <v>7035</v>
      </c>
      <c r="H5137" s="1700" t="s">
        <v>7037</v>
      </c>
      <c r="I5137" s="1700" t="s">
        <v>8088</v>
      </c>
    </row>
    <row r="5138" spans="2:9">
      <c r="B5138" s="1699" t="s">
        <v>3305</v>
      </c>
      <c r="C5138" s="1699" t="s">
        <v>2305</v>
      </c>
      <c r="D5138" s="1699" t="s">
        <v>2130</v>
      </c>
      <c r="E5138" s="1699">
        <v>0</v>
      </c>
      <c r="F5138" s="1699">
        <v>1</v>
      </c>
      <c r="G5138" s="1700" t="s">
        <v>7035</v>
      </c>
      <c r="H5138" s="1700" t="s">
        <v>7038</v>
      </c>
      <c r="I5138" s="1700" t="s">
        <v>8088</v>
      </c>
    </row>
    <row r="5139" spans="2:9">
      <c r="B5139" s="1699" t="s">
        <v>3305</v>
      </c>
      <c r="C5139" s="1699" t="s">
        <v>2305</v>
      </c>
      <c r="D5139" s="1699" t="s">
        <v>2512</v>
      </c>
      <c r="E5139" s="1699">
        <v>0</v>
      </c>
      <c r="F5139" s="1699">
        <v>1</v>
      </c>
      <c r="G5139" s="1700" t="s">
        <v>7035</v>
      </c>
      <c r="H5139" s="1700" t="s">
        <v>7039</v>
      </c>
      <c r="I5139" s="1700" t="s">
        <v>8088</v>
      </c>
    </row>
    <row r="5140" spans="2:9">
      <c r="B5140" s="1699" t="s">
        <v>4072</v>
      </c>
      <c r="C5140" s="1699" t="s">
        <v>2507</v>
      </c>
      <c r="D5140" s="1699" t="s">
        <v>2110</v>
      </c>
      <c r="E5140" s="1699">
        <v>0</v>
      </c>
      <c r="F5140" s="1699">
        <v>1</v>
      </c>
      <c r="G5140" s="1700" t="s">
        <v>1336</v>
      </c>
      <c r="H5140" s="1700" t="s">
        <v>7040</v>
      </c>
      <c r="I5140" s="1700" t="s">
        <v>8088</v>
      </c>
    </row>
    <row r="5141" spans="2:9">
      <c r="B5141" s="1699" t="s">
        <v>4072</v>
      </c>
      <c r="C5141" s="1699" t="s">
        <v>2507</v>
      </c>
      <c r="D5141" s="1699" t="s">
        <v>2126</v>
      </c>
      <c r="E5141" s="1699">
        <v>0</v>
      </c>
      <c r="F5141" s="1699">
        <v>1</v>
      </c>
      <c r="G5141" s="1700" t="s">
        <v>1336</v>
      </c>
      <c r="H5141" s="1700" t="s">
        <v>7041</v>
      </c>
      <c r="I5141" s="1700" t="s">
        <v>8089</v>
      </c>
    </row>
    <row r="5142" spans="2:9">
      <c r="B5142" s="1699" t="s">
        <v>4072</v>
      </c>
      <c r="C5142" s="1699" t="s">
        <v>2507</v>
      </c>
      <c r="D5142" s="1699" t="s">
        <v>2128</v>
      </c>
      <c r="E5142" s="1699">
        <v>0</v>
      </c>
      <c r="F5142" s="1699">
        <v>1</v>
      </c>
      <c r="G5142" s="1700" t="s">
        <v>1336</v>
      </c>
      <c r="H5142" s="1700" t="s">
        <v>4629</v>
      </c>
      <c r="I5142" s="1700" t="s">
        <v>8088</v>
      </c>
    </row>
    <row r="5143" spans="2:9">
      <c r="B5143" s="1699" t="s">
        <v>4072</v>
      </c>
      <c r="C5143" s="1699" t="s">
        <v>2507</v>
      </c>
      <c r="D5143" s="1699" t="s">
        <v>2130</v>
      </c>
      <c r="E5143" s="1699">
        <v>0</v>
      </c>
      <c r="F5143" s="1699">
        <v>1</v>
      </c>
      <c r="G5143" s="1700" t="s">
        <v>1336</v>
      </c>
      <c r="H5143" s="1700" t="s">
        <v>7042</v>
      </c>
      <c r="I5143" s="1700" t="s">
        <v>8088</v>
      </c>
    </row>
    <row r="5144" spans="2:9">
      <c r="B5144" s="1699" t="s">
        <v>4072</v>
      </c>
      <c r="C5144" s="1699" t="s">
        <v>2507</v>
      </c>
      <c r="D5144" s="1699" t="s">
        <v>2516</v>
      </c>
      <c r="E5144" s="1699">
        <v>0</v>
      </c>
      <c r="F5144" s="1699">
        <v>1</v>
      </c>
      <c r="G5144" s="1700" t="s">
        <v>1336</v>
      </c>
      <c r="H5144" s="1700" t="s">
        <v>3505</v>
      </c>
      <c r="I5144" s="1700" t="s">
        <v>8088</v>
      </c>
    </row>
    <row r="5145" spans="2:9">
      <c r="B5145" s="1699" t="s">
        <v>4072</v>
      </c>
      <c r="C5145" s="1699" t="s">
        <v>2507</v>
      </c>
      <c r="D5145" s="1699" t="s">
        <v>2520</v>
      </c>
      <c r="E5145" s="1699">
        <v>0</v>
      </c>
      <c r="F5145" s="1699">
        <v>1</v>
      </c>
      <c r="G5145" s="1700" t="s">
        <v>1336</v>
      </c>
      <c r="H5145" s="1700" t="s">
        <v>7043</v>
      </c>
      <c r="I5145" s="1700" t="s">
        <v>8088</v>
      </c>
    </row>
    <row r="5146" spans="2:9">
      <c r="B5146" s="1699" t="s">
        <v>4072</v>
      </c>
      <c r="C5146" s="1699" t="s">
        <v>2507</v>
      </c>
      <c r="D5146" s="1699" t="s">
        <v>2527</v>
      </c>
      <c r="E5146" s="1699">
        <v>0</v>
      </c>
      <c r="F5146" s="1699">
        <v>1</v>
      </c>
      <c r="G5146" s="1700" t="s">
        <v>1336</v>
      </c>
      <c r="H5146" s="1700" t="s">
        <v>4571</v>
      </c>
      <c r="I5146" s="1700" t="s">
        <v>8088</v>
      </c>
    </row>
    <row r="5147" spans="2:9">
      <c r="B5147" s="1699" t="s">
        <v>4072</v>
      </c>
      <c r="C5147" s="1699" t="s">
        <v>2507</v>
      </c>
      <c r="D5147" s="1699" t="s">
        <v>2531</v>
      </c>
      <c r="E5147" s="1699">
        <v>0</v>
      </c>
      <c r="F5147" s="1699">
        <v>1</v>
      </c>
      <c r="G5147" s="1700" t="s">
        <v>1336</v>
      </c>
      <c r="H5147" s="1700" t="s">
        <v>7044</v>
      </c>
      <c r="I5147" s="1700" t="s">
        <v>8088</v>
      </c>
    </row>
    <row r="5148" spans="2:9">
      <c r="B5148" s="1699" t="s">
        <v>4072</v>
      </c>
      <c r="C5148" s="1699" t="s">
        <v>2507</v>
      </c>
      <c r="D5148" s="1699" t="s">
        <v>2727</v>
      </c>
      <c r="E5148" s="1699">
        <v>0</v>
      </c>
      <c r="F5148" s="1699">
        <v>1</v>
      </c>
      <c r="G5148" s="1700" t="s">
        <v>1336</v>
      </c>
      <c r="H5148" s="1700" t="s">
        <v>7045</v>
      </c>
      <c r="I5148" s="1700" t="s">
        <v>8088</v>
      </c>
    </row>
    <row r="5149" spans="2:9">
      <c r="B5149" s="1699" t="s">
        <v>4072</v>
      </c>
      <c r="C5149" s="1699" t="s">
        <v>2120</v>
      </c>
      <c r="D5149" s="1699" t="s">
        <v>2130</v>
      </c>
      <c r="E5149" s="1699">
        <v>0</v>
      </c>
      <c r="F5149" s="1699">
        <v>1</v>
      </c>
      <c r="G5149" s="1700" t="s">
        <v>7046</v>
      </c>
      <c r="H5149" s="1700" t="s">
        <v>7047</v>
      </c>
      <c r="I5149" s="1700" t="s">
        <v>8088</v>
      </c>
    </row>
    <row r="5150" spans="2:9">
      <c r="B5150" s="1699" t="s">
        <v>4072</v>
      </c>
      <c r="C5150" s="1699" t="s">
        <v>2120</v>
      </c>
      <c r="D5150" s="1699" t="s">
        <v>2512</v>
      </c>
      <c r="E5150" s="1699">
        <v>0</v>
      </c>
      <c r="F5150" s="1699">
        <v>1</v>
      </c>
      <c r="G5150" s="1700" t="s">
        <v>7046</v>
      </c>
      <c r="H5150" s="1700" t="s">
        <v>7048</v>
      </c>
      <c r="I5150" s="1700" t="s">
        <v>8088</v>
      </c>
    </row>
    <row r="5151" spans="2:9">
      <c r="B5151" s="1699" t="s">
        <v>4072</v>
      </c>
      <c r="C5151" s="1699" t="s">
        <v>2120</v>
      </c>
      <c r="D5151" s="1699" t="s">
        <v>2515</v>
      </c>
      <c r="E5151" s="1699">
        <v>0</v>
      </c>
      <c r="F5151" s="1699">
        <v>1</v>
      </c>
      <c r="G5151" s="1700" t="s">
        <v>7046</v>
      </c>
      <c r="H5151" s="1700" t="s">
        <v>7006</v>
      </c>
      <c r="I5151" s="1700" t="s">
        <v>8088</v>
      </c>
    </row>
    <row r="5152" spans="2:9">
      <c r="B5152" s="1699" t="s">
        <v>4072</v>
      </c>
      <c r="C5152" s="1699" t="s">
        <v>2120</v>
      </c>
      <c r="D5152" s="1699" t="s">
        <v>2516</v>
      </c>
      <c r="E5152" s="1699">
        <v>0</v>
      </c>
      <c r="F5152" s="1699">
        <v>1</v>
      </c>
      <c r="G5152" s="1700" t="s">
        <v>7046</v>
      </c>
      <c r="H5152" s="1700" t="s">
        <v>7049</v>
      </c>
      <c r="I5152" s="1700" t="s">
        <v>8089</v>
      </c>
    </row>
    <row r="5153" spans="2:9">
      <c r="B5153" s="1699" t="s">
        <v>4072</v>
      </c>
      <c r="C5153" s="1699" t="s">
        <v>2120</v>
      </c>
      <c r="D5153" s="1699" t="s">
        <v>2518</v>
      </c>
      <c r="E5153" s="1699">
        <v>0</v>
      </c>
      <c r="F5153" s="1699">
        <v>1</v>
      </c>
      <c r="G5153" s="1700" t="s">
        <v>7046</v>
      </c>
      <c r="H5153" s="1700" t="s">
        <v>7050</v>
      </c>
      <c r="I5153" s="1700" t="s">
        <v>8089</v>
      </c>
    </row>
    <row r="5154" spans="2:9">
      <c r="B5154" s="1699" t="s">
        <v>4072</v>
      </c>
      <c r="C5154" s="1699" t="s">
        <v>2120</v>
      </c>
      <c r="D5154" s="1699" t="s">
        <v>2520</v>
      </c>
      <c r="E5154" s="1699">
        <v>0</v>
      </c>
      <c r="F5154" s="1699">
        <v>1</v>
      </c>
      <c r="G5154" s="1700" t="s">
        <v>7046</v>
      </c>
      <c r="H5154" s="1700" t="s">
        <v>7051</v>
      </c>
      <c r="I5154" s="1700" t="s">
        <v>8088</v>
      </c>
    </row>
    <row r="5155" spans="2:9">
      <c r="B5155" s="1699" t="s">
        <v>4072</v>
      </c>
      <c r="C5155" s="1699" t="s">
        <v>2120</v>
      </c>
      <c r="D5155" s="1699" t="s">
        <v>2524</v>
      </c>
      <c r="E5155" s="1699">
        <v>0</v>
      </c>
      <c r="F5155" s="1699">
        <v>1</v>
      </c>
      <c r="G5155" s="1700" t="s">
        <v>7046</v>
      </c>
      <c r="H5155" s="1700" t="s">
        <v>7052</v>
      </c>
      <c r="I5155" s="1700" t="s">
        <v>8088</v>
      </c>
    </row>
    <row r="5156" spans="2:9">
      <c r="B5156" s="1699" t="s">
        <v>4072</v>
      </c>
      <c r="C5156" s="1699" t="s">
        <v>2120</v>
      </c>
      <c r="D5156" s="1699" t="s">
        <v>2527</v>
      </c>
      <c r="E5156" s="1699">
        <v>0</v>
      </c>
      <c r="F5156" s="1699">
        <v>1</v>
      </c>
      <c r="G5156" s="1700" t="s">
        <v>7046</v>
      </c>
      <c r="H5156" s="1700" t="s">
        <v>7053</v>
      </c>
      <c r="I5156" s="1700" t="s">
        <v>8088</v>
      </c>
    </row>
    <row r="5157" spans="2:9">
      <c r="B5157" s="1699" t="s">
        <v>4072</v>
      </c>
      <c r="C5157" s="1699" t="s">
        <v>2120</v>
      </c>
      <c r="D5157" s="1699" t="s">
        <v>2529</v>
      </c>
      <c r="E5157" s="1699">
        <v>0</v>
      </c>
      <c r="F5157" s="1699">
        <v>1</v>
      </c>
      <c r="G5157" s="1700" t="s">
        <v>7046</v>
      </c>
      <c r="H5157" s="1700" t="s">
        <v>3222</v>
      </c>
      <c r="I5157" s="1700" t="s">
        <v>8088</v>
      </c>
    </row>
    <row r="5158" spans="2:9">
      <c r="B5158" s="1699" t="s">
        <v>4072</v>
      </c>
      <c r="C5158" s="1699" t="s">
        <v>2120</v>
      </c>
      <c r="D5158" s="1699" t="s">
        <v>2531</v>
      </c>
      <c r="E5158" s="1699">
        <v>0</v>
      </c>
      <c r="F5158" s="1699">
        <v>1</v>
      </c>
      <c r="G5158" s="1700" t="s">
        <v>7046</v>
      </c>
      <c r="H5158" s="1700" t="s">
        <v>7054</v>
      </c>
      <c r="I5158" s="1700" t="s">
        <v>8088</v>
      </c>
    </row>
    <row r="5159" spans="2:9">
      <c r="B5159" s="1699" t="s">
        <v>4072</v>
      </c>
      <c r="C5159" s="1699" t="s">
        <v>2120</v>
      </c>
      <c r="D5159" s="1699" t="s">
        <v>2685</v>
      </c>
      <c r="E5159" s="1699">
        <v>0</v>
      </c>
      <c r="F5159" s="1699">
        <v>1</v>
      </c>
      <c r="G5159" s="1700" t="s">
        <v>7046</v>
      </c>
      <c r="H5159" s="1700" t="s">
        <v>5465</v>
      </c>
      <c r="I5159" s="1700" t="s">
        <v>8088</v>
      </c>
    </row>
    <row r="5160" spans="2:9">
      <c r="B5160" s="1699" t="s">
        <v>4072</v>
      </c>
      <c r="C5160" s="1699" t="s">
        <v>2120</v>
      </c>
      <c r="D5160" s="1699" t="s">
        <v>2725</v>
      </c>
      <c r="E5160" s="1699">
        <v>0</v>
      </c>
      <c r="F5160" s="1699">
        <v>1</v>
      </c>
      <c r="G5160" s="1700" t="s">
        <v>7046</v>
      </c>
      <c r="H5160" s="1700" t="s">
        <v>7055</v>
      </c>
      <c r="I5160" s="1700" t="s">
        <v>8088</v>
      </c>
    </row>
    <row r="5161" spans="2:9">
      <c r="B5161" s="1699" t="s">
        <v>4072</v>
      </c>
      <c r="C5161" s="1699" t="s">
        <v>2120</v>
      </c>
      <c r="D5161" s="1699" t="s">
        <v>2727</v>
      </c>
      <c r="E5161" s="1699">
        <v>0</v>
      </c>
      <c r="F5161" s="1699">
        <v>1</v>
      </c>
      <c r="G5161" s="1700" t="s">
        <v>7046</v>
      </c>
      <c r="H5161" s="1700" t="s">
        <v>3818</v>
      </c>
      <c r="I5161" s="1700" t="s">
        <v>8088</v>
      </c>
    </row>
    <row r="5162" spans="2:9">
      <c r="B5162" s="1699" t="s">
        <v>4072</v>
      </c>
      <c r="C5162" s="1699" t="s">
        <v>2120</v>
      </c>
      <c r="D5162" s="1699" t="s">
        <v>2729</v>
      </c>
      <c r="E5162" s="1699">
        <v>0</v>
      </c>
      <c r="F5162" s="1699">
        <v>1</v>
      </c>
      <c r="G5162" s="1700" t="s">
        <v>7046</v>
      </c>
      <c r="H5162" s="1700" t="s">
        <v>7056</v>
      </c>
      <c r="I5162" s="1700" t="s">
        <v>8088</v>
      </c>
    </row>
    <row r="5163" spans="2:9">
      <c r="B5163" s="1699" t="s">
        <v>4072</v>
      </c>
      <c r="C5163" s="1699" t="s">
        <v>2120</v>
      </c>
      <c r="D5163" s="1699" t="s">
        <v>2731</v>
      </c>
      <c r="E5163" s="1699">
        <v>0</v>
      </c>
      <c r="F5163" s="1699">
        <v>1</v>
      </c>
      <c r="G5163" s="1700" t="s">
        <v>7046</v>
      </c>
      <c r="H5163" s="1700" t="s">
        <v>3814</v>
      </c>
      <c r="I5163" s="1700" t="s">
        <v>8088</v>
      </c>
    </row>
    <row r="5164" spans="2:9">
      <c r="B5164" s="1699" t="s">
        <v>4072</v>
      </c>
      <c r="C5164" s="1699" t="s">
        <v>2120</v>
      </c>
      <c r="D5164" s="1699" t="s">
        <v>2733</v>
      </c>
      <c r="E5164" s="1699">
        <v>0</v>
      </c>
      <c r="F5164" s="1699">
        <v>1</v>
      </c>
      <c r="G5164" s="1700" t="s">
        <v>7046</v>
      </c>
      <c r="H5164" s="1700" t="s">
        <v>7057</v>
      </c>
      <c r="I5164" s="1700" t="s">
        <v>8088</v>
      </c>
    </row>
    <row r="5165" spans="2:9">
      <c r="B5165" s="1699" t="s">
        <v>4072</v>
      </c>
      <c r="C5165" s="1699" t="s">
        <v>2120</v>
      </c>
      <c r="D5165" s="1699" t="s">
        <v>2735</v>
      </c>
      <c r="E5165" s="1699">
        <v>0</v>
      </c>
      <c r="F5165" s="1699">
        <v>1</v>
      </c>
      <c r="G5165" s="1700" t="s">
        <v>7046</v>
      </c>
      <c r="H5165" s="1700" t="s">
        <v>7058</v>
      </c>
      <c r="I5165" s="1700" t="s">
        <v>8088</v>
      </c>
    </row>
    <row r="5166" spans="2:9">
      <c r="B5166" s="1699" t="s">
        <v>4072</v>
      </c>
      <c r="C5166" s="1699" t="s">
        <v>2120</v>
      </c>
      <c r="D5166" s="1699" t="s">
        <v>2739</v>
      </c>
      <c r="E5166" s="1699">
        <v>0</v>
      </c>
      <c r="F5166" s="1699">
        <v>1</v>
      </c>
      <c r="G5166" s="1700" t="s">
        <v>7046</v>
      </c>
      <c r="H5166" s="1700" t="s">
        <v>7059</v>
      </c>
      <c r="I5166" s="1700" t="s">
        <v>8088</v>
      </c>
    </row>
    <row r="5167" spans="2:9">
      <c r="B5167" s="1699" t="s">
        <v>4072</v>
      </c>
      <c r="C5167" s="1699" t="s">
        <v>2120</v>
      </c>
      <c r="D5167" s="1699" t="s">
        <v>2741</v>
      </c>
      <c r="E5167" s="1699">
        <v>0</v>
      </c>
      <c r="F5167" s="1699">
        <v>1</v>
      </c>
      <c r="G5167" s="1700" t="s">
        <v>7046</v>
      </c>
      <c r="H5167" s="1700" t="s">
        <v>7060</v>
      </c>
      <c r="I5167" s="1700" t="s">
        <v>8088</v>
      </c>
    </row>
    <row r="5168" spans="2:9">
      <c r="B5168" s="1699" t="s">
        <v>4072</v>
      </c>
      <c r="C5168" s="1699" t="s">
        <v>2120</v>
      </c>
      <c r="D5168" s="1699" t="s">
        <v>2743</v>
      </c>
      <c r="E5168" s="1699">
        <v>0</v>
      </c>
      <c r="F5168" s="1699">
        <v>1</v>
      </c>
      <c r="G5168" s="1700" t="s">
        <v>7046</v>
      </c>
      <c r="H5168" s="1700" t="s">
        <v>4805</v>
      </c>
      <c r="I5168" s="1700" t="s">
        <v>8088</v>
      </c>
    </row>
    <row r="5169" spans="2:9">
      <c r="B5169" s="1699" t="s">
        <v>4072</v>
      </c>
      <c r="C5169" s="1699" t="s">
        <v>2120</v>
      </c>
      <c r="D5169" s="1699" t="s">
        <v>2745</v>
      </c>
      <c r="E5169" s="1699">
        <v>0</v>
      </c>
      <c r="F5169" s="1699">
        <v>1</v>
      </c>
      <c r="G5169" s="1700" t="s">
        <v>7046</v>
      </c>
      <c r="H5169" s="1700" t="s">
        <v>7061</v>
      </c>
      <c r="I5169" s="1700" t="s">
        <v>8088</v>
      </c>
    </row>
    <row r="5170" spans="2:9">
      <c r="B5170" s="1699" t="s">
        <v>4072</v>
      </c>
      <c r="C5170" s="1699" t="s">
        <v>2132</v>
      </c>
      <c r="D5170" s="1699" t="s">
        <v>2108</v>
      </c>
      <c r="E5170" s="1699">
        <v>1</v>
      </c>
      <c r="F5170" s="1699">
        <v>0</v>
      </c>
      <c r="G5170" s="1700" t="s">
        <v>7062</v>
      </c>
      <c r="H5170" s="1700"/>
      <c r="I5170" s="1700" t="s">
        <v>8088</v>
      </c>
    </row>
    <row r="5171" spans="2:9">
      <c r="B5171" s="1699" t="s">
        <v>4072</v>
      </c>
      <c r="C5171" s="1699" t="s">
        <v>2132</v>
      </c>
      <c r="D5171" s="1699" t="s">
        <v>2107</v>
      </c>
      <c r="E5171" s="1699">
        <v>0</v>
      </c>
      <c r="F5171" s="1699">
        <v>1</v>
      </c>
      <c r="G5171" s="1700" t="s">
        <v>7062</v>
      </c>
      <c r="H5171" s="1700" t="s">
        <v>7063</v>
      </c>
      <c r="I5171" s="1700" t="s">
        <v>8088</v>
      </c>
    </row>
    <row r="5172" spans="2:9">
      <c r="B5172" s="1699" t="s">
        <v>4072</v>
      </c>
      <c r="C5172" s="1699" t="s">
        <v>2132</v>
      </c>
      <c r="D5172" s="1699" t="s">
        <v>2110</v>
      </c>
      <c r="E5172" s="1699">
        <v>0</v>
      </c>
      <c r="F5172" s="1699">
        <v>1</v>
      </c>
      <c r="G5172" s="1700" t="s">
        <v>7062</v>
      </c>
      <c r="H5172" s="1700" t="s">
        <v>7064</v>
      </c>
      <c r="I5172" s="1700" t="s">
        <v>8088</v>
      </c>
    </row>
    <row r="5173" spans="2:9">
      <c r="B5173" s="1699" t="s">
        <v>4072</v>
      </c>
      <c r="C5173" s="1699" t="s">
        <v>2132</v>
      </c>
      <c r="D5173" s="1699" t="s">
        <v>2122</v>
      </c>
      <c r="E5173" s="1699">
        <v>0</v>
      </c>
      <c r="F5173" s="1699">
        <v>1</v>
      </c>
      <c r="G5173" s="1700" t="s">
        <v>7062</v>
      </c>
      <c r="H5173" s="1700" t="s">
        <v>7065</v>
      </c>
      <c r="I5173" s="1700" t="s">
        <v>8088</v>
      </c>
    </row>
    <row r="5174" spans="2:9">
      <c r="B5174" s="1699" t="s">
        <v>4072</v>
      </c>
      <c r="C5174" s="1699" t="s">
        <v>2132</v>
      </c>
      <c r="D5174" s="1699" t="s">
        <v>2124</v>
      </c>
      <c r="E5174" s="1699">
        <v>0</v>
      </c>
      <c r="F5174" s="1699">
        <v>1</v>
      </c>
      <c r="G5174" s="1700" t="s">
        <v>7062</v>
      </c>
      <c r="H5174" s="1700" t="s">
        <v>7066</v>
      </c>
      <c r="I5174" s="1700" t="s">
        <v>8088</v>
      </c>
    </row>
    <row r="5175" spans="2:9">
      <c r="B5175" s="1699" t="s">
        <v>4072</v>
      </c>
      <c r="C5175" s="1699" t="s">
        <v>2132</v>
      </c>
      <c r="D5175" s="1699" t="s">
        <v>2126</v>
      </c>
      <c r="E5175" s="1699">
        <v>0</v>
      </c>
      <c r="F5175" s="1699">
        <v>1</v>
      </c>
      <c r="G5175" s="1700" t="s">
        <v>7062</v>
      </c>
      <c r="H5175" s="1700" t="s">
        <v>7067</v>
      </c>
      <c r="I5175" s="1700" t="s">
        <v>8088</v>
      </c>
    </row>
    <row r="5176" spans="2:9">
      <c r="B5176" s="1699" t="s">
        <v>4072</v>
      </c>
      <c r="C5176" s="1699" t="s">
        <v>2132</v>
      </c>
      <c r="D5176" s="1699" t="s">
        <v>2128</v>
      </c>
      <c r="E5176" s="1699">
        <v>0</v>
      </c>
      <c r="F5176" s="1699">
        <v>1</v>
      </c>
      <c r="G5176" s="1700" t="s">
        <v>7062</v>
      </c>
      <c r="H5176" s="1700" t="s">
        <v>7068</v>
      </c>
      <c r="I5176" s="1700" t="s">
        <v>8088</v>
      </c>
    </row>
    <row r="5177" spans="2:9">
      <c r="B5177" s="1699" t="s">
        <v>4072</v>
      </c>
      <c r="C5177" s="1699" t="s">
        <v>2132</v>
      </c>
      <c r="D5177" s="1699" t="s">
        <v>2130</v>
      </c>
      <c r="E5177" s="1699">
        <v>0</v>
      </c>
      <c r="F5177" s="1699">
        <v>1</v>
      </c>
      <c r="G5177" s="1700" t="s">
        <v>7062</v>
      </c>
      <c r="H5177" s="1700" t="s">
        <v>7069</v>
      </c>
      <c r="I5177" s="1700" t="s">
        <v>8088</v>
      </c>
    </row>
    <row r="5178" spans="2:9">
      <c r="B5178" s="1699" t="s">
        <v>4072</v>
      </c>
      <c r="C5178" s="1699" t="s">
        <v>2132</v>
      </c>
      <c r="D5178" s="1699" t="s">
        <v>2512</v>
      </c>
      <c r="E5178" s="1699">
        <v>0</v>
      </c>
      <c r="F5178" s="1699">
        <v>1</v>
      </c>
      <c r="G5178" s="1700" t="s">
        <v>7062</v>
      </c>
      <c r="H5178" s="1700" t="s">
        <v>7070</v>
      </c>
      <c r="I5178" s="1700" t="s">
        <v>8088</v>
      </c>
    </row>
    <row r="5179" spans="2:9">
      <c r="B5179" s="1699" t="s">
        <v>4072</v>
      </c>
      <c r="C5179" s="1699" t="s">
        <v>2132</v>
      </c>
      <c r="D5179" s="1699" t="s">
        <v>2514</v>
      </c>
      <c r="E5179" s="1699">
        <v>0</v>
      </c>
      <c r="F5179" s="1699">
        <v>1</v>
      </c>
      <c r="G5179" s="1700" t="s">
        <v>7062</v>
      </c>
      <c r="H5179" s="1700" t="s">
        <v>7071</v>
      </c>
      <c r="I5179" s="1700" t="s">
        <v>8088</v>
      </c>
    </row>
    <row r="5180" spans="2:9">
      <c r="B5180" s="1699" t="s">
        <v>4072</v>
      </c>
      <c r="C5180" s="1699" t="s">
        <v>2132</v>
      </c>
      <c r="D5180" s="1699" t="s">
        <v>2520</v>
      </c>
      <c r="E5180" s="1699">
        <v>0</v>
      </c>
      <c r="F5180" s="1699">
        <v>1</v>
      </c>
      <c r="G5180" s="1700" t="s">
        <v>7062</v>
      </c>
      <c r="H5180" s="1700" t="s">
        <v>7072</v>
      </c>
      <c r="I5180" s="1700" t="s">
        <v>8088</v>
      </c>
    </row>
    <row r="5181" spans="2:9">
      <c r="B5181" s="1699" t="s">
        <v>4072</v>
      </c>
      <c r="C5181" s="1699" t="s">
        <v>2132</v>
      </c>
      <c r="D5181" s="1699" t="s">
        <v>2524</v>
      </c>
      <c r="E5181" s="1699">
        <v>0</v>
      </c>
      <c r="F5181" s="1699">
        <v>1</v>
      </c>
      <c r="G5181" s="1700" t="s">
        <v>7062</v>
      </c>
      <c r="H5181" s="1700" t="s">
        <v>7073</v>
      </c>
      <c r="I5181" s="1700" t="s">
        <v>8088</v>
      </c>
    </row>
    <row r="5182" spans="2:9">
      <c r="B5182" s="1699" t="s">
        <v>4072</v>
      </c>
      <c r="C5182" s="1699" t="s">
        <v>2132</v>
      </c>
      <c r="D5182" s="1699" t="s">
        <v>2525</v>
      </c>
      <c r="E5182" s="1699">
        <v>0</v>
      </c>
      <c r="F5182" s="1699">
        <v>1</v>
      </c>
      <c r="G5182" s="1700" t="s">
        <v>7062</v>
      </c>
      <c r="H5182" s="1700" t="s">
        <v>7074</v>
      </c>
      <c r="I5182" s="1700" t="s">
        <v>8088</v>
      </c>
    </row>
    <row r="5183" spans="2:9">
      <c r="B5183" s="1699" t="s">
        <v>4072</v>
      </c>
      <c r="C5183" s="1699" t="s">
        <v>2132</v>
      </c>
      <c r="D5183" s="1699" t="s">
        <v>2527</v>
      </c>
      <c r="E5183" s="1699">
        <v>0</v>
      </c>
      <c r="F5183" s="1699">
        <v>1</v>
      </c>
      <c r="G5183" s="1700" t="s">
        <v>7062</v>
      </c>
      <c r="H5183" s="1700" t="s">
        <v>7075</v>
      </c>
      <c r="I5183" s="1700" t="s">
        <v>8088</v>
      </c>
    </row>
    <row r="5184" spans="2:9">
      <c r="B5184" s="1699" t="s">
        <v>4072</v>
      </c>
      <c r="C5184" s="1699" t="s">
        <v>2132</v>
      </c>
      <c r="D5184" s="1699" t="s">
        <v>2531</v>
      </c>
      <c r="E5184" s="1699">
        <v>0</v>
      </c>
      <c r="F5184" s="1699">
        <v>1</v>
      </c>
      <c r="G5184" s="1700" t="s">
        <v>7062</v>
      </c>
      <c r="H5184" s="1700" t="s">
        <v>7076</v>
      </c>
      <c r="I5184" s="1700" t="s">
        <v>8088</v>
      </c>
    </row>
    <row r="5185" spans="2:9">
      <c r="B5185" s="1699" t="s">
        <v>4072</v>
      </c>
      <c r="C5185" s="1699" t="s">
        <v>2132</v>
      </c>
      <c r="D5185" s="1699" t="s">
        <v>2685</v>
      </c>
      <c r="E5185" s="1699">
        <v>0</v>
      </c>
      <c r="F5185" s="1699">
        <v>1</v>
      </c>
      <c r="G5185" s="1700" t="s">
        <v>7062</v>
      </c>
      <c r="H5185" s="1700" t="s">
        <v>7077</v>
      </c>
      <c r="I5185" s="1700" t="s">
        <v>8089</v>
      </c>
    </row>
    <row r="5186" spans="2:9">
      <c r="B5186" s="1699" t="s">
        <v>4072</v>
      </c>
      <c r="C5186" s="1699" t="s">
        <v>2132</v>
      </c>
      <c r="D5186" s="1699" t="s">
        <v>2725</v>
      </c>
      <c r="E5186" s="1699">
        <v>0</v>
      </c>
      <c r="F5186" s="1699">
        <v>1</v>
      </c>
      <c r="G5186" s="1700" t="s">
        <v>7062</v>
      </c>
      <c r="H5186" s="1700" t="s">
        <v>7078</v>
      </c>
      <c r="I5186" s="1700" t="s">
        <v>8089</v>
      </c>
    </row>
    <row r="5187" spans="2:9">
      <c r="B5187" s="1699" t="s">
        <v>4072</v>
      </c>
      <c r="C5187" s="1699" t="s">
        <v>2132</v>
      </c>
      <c r="D5187" s="1699" t="s">
        <v>2727</v>
      </c>
      <c r="E5187" s="1699">
        <v>0</v>
      </c>
      <c r="F5187" s="1699">
        <v>1</v>
      </c>
      <c r="G5187" s="1700" t="s">
        <v>7062</v>
      </c>
      <c r="H5187" s="1700" t="s">
        <v>7079</v>
      </c>
      <c r="I5187" s="1700" t="s">
        <v>8089</v>
      </c>
    </row>
    <row r="5188" spans="2:9">
      <c r="B5188" s="1699" t="s">
        <v>4072</v>
      </c>
      <c r="C5188" s="1699" t="s">
        <v>2132</v>
      </c>
      <c r="D5188" s="1699" t="s">
        <v>2729</v>
      </c>
      <c r="E5188" s="1699">
        <v>0</v>
      </c>
      <c r="F5188" s="1699">
        <v>1</v>
      </c>
      <c r="G5188" s="1700" t="s">
        <v>7062</v>
      </c>
      <c r="H5188" s="1700" t="s">
        <v>6907</v>
      </c>
      <c r="I5188" s="1700" t="s">
        <v>8088</v>
      </c>
    </row>
    <row r="5189" spans="2:9">
      <c r="B5189" s="1699" t="s">
        <v>4072</v>
      </c>
      <c r="C5189" s="1699" t="s">
        <v>2132</v>
      </c>
      <c r="D5189" s="1699" t="s">
        <v>2731</v>
      </c>
      <c r="E5189" s="1699">
        <v>0</v>
      </c>
      <c r="F5189" s="1699">
        <v>1</v>
      </c>
      <c r="G5189" s="1700" t="s">
        <v>7062</v>
      </c>
      <c r="H5189" s="1700" t="s">
        <v>7080</v>
      </c>
      <c r="I5189" s="1700" t="s">
        <v>8088</v>
      </c>
    </row>
    <row r="5190" spans="2:9">
      <c r="B5190" s="1699" t="s">
        <v>4072</v>
      </c>
      <c r="C5190" s="1699" t="s">
        <v>2135</v>
      </c>
      <c r="D5190" s="1699" t="s">
        <v>2108</v>
      </c>
      <c r="E5190" s="1699">
        <v>1</v>
      </c>
      <c r="F5190" s="1699">
        <v>0</v>
      </c>
      <c r="G5190" s="1700" t="s">
        <v>7081</v>
      </c>
      <c r="H5190" s="1700"/>
      <c r="I5190" s="1700" t="s">
        <v>8088</v>
      </c>
    </row>
    <row r="5191" spans="2:9">
      <c r="B5191" s="1699" t="s">
        <v>4072</v>
      </c>
      <c r="C5191" s="1699" t="s">
        <v>2135</v>
      </c>
      <c r="D5191" s="1699" t="s">
        <v>2112</v>
      </c>
      <c r="E5191" s="1699">
        <v>0</v>
      </c>
      <c r="F5191" s="1699">
        <v>1</v>
      </c>
      <c r="G5191" s="1700" t="s">
        <v>7081</v>
      </c>
      <c r="H5191" s="1700" t="s">
        <v>7082</v>
      </c>
      <c r="I5191" s="1700" t="s">
        <v>8088</v>
      </c>
    </row>
    <row r="5192" spans="2:9">
      <c r="B5192" s="1699" t="s">
        <v>4072</v>
      </c>
      <c r="C5192" s="1699" t="s">
        <v>2135</v>
      </c>
      <c r="D5192" s="1699" t="s">
        <v>2124</v>
      </c>
      <c r="E5192" s="1699">
        <v>0</v>
      </c>
      <c r="F5192" s="1699">
        <v>1</v>
      </c>
      <c r="G5192" s="1700" t="s">
        <v>7081</v>
      </c>
      <c r="H5192" s="1700" t="s">
        <v>7083</v>
      </c>
      <c r="I5192" s="1700" t="s">
        <v>8088</v>
      </c>
    </row>
    <row r="5193" spans="2:9">
      <c r="B5193" s="1699" t="s">
        <v>4072</v>
      </c>
      <c r="C5193" s="1699" t="s">
        <v>2135</v>
      </c>
      <c r="D5193" s="1699" t="s">
        <v>2128</v>
      </c>
      <c r="E5193" s="1699">
        <v>0</v>
      </c>
      <c r="F5193" s="1699">
        <v>1</v>
      </c>
      <c r="G5193" s="1700" t="s">
        <v>7081</v>
      </c>
      <c r="H5193" s="1700" t="s">
        <v>7084</v>
      </c>
      <c r="I5193" s="1700" t="s">
        <v>8088</v>
      </c>
    </row>
    <row r="5194" spans="2:9">
      <c r="B5194" s="1699" t="s">
        <v>4072</v>
      </c>
      <c r="C5194" s="1699" t="s">
        <v>2135</v>
      </c>
      <c r="D5194" s="1699" t="s">
        <v>2130</v>
      </c>
      <c r="E5194" s="1699">
        <v>0</v>
      </c>
      <c r="F5194" s="1699">
        <v>1</v>
      </c>
      <c r="G5194" s="1700" t="s">
        <v>7081</v>
      </c>
      <c r="H5194" s="1700" t="s">
        <v>6704</v>
      </c>
      <c r="I5194" s="1700" t="s">
        <v>8088</v>
      </c>
    </row>
    <row r="5195" spans="2:9">
      <c r="B5195" s="1699" t="s">
        <v>4072</v>
      </c>
      <c r="C5195" s="1699" t="s">
        <v>2135</v>
      </c>
      <c r="D5195" s="1699" t="s">
        <v>2512</v>
      </c>
      <c r="E5195" s="1699">
        <v>0</v>
      </c>
      <c r="F5195" s="1699">
        <v>1</v>
      </c>
      <c r="G5195" s="1700" t="s">
        <v>7081</v>
      </c>
      <c r="H5195" s="1700" t="s">
        <v>7085</v>
      </c>
      <c r="I5195" s="1700" t="s">
        <v>8088</v>
      </c>
    </row>
    <row r="5196" spans="2:9">
      <c r="B5196" s="1699" t="s">
        <v>4072</v>
      </c>
      <c r="C5196" s="1699" t="s">
        <v>2137</v>
      </c>
      <c r="D5196" s="1699" t="s">
        <v>2122</v>
      </c>
      <c r="E5196" s="1699">
        <v>0</v>
      </c>
      <c r="F5196" s="1699">
        <v>1</v>
      </c>
      <c r="G5196" s="1700" t="s">
        <v>7086</v>
      </c>
      <c r="H5196" s="1700" t="s">
        <v>7087</v>
      </c>
      <c r="I5196" s="1700" t="s">
        <v>8088</v>
      </c>
    </row>
    <row r="5197" spans="2:9">
      <c r="B5197" s="1699" t="s">
        <v>4072</v>
      </c>
      <c r="C5197" s="1699" t="s">
        <v>2137</v>
      </c>
      <c r="D5197" s="1699" t="s">
        <v>2124</v>
      </c>
      <c r="E5197" s="1699">
        <v>0</v>
      </c>
      <c r="F5197" s="1699">
        <v>1</v>
      </c>
      <c r="G5197" s="1700" t="s">
        <v>7086</v>
      </c>
      <c r="H5197" s="1700" t="s">
        <v>2219</v>
      </c>
      <c r="I5197" s="1700" t="s">
        <v>8088</v>
      </c>
    </row>
    <row r="5198" spans="2:9">
      <c r="B5198" s="1699" t="s">
        <v>4072</v>
      </c>
      <c r="C5198" s="1699" t="s">
        <v>2137</v>
      </c>
      <c r="D5198" s="1699" t="s">
        <v>2126</v>
      </c>
      <c r="E5198" s="1699">
        <v>0</v>
      </c>
      <c r="F5198" s="1699">
        <v>1</v>
      </c>
      <c r="G5198" s="1700" t="s">
        <v>7086</v>
      </c>
      <c r="H5198" s="1700" t="s">
        <v>3855</v>
      </c>
      <c r="I5198" s="1700" t="s">
        <v>8088</v>
      </c>
    </row>
    <row r="5199" spans="2:9">
      <c r="B5199" s="1699" t="s">
        <v>4072</v>
      </c>
      <c r="C5199" s="1699" t="s">
        <v>2137</v>
      </c>
      <c r="D5199" s="1699" t="s">
        <v>2130</v>
      </c>
      <c r="E5199" s="1699">
        <v>0</v>
      </c>
      <c r="F5199" s="1699">
        <v>1</v>
      </c>
      <c r="G5199" s="1700" t="s">
        <v>7086</v>
      </c>
      <c r="H5199" s="1700" t="s">
        <v>7088</v>
      </c>
      <c r="I5199" s="1700" t="s">
        <v>8089</v>
      </c>
    </row>
    <row r="5200" spans="2:9">
      <c r="B5200" s="1699" t="s">
        <v>4072</v>
      </c>
      <c r="C5200" s="1699" t="s">
        <v>2137</v>
      </c>
      <c r="D5200" s="1699" t="s">
        <v>2514</v>
      </c>
      <c r="E5200" s="1699">
        <v>0</v>
      </c>
      <c r="F5200" s="1699">
        <v>1</v>
      </c>
      <c r="G5200" s="1700" t="s">
        <v>7086</v>
      </c>
      <c r="H5200" s="1700" t="s">
        <v>7089</v>
      </c>
      <c r="I5200" s="1700" t="s">
        <v>8088</v>
      </c>
    </row>
    <row r="5201" spans="2:9">
      <c r="B5201" s="1699" t="s">
        <v>4072</v>
      </c>
      <c r="C5201" s="1699" t="s">
        <v>2137</v>
      </c>
      <c r="D5201" s="1699" t="s">
        <v>2515</v>
      </c>
      <c r="E5201" s="1699">
        <v>0</v>
      </c>
      <c r="F5201" s="1699">
        <v>1</v>
      </c>
      <c r="G5201" s="1700" t="s">
        <v>7086</v>
      </c>
      <c r="H5201" s="1700" t="s">
        <v>7090</v>
      </c>
      <c r="I5201" s="1700" t="s">
        <v>8089</v>
      </c>
    </row>
    <row r="5202" spans="2:9">
      <c r="B5202" s="1699" t="s">
        <v>4072</v>
      </c>
      <c r="C5202" s="1699" t="s">
        <v>2138</v>
      </c>
      <c r="D5202" s="1699" t="s">
        <v>2108</v>
      </c>
      <c r="E5202" s="1699">
        <v>1</v>
      </c>
      <c r="F5202" s="1699">
        <v>0</v>
      </c>
      <c r="G5202" s="1700" t="s">
        <v>7091</v>
      </c>
      <c r="H5202" s="1700"/>
      <c r="I5202" s="1700" t="s">
        <v>8088</v>
      </c>
    </row>
    <row r="5203" spans="2:9">
      <c r="B5203" s="1699" t="s">
        <v>4072</v>
      </c>
      <c r="C5203" s="1699" t="s">
        <v>2138</v>
      </c>
      <c r="D5203" s="1699" t="s">
        <v>2110</v>
      </c>
      <c r="E5203" s="1699">
        <v>0</v>
      </c>
      <c r="F5203" s="1699">
        <v>1</v>
      </c>
      <c r="G5203" s="1700" t="s">
        <v>7091</v>
      </c>
      <c r="H5203" s="1700" t="s">
        <v>7092</v>
      </c>
      <c r="I5203" s="1700" t="s">
        <v>8089</v>
      </c>
    </row>
    <row r="5204" spans="2:9">
      <c r="B5204" s="1699" t="s">
        <v>4072</v>
      </c>
      <c r="C5204" s="1699" t="s">
        <v>2138</v>
      </c>
      <c r="D5204" s="1699" t="s">
        <v>2112</v>
      </c>
      <c r="E5204" s="1699">
        <v>0</v>
      </c>
      <c r="F5204" s="1699">
        <v>1</v>
      </c>
      <c r="G5204" s="1700" t="s">
        <v>7091</v>
      </c>
      <c r="H5204" s="1700" t="s">
        <v>4241</v>
      </c>
      <c r="I5204" s="1700" t="s">
        <v>8089</v>
      </c>
    </row>
    <row r="5205" spans="2:9">
      <c r="B5205" s="1699" t="s">
        <v>4072</v>
      </c>
      <c r="C5205" s="1699" t="s">
        <v>2138</v>
      </c>
      <c r="D5205" s="1699" t="s">
        <v>2122</v>
      </c>
      <c r="E5205" s="1699">
        <v>0</v>
      </c>
      <c r="F5205" s="1699">
        <v>1</v>
      </c>
      <c r="G5205" s="1700" t="s">
        <v>7091</v>
      </c>
      <c r="H5205" s="1700" t="s">
        <v>7093</v>
      </c>
      <c r="I5205" s="1700" t="s">
        <v>8089</v>
      </c>
    </row>
    <row r="5206" spans="2:9">
      <c r="B5206" s="1699" t="s">
        <v>4072</v>
      </c>
      <c r="C5206" s="1699" t="s">
        <v>2138</v>
      </c>
      <c r="D5206" s="1699" t="s">
        <v>2515</v>
      </c>
      <c r="E5206" s="1699">
        <v>0</v>
      </c>
      <c r="F5206" s="1699">
        <v>1</v>
      </c>
      <c r="G5206" s="1700" t="s">
        <v>7091</v>
      </c>
      <c r="H5206" s="1700" t="s">
        <v>5356</v>
      </c>
      <c r="I5206" s="1700" t="s">
        <v>8089</v>
      </c>
    </row>
    <row r="5207" spans="2:9">
      <c r="B5207" s="1699" t="s">
        <v>4072</v>
      </c>
      <c r="C5207" s="1699" t="s">
        <v>2138</v>
      </c>
      <c r="D5207" s="1699" t="s">
        <v>2520</v>
      </c>
      <c r="E5207" s="1699">
        <v>0</v>
      </c>
      <c r="F5207" s="1699">
        <v>1</v>
      </c>
      <c r="G5207" s="1700" t="s">
        <v>7091</v>
      </c>
      <c r="H5207" s="1700" t="s">
        <v>7094</v>
      </c>
      <c r="I5207" s="1700" t="s">
        <v>8089</v>
      </c>
    </row>
    <row r="5208" spans="2:9">
      <c r="B5208" s="1699" t="s">
        <v>4072</v>
      </c>
      <c r="C5208" s="1699" t="s">
        <v>2138</v>
      </c>
      <c r="D5208" s="1699" t="s">
        <v>2522</v>
      </c>
      <c r="E5208" s="1699">
        <v>0</v>
      </c>
      <c r="F5208" s="1699">
        <v>1</v>
      </c>
      <c r="G5208" s="1700" t="s">
        <v>7091</v>
      </c>
      <c r="H5208" s="1700" t="s">
        <v>7095</v>
      </c>
      <c r="I5208" s="1700" t="s">
        <v>8088</v>
      </c>
    </row>
    <row r="5209" spans="2:9">
      <c r="B5209" s="1699" t="s">
        <v>4072</v>
      </c>
      <c r="C5209" s="1699" t="s">
        <v>2138</v>
      </c>
      <c r="D5209" s="1699" t="s">
        <v>2525</v>
      </c>
      <c r="E5209" s="1699">
        <v>0</v>
      </c>
      <c r="F5209" s="1699">
        <v>1</v>
      </c>
      <c r="G5209" s="1700" t="s">
        <v>7091</v>
      </c>
      <c r="H5209" s="1700" t="s">
        <v>2803</v>
      </c>
      <c r="I5209" s="1700" t="s">
        <v>8088</v>
      </c>
    </row>
    <row r="5210" spans="2:9">
      <c r="B5210" s="1699" t="s">
        <v>4072</v>
      </c>
      <c r="C5210" s="1699" t="s">
        <v>2138</v>
      </c>
      <c r="D5210" s="1699" t="s">
        <v>2529</v>
      </c>
      <c r="E5210" s="1699">
        <v>0</v>
      </c>
      <c r="F5210" s="1699">
        <v>1</v>
      </c>
      <c r="G5210" s="1700" t="s">
        <v>7091</v>
      </c>
      <c r="H5210" s="1700" t="s">
        <v>2549</v>
      </c>
      <c r="I5210" s="1700" t="s">
        <v>8088</v>
      </c>
    </row>
    <row r="5211" spans="2:9">
      <c r="B5211" s="1699" t="s">
        <v>4072</v>
      </c>
      <c r="C5211" s="1699" t="s">
        <v>2138</v>
      </c>
      <c r="D5211" s="1699" t="s">
        <v>2531</v>
      </c>
      <c r="E5211" s="1699">
        <v>0</v>
      </c>
      <c r="F5211" s="1699">
        <v>1</v>
      </c>
      <c r="G5211" s="1700" t="s">
        <v>7091</v>
      </c>
      <c r="H5211" s="1700" t="s">
        <v>7096</v>
      </c>
      <c r="I5211" s="1700" t="s">
        <v>8089</v>
      </c>
    </row>
    <row r="5212" spans="2:9">
      <c r="B5212" s="1699" t="s">
        <v>4072</v>
      </c>
      <c r="C5212" s="1699" t="s">
        <v>2142</v>
      </c>
      <c r="D5212" s="1699" t="s">
        <v>2108</v>
      </c>
      <c r="E5212" s="1699">
        <v>1</v>
      </c>
      <c r="F5212" s="1699">
        <v>0</v>
      </c>
      <c r="G5212" s="1700" t="s">
        <v>7097</v>
      </c>
      <c r="H5212" s="1700"/>
      <c r="I5212" s="1700" t="s">
        <v>8088</v>
      </c>
    </row>
    <row r="5213" spans="2:9">
      <c r="B5213" s="1699" t="s">
        <v>4072</v>
      </c>
      <c r="C5213" s="1699" t="s">
        <v>2142</v>
      </c>
      <c r="D5213" s="1699" t="s">
        <v>2110</v>
      </c>
      <c r="E5213" s="1699">
        <v>0</v>
      </c>
      <c r="F5213" s="1699">
        <v>1</v>
      </c>
      <c r="G5213" s="1700" t="s">
        <v>7097</v>
      </c>
      <c r="H5213" s="1700" t="s">
        <v>3169</v>
      </c>
      <c r="I5213" s="1700" t="s">
        <v>8088</v>
      </c>
    </row>
    <row r="5214" spans="2:9">
      <c r="B5214" s="1699" t="s">
        <v>4072</v>
      </c>
      <c r="C5214" s="1699" t="s">
        <v>2142</v>
      </c>
      <c r="D5214" s="1699" t="s">
        <v>2112</v>
      </c>
      <c r="E5214" s="1699">
        <v>0</v>
      </c>
      <c r="F5214" s="1699">
        <v>1</v>
      </c>
      <c r="G5214" s="1700" t="s">
        <v>7097</v>
      </c>
      <c r="H5214" s="1700" t="s">
        <v>7098</v>
      </c>
      <c r="I5214" s="1700" t="s">
        <v>8088</v>
      </c>
    </row>
    <row r="5215" spans="2:9">
      <c r="B5215" s="1699" t="s">
        <v>4072</v>
      </c>
      <c r="C5215" s="1699" t="s">
        <v>2142</v>
      </c>
      <c r="D5215" s="1699" t="s">
        <v>2122</v>
      </c>
      <c r="E5215" s="1699">
        <v>0</v>
      </c>
      <c r="F5215" s="1699">
        <v>1</v>
      </c>
      <c r="G5215" s="1700" t="s">
        <v>7097</v>
      </c>
      <c r="H5215" s="1700" t="s">
        <v>7099</v>
      </c>
      <c r="I5215" s="1700" t="s">
        <v>8088</v>
      </c>
    </row>
    <row r="5216" spans="2:9">
      <c r="B5216" s="1699" t="s">
        <v>4072</v>
      </c>
      <c r="C5216" s="1699" t="s">
        <v>2142</v>
      </c>
      <c r="D5216" s="1699" t="s">
        <v>2124</v>
      </c>
      <c r="E5216" s="1699">
        <v>0</v>
      </c>
      <c r="F5216" s="1699">
        <v>1</v>
      </c>
      <c r="G5216" s="1700" t="s">
        <v>7097</v>
      </c>
      <c r="H5216" s="1700" t="s">
        <v>2821</v>
      </c>
      <c r="I5216" s="1700" t="s">
        <v>8088</v>
      </c>
    </row>
    <row r="5217" spans="2:9">
      <c r="B5217" s="1699" t="s">
        <v>4072</v>
      </c>
      <c r="C5217" s="1699" t="s">
        <v>2142</v>
      </c>
      <c r="D5217" s="1699" t="s">
        <v>2126</v>
      </c>
      <c r="E5217" s="1699">
        <v>0</v>
      </c>
      <c r="F5217" s="1699">
        <v>1</v>
      </c>
      <c r="G5217" s="1700" t="s">
        <v>7097</v>
      </c>
      <c r="H5217" s="1700" t="s">
        <v>7100</v>
      </c>
      <c r="I5217" s="1700" t="s">
        <v>8089</v>
      </c>
    </row>
    <row r="5218" spans="2:9">
      <c r="B5218" s="1699" t="s">
        <v>4072</v>
      </c>
      <c r="C5218" s="1699" t="s">
        <v>2142</v>
      </c>
      <c r="D5218" s="1699" t="s">
        <v>2128</v>
      </c>
      <c r="E5218" s="1699">
        <v>0</v>
      </c>
      <c r="F5218" s="1699">
        <v>1</v>
      </c>
      <c r="G5218" s="1700" t="s">
        <v>7097</v>
      </c>
      <c r="H5218" s="1700" t="s">
        <v>7101</v>
      </c>
      <c r="I5218" s="1700" t="s">
        <v>8088</v>
      </c>
    </row>
    <row r="5219" spans="2:9">
      <c r="B5219" s="1699" t="s">
        <v>4072</v>
      </c>
      <c r="C5219" s="1699" t="s">
        <v>2142</v>
      </c>
      <c r="D5219" s="1699" t="s">
        <v>2130</v>
      </c>
      <c r="E5219" s="1699">
        <v>0</v>
      </c>
      <c r="F5219" s="1699">
        <v>1</v>
      </c>
      <c r="G5219" s="1700" t="s">
        <v>7097</v>
      </c>
      <c r="H5219" s="1700" t="s">
        <v>7102</v>
      </c>
      <c r="I5219" s="1700" t="s">
        <v>8088</v>
      </c>
    </row>
    <row r="5220" spans="2:9">
      <c r="B5220" s="1699" t="s">
        <v>4072</v>
      </c>
      <c r="C5220" s="1699" t="s">
        <v>2142</v>
      </c>
      <c r="D5220" s="1699" t="s">
        <v>2512</v>
      </c>
      <c r="E5220" s="1699">
        <v>0</v>
      </c>
      <c r="F5220" s="1699">
        <v>1</v>
      </c>
      <c r="G5220" s="1700" t="s">
        <v>7097</v>
      </c>
      <c r="H5220" s="1700" t="s">
        <v>7103</v>
      </c>
      <c r="I5220" s="1700" t="s">
        <v>8088</v>
      </c>
    </row>
    <row r="5221" spans="2:9">
      <c r="B5221" s="1699" t="s">
        <v>4072</v>
      </c>
      <c r="C5221" s="1699" t="s">
        <v>2142</v>
      </c>
      <c r="D5221" s="1699" t="s">
        <v>2514</v>
      </c>
      <c r="E5221" s="1699">
        <v>0</v>
      </c>
      <c r="F5221" s="1699">
        <v>1</v>
      </c>
      <c r="G5221" s="1700" t="s">
        <v>7097</v>
      </c>
      <c r="H5221" s="1700" t="s">
        <v>7104</v>
      </c>
      <c r="I5221" s="1700" t="s">
        <v>8088</v>
      </c>
    </row>
    <row r="5222" spans="2:9">
      <c r="B5222" s="1699" t="s">
        <v>4072</v>
      </c>
      <c r="C5222" s="1699" t="s">
        <v>2142</v>
      </c>
      <c r="D5222" s="1699" t="s">
        <v>2516</v>
      </c>
      <c r="E5222" s="1699">
        <v>0</v>
      </c>
      <c r="F5222" s="1699">
        <v>1</v>
      </c>
      <c r="G5222" s="1700" t="s">
        <v>7097</v>
      </c>
      <c r="H5222" s="1700" t="s">
        <v>7105</v>
      </c>
      <c r="I5222" s="1700" t="s">
        <v>8088</v>
      </c>
    </row>
    <row r="5223" spans="2:9">
      <c r="B5223" s="1699" t="s">
        <v>4072</v>
      </c>
      <c r="C5223" s="1699" t="s">
        <v>2142</v>
      </c>
      <c r="D5223" s="1699" t="s">
        <v>2518</v>
      </c>
      <c r="E5223" s="1699">
        <v>0</v>
      </c>
      <c r="F5223" s="1699">
        <v>1</v>
      </c>
      <c r="G5223" s="1700" t="s">
        <v>7097</v>
      </c>
      <c r="H5223" s="1700" t="s">
        <v>7106</v>
      </c>
      <c r="I5223" s="1700" t="s">
        <v>8088</v>
      </c>
    </row>
    <row r="5224" spans="2:9">
      <c r="B5224" s="1699" t="s">
        <v>4072</v>
      </c>
      <c r="C5224" s="1699" t="s">
        <v>2142</v>
      </c>
      <c r="D5224" s="1699" t="s">
        <v>2520</v>
      </c>
      <c r="E5224" s="1699">
        <v>0</v>
      </c>
      <c r="F5224" s="1699">
        <v>1</v>
      </c>
      <c r="G5224" s="1700" t="s">
        <v>7097</v>
      </c>
      <c r="H5224" s="1700" t="s">
        <v>7107</v>
      </c>
      <c r="I5224" s="1700" t="s">
        <v>8088</v>
      </c>
    </row>
    <row r="5225" spans="2:9">
      <c r="B5225" s="1699" t="s">
        <v>4072</v>
      </c>
      <c r="C5225" s="1699" t="s">
        <v>2142</v>
      </c>
      <c r="D5225" s="1699" t="s">
        <v>2522</v>
      </c>
      <c r="E5225" s="1699">
        <v>0</v>
      </c>
      <c r="F5225" s="1699">
        <v>1</v>
      </c>
      <c r="G5225" s="1700" t="s">
        <v>7097</v>
      </c>
      <c r="H5225" s="1700" t="s">
        <v>3244</v>
      </c>
      <c r="I5225" s="1700" t="s">
        <v>8088</v>
      </c>
    </row>
    <row r="5226" spans="2:9">
      <c r="B5226" s="1699" t="s">
        <v>4072</v>
      </c>
      <c r="C5226" s="1699" t="s">
        <v>2142</v>
      </c>
      <c r="D5226" s="1699" t="s">
        <v>2524</v>
      </c>
      <c r="E5226" s="1699">
        <v>0</v>
      </c>
      <c r="F5226" s="1699">
        <v>1</v>
      </c>
      <c r="G5226" s="1700" t="s">
        <v>7097</v>
      </c>
      <c r="H5226" s="1700" t="s">
        <v>2417</v>
      </c>
      <c r="I5226" s="1700" t="s">
        <v>8088</v>
      </c>
    </row>
    <row r="5227" spans="2:9">
      <c r="B5227" s="1699" t="s">
        <v>4072</v>
      </c>
      <c r="C5227" s="1699" t="s">
        <v>2142</v>
      </c>
      <c r="D5227" s="1699" t="s">
        <v>2525</v>
      </c>
      <c r="E5227" s="1699">
        <v>0</v>
      </c>
      <c r="F5227" s="1699">
        <v>1</v>
      </c>
      <c r="G5227" s="1700" t="s">
        <v>7097</v>
      </c>
      <c r="H5227" s="1700" t="s">
        <v>7108</v>
      </c>
      <c r="I5227" s="1700" t="s">
        <v>8088</v>
      </c>
    </row>
    <row r="5228" spans="2:9">
      <c r="B5228" s="1699" t="s">
        <v>4072</v>
      </c>
      <c r="C5228" s="1699" t="s">
        <v>2142</v>
      </c>
      <c r="D5228" s="1699" t="s">
        <v>2527</v>
      </c>
      <c r="E5228" s="1699">
        <v>0</v>
      </c>
      <c r="F5228" s="1699">
        <v>1</v>
      </c>
      <c r="G5228" s="1700" t="s">
        <v>7097</v>
      </c>
      <c r="H5228" s="1700" t="s">
        <v>7109</v>
      </c>
      <c r="I5228" s="1700" t="s">
        <v>8088</v>
      </c>
    </row>
    <row r="5229" spans="2:9">
      <c r="B5229" s="1699" t="s">
        <v>4072</v>
      </c>
      <c r="C5229" s="1699" t="s">
        <v>2142</v>
      </c>
      <c r="D5229" s="1699" t="s">
        <v>2529</v>
      </c>
      <c r="E5229" s="1699">
        <v>0</v>
      </c>
      <c r="F5229" s="1699">
        <v>1</v>
      </c>
      <c r="G5229" s="1700" t="s">
        <v>7097</v>
      </c>
      <c r="H5229" s="1700" t="s">
        <v>7110</v>
      </c>
      <c r="I5229" s="1700" t="s">
        <v>8088</v>
      </c>
    </row>
    <row r="5230" spans="2:9">
      <c r="B5230" s="1699" t="s">
        <v>4072</v>
      </c>
      <c r="C5230" s="1699" t="s">
        <v>2142</v>
      </c>
      <c r="D5230" s="1699" t="s">
        <v>2531</v>
      </c>
      <c r="E5230" s="1699">
        <v>0</v>
      </c>
      <c r="F5230" s="1699">
        <v>1</v>
      </c>
      <c r="G5230" s="1700" t="s">
        <v>7097</v>
      </c>
      <c r="H5230" s="1700" t="s">
        <v>7111</v>
      </c>
      <c r="I5230" s="1700" t="s">
        <v>8089</v>
      </c>
    </row>
    <row r="5231" spans="2:9">
      <c r="B5231" s="1699" t="s">
        <v>4072</v>
      </c>
      <c r="C5231" s="1699" t="s">
        <v>2152</v>
      </c>
      <c r="D5231" s="1699" t="s">
        <v>2108</v>
      </c>
      <c r="E5231" s="1699">
        <v>1</v>
      </c>
      <c r="F5231" s="1699">
        <v>0</v>
      </c>
      <c r="G5231" s="1700" t="s">
        <v>7112</v>
      </c>
      <c r="H5231" s="1700"/>
      <c r="I5231" s="1700" t="s">
        <v>8088</v>
      </c>
    </row>
    <row r="5232" spans="2:9">
      <c r="B5232" s="1699" t="s">
        <v>4072</v>
      </c>
      <c r="C5232" s="1699" t="s">
        <v>2152</v>
      </c>
      <c r="D5232" s="1699" t="s">
        <v>2110</v>
      </c>
      <c r="E5232" s="1699">
        <v>0</v>
      </c>
      <c r="F5232" s="1699">
        <v>1</v>
      </c>
      <c r="G5232" s="1700" t="s">
        <v>7112</v>
      </c>
      <c r="H5232" s="1700" t="s">
        <v>7113</v>
      </c>
      <c r="I5232" s="1700" t="s">
        <v>8088</v>
      </c>
    </row>
    <row r="5233" spans="2:9">
      <c r="B5233" s="1699" t="s">
        <v>4072</v>
      </c>
      <c r="C5233" s="1699" t="s">
        <v>2152</v>
      </c>
      <c r="D5233" s="1699" t="s">
        <v>2112</v>
      </c>
      <c r="E5233" s="1699">
        <v>0</v>
      </c>
      <c r="F5233" s="1699">
        <v>1</v>
      </c>
      <c r="G5233" s="1700" t="s">
        <v>7112</v>
      </c>
      <c r="H5233" s="1700" t="s">
        <v>7114</v>
      </c>
      <c r="I5233" s="1700" t="s">
        <v>8088</v>
      </c>
    </row>
    <row r="5234" spans="2:9">
      <c r="B5234" s="1699" t="s">
        <v>4072</v>
      </c>
      <c r="C5234" s="1699" t="s">
        <v>2152</v>
      </c>
      <c r="D5234" s="1699" t="s">
        <v>2124</v>
      </c>
      <c r="E5234" s="1699">
        <v>0</v>
      </c>
      <c r="F5234" s="1699">
        <v>1</v>
      </c>
      <c r="G5234" s="1700" t="s">
        <v>7112</v>
      </c>
      <c r="H5234" s="1700" t="s">
        <v>7115</v>
      </c>
      <c r="I5234" s="1700" t="s">
        <v>8088</v>
      </c>
    </row>
    <row r="5235" spans="2:9">
      <c r="B5235" s="1699" t="s">
        <v>4072</v>
      </c>
      <c r="C5235" s="1699" t="s">
        <v>2152</v>
      </c>
      <c r="D5235" s="1699" t="s">
        <v>2126</v>
      </c>
      <c r="E5235" s="1699">
        <v>0</v>
      </c>
      <c r="F5235" s="1699">
        <v>1</v>
      </c>
      <c r="G5235" s="1700" t="s">
        <v>7112</v>
      </c>
      <c r="H5235" s="1700" t="s">
        <v>3190</v>
      </c>
      <c r="I5235" s="1700" t="s">
        <v>8088</v>
      </c>
    </row>
    <row r="5236" spans="2:9">
      <c r="B5236" s="1699" t="s">
        <v>4072</v>
      </c>
      <c r="C5236" s="1699" t="s">
        <v>2152</v>
      </c>
      <c r="D5236" s="1699" t="s">
        <v>2128</v>
      </c>
      <c r="E5236" s="1699">
        <v>0</v>
      </c>
      <c r="F5236" s="1699">
        <v>1</v>
      </c>
      <c r="G5236" s="1700" t="s">
        <v>7112</v>
      </c>
      <c r="H5236" s="1700" t="s">
        <v>7116</v>
      </c>
      <c r="I5236" s="1700" t="s">
        <v>8088</v>
      </c>
    </row>
    <row r="5237" spans="2:9">
      <c r="B5237" s="1699" t="s">
        <v>4072</v>
      </c>
      <c r="C5237" s="1699" t="s">
        <v>2152</v>
      </c>
      <c r="D5237" s="1699" t="s">
        <v>2130</v>
      </c>
      <c r="E5237" s="1699">
        <v>0</v>
      </c>
      <c r="F5237" s="1699">
        <v>1</v>
      </c>
      <c r="G5237" s="1700" t="s">
        <v>7112</v>
      </c>
      <c r="H5237" s="1700" t="s">
        <v>7080</v>
      </c>
      <c r="I5237" s="1700" t="s">
        <v>8088</v>
      </c>
    </row>
    <row r="5238" spans="2:9">
      <c r="B5238" s="1699" t="s">
        <v>4072</v>
      </c>
      <c r="C5238" s="1699" t="s">
        <v>2152</v>
      </c>
      <c r="D5238" s="1699" t="s">
        <v>2512</v>
      </c>
      <c r="E5238" s="1699">
        <v>0</v>
      </c>
      <c r="F5238" s="1699">
        <v>1</v>
      </c>
      <c r="G5238" s="1700" t="s">
        <v>7112</v>
      </c>
      <c r="H5238" s="1700" t="s">
        <v>7117</v>
      </c>
      <c r="I5238" s="1700" t="s">
        <v>8088</v>
      </c>
    </row>
    <row r="5239" spans="2:9">
      <c r="B5239" s="1699" t="s">
        <v>4072</v>
      </c>
      <c r="C5239" s="1699" t="s">
        <v>2157</v>
      </c>
      <c r="D5239" s="1699" t="s">
        <v>2107</v>
      </c>
      <c r="E5239" s="1699">
        <v>0</v>
      </c>
      <c r="F5239" s="1699">
        <v>1</v>
      </c>
      <c r="G5239" s="1700" t="s">
        <v>7118</v>
      </c>
      <c r="H5239" s="1700" t="s">
        <v>7075</v>
      </c>
      <c r="I5239" s="1700" t="s">
        <v>8088</v>
      </c>
    </row>
    <row r="5240" spans="2:9">
      <c r="B5240" s="1699" t="s">
        <v>4072</v>
      </c>
      <c r="C5240" s="1699" t="s">
        <v>2157</v>
      </c>
      <c r="D5240" s="1699" t="s">
        <v>2124</v>
      </c>
      <c r="E5240" s="1699">
        <v>0</v>
      </c>
      <c r="F5240" s="1699">
        <v>1</v>
      </c>
      <c r="G5240" s="1700" t="s">
        <v>7118</v>
      </c>
      <c r="H5240" s="1700" t="s">
        <v>2903</v>
      </c>
      <c r="I5240" s="1700" t="s">
        <v>8088</v>
      </c>
    </row>
    <row r="5241" spans="2:9">
      <c r="B5241" s="1699" t="s">
        <v>4072</v>
      </c>
      <c r="C5241" s="1699" t="s">
        <v>2157</v>
      </c>
      <c r="D5241" s="1699" t="s">
        <v>2128</v>
      </c>
      <c r="E5241" s="1699">
        <v>0</v>
      </c>
      <c r="F5241" s="1699">
        <v>1</v>
      </c>
      <c r="G5241" s="1700" t="s">
        <v>7118</v>
      </c>
      <c r="H5241" s="1700" t="s">
        <v>7119</v>
      </c>
      <c r="I5241" s="1700" t="s">
        <v>8088</v>
      </c>
    </row>
    <row r="5242" spans="2:9">
      <c r="B5242" s="1699" t="s">
        <v>4072</v>
      </c>
      <c r="C5242" s="1699" t="s">
        <v>2157</v>
      </c>
      <c r="D5242" s="1699" t="s">
        <v>2514</v>
      </c>
      <c r="E5242" s="1699">
        <v>0</v>
      </c>
      <c r="F5242" s="1699">
        <v>1</v>
      </c>
      <c r="G5242" s="1700" t="s">
        <v>7118</v>
      </c>
      <c r="H5242" s="1700" t="s">
        <v>3055</v>
      </c>
      <c r="I5242" s="1700" t="s">
        <v>8088</v>
      </c>
    </row>
    <row r="5243" spans="2:9">
      <c r="B5243" s="1699" t="s">
        <v>4072</v>
      </c>
      <c r="C5243" s="1699" t="s">
        <v>2157</v>
      </c>
      <c r="D5243" s="1699" t="s">
        <v>2515</v>
      </c>
      <c r="E5243" s="1699">
        <v>0</v>
      </c>
      <c r="F5243" s="1699">
        <v>1</v>
      </c>
      <c r="G5243" s="1700" t="s">
        <v>7118</v>
      </c>
      <c r="H5243" s="1700" t="s">
        <v>3522</v>
      </c>
      <c r="I5243" s="1700" t="s">
        <v>8089</v>
      </c>
    </row>
    <row r="5244" spans="2:9">
      <c r="B5244" s="1699" t="s">
        <v>4072</v>
      </c>
      <c r="C5244" s="1699" t="s">
        <v>2157</v>
      </c>
      <c r="D5244" s="1699" t="s">
        <v>2516</v>
      </c>
      <c r="E5244" s="1699">
        <v>0</v>
      </c>
      <c r="F5244" s="1699">
        <v>1</v>
      </c>
      <c r="G5244" s="1700" t="s">
        <v>7118</v>
      </c>
      <c r="H5244" s="1700" t="s">
        <v>7120</v>
      </c>
      <c r="I5244" s="1700" t="s">
        <v>8089</v>
      </c>
    </row>
    <row r="5245" spans="2:9">
      <c r="B5245" s="1699" t="s">
        <v>4072</v>
      </c>
      <c r="C5245" s="1699" t="s">
        <v>2157</v>
      </c>
      <c r="D5245" s="1699" t="s">
        <v>2518</v>
      </c>
      <c r="E5245" s="1699">
        <v>0</v>
      </c>
      <c r="F5245" s="1699">
        <v>1</v>
      </c>
      <c r="G5245" s="1700" t="s">
        <v>7118</v>
      </c>
      <c r="H5245" s="1700" t="s">
        <v>7121</v>
      </c>
      <c r="I5245" s="1700" t="s">
        <v>8089</v>
      </c>
    </row>
    <row r="5246" spans="2:9">
      <c r="B5246" s="1699" t="s">
        <v>4072</v>
      </c>
      <c r="C5246" s="1699" t="s">
        <v>2157</v>
      </c>
      <c r="D5246" s="1699" t="s">
        <v>2520</v>
      </c>
      <c r="E5246" s="1699">
        <v>0</v>
      </c>
      <c r="F5246" s="1699">
        <v>1</v>
      </c>
      <c r="G5246" s="1700" t="s">
        <v>7118</v>
      </c>
      <c r="H5246" s="1700" t="s">
        <v>7122</v>
      </c>
      <c r="I5246" s="1700" t="s">
        <v>8089</v>
      </c>
    </row>
    <row r="5247" spans="2:9">
      <c r="B5247" s="1699" t="s">
        <v>4072</v>
      </c>
      <c r="C5247" s="1699" t="s">
        <v>2157</v>
      </c>
      <c r="D5247" s="1699" t="s">
        <v>2522</v>
      </c>
      <c r="E5247" s="1699">
        <v>0</v>
      </c>
      <c r="F5247" s="1699">
        <v>1</v>
      </c>
      <c r="G5247" s="1700" t="s">
        <v>7118</v>
      </c>
      <c r="H5247" s="1700" t="s">
        <v>3510</v>
      </c>
      <c r="I5247" s="1700" t="s">
        <v>8088</v>
      </c>
    </row>
    <row r="5248" spans="2:9">
      <c r="B5248" s="1699" t="s">
        <v>4072</v>
      </c>
      <c r="C5248" s="1699" t="s">
        <v>2157</v>
      </c>
      <c r="D5248" s="1699" t="s">
        <v>2524</v>
      </c>
      <c r="E5248" s="1699">
        <v>0</v>
      </c>
      <c r="F5248" s="1699">
        <v>1</v>
      </c>
      <c r="G5248" s="1700" t="s">
        <v>7118</v>
      </c>
      <c r="H5248" s="1700" t="s">
        <v>7123</v>
      </c>
      <c r="I5248" s="1700" t="s">
        <v>8089</v>
      </c>
    </row>
    <row r="5249" spans="2:9">
      <c r="B5249" s="1699" t="s">
        <v>4072</v>
      </c>
      <c r="C5249" s="1699" t="s">
        <v>2157</v>
      </c>
      <c r="D5249" s="1699" t="s">
        <v>2529</v>
      </c>
      <c r="E5249" s="1699">
        <v>0</v>
      </c>
      <c r="F5249" s="1699">
        <v>1</v>
      </c>
      <c r="G5249" s="1700" t="s">
        <v>7118</v>
      </c>
      <c r="H5249" s="1700" t="s">
        <v>5858</v>
      </c>
      <c r="I5249" s="1700" t="s">
        <v>8088</v>
      </c>
    </row>
    <row r="5250" spans="2:9">
      <c r="B5250" s="1699" t="s">
        <v>4072</v>
      </c>
      <c r="C5250" s="1699" t="s">
        <v>2158</v>
      </c>
      <c r="D5250" s="1699" t="s">
        <v>2108</v>
      </c>
      <c r="E5250" s="1699">
        <v>1</v>
      </c>
      <c r="F5250" s="1699">
        <v>0</v>
      </c>
      <c r="G5250" s="1700" t="s">
        <v>7124</v>
      </c>
      <c r="H5250" s="1700"/>
      <c r="I5250" s="1700" t="s">
        <v>8088</v>
      </c>
    </row>
    <row r="5251" spans="2:9">
      <c r="B5251" s="1699" t="s">
        <v>4072</v>
      </c>
      <c r="C5251" s="1699" t="s">
        <v>2158</v>
      </c>
      <c r="D5251" s="1699" t="s">
        <v>2107</v>
      </c>
      <c r="E5251" s="1699">
        <v>0</v>
      </c>
      <c r="F5251" s="1699">
        <v>1</v>
      </c>
      <c r="G5251" s="1700" t="s">
        <v>7124</v>
      </c>
      <c r="H5251" s="1700" t="s">
        <v>7125</v>
      </c>
      <c r="I5251" s="1700" t="s">
        <v>8088</v>
      </c>
    </row>
    <row r="5252" spans="2:9">
      <c r="B5252" s="1699" t="s">
        <v>4072</v>
      </c>
      <c r="C5252" s="1699" t="s">
        <v>2158</v>
      </c>
      <c r="D5252" s="1699" t="s">
        <v>2110</v>
      </c>
      <c r="E5252" s="1699">
        <v>0</v>
      </c>
      <c r="F5252" s="1699">
        <v>1</v>
      </c>
      <c r="G5252" s="1700" t="s">
        <v>7124</v>
      </c>
      <c r="H5252" s="1700" t="s">
        <v>5746</v>
      </c>
      <c r="I5252" s="1700" t="s">
        <v>8089</v>
      </c>
    </row>
    <row r="5253" spans="2:9">
      <c r="B5253" s="1699" t="s">
        <v>4072</v>
      </c>
      <c r="C5253" s="1699" t="s">
        <v>2158</v>
      </c>
      <c r="D5253" s="1699" t="s">
        <v>2112</v>
      </c>
      <c r="E5253" s="1699">
        <v>0</v>
      </c>
      <c r="F5253" s="1699">
        <v>1</v>
      </c>
      <c r="G5253" s="1700" t="s">
        <v>7124</v>
      </c>
      <c r="H5253" s="1700" t="s">
        <v>2549</v>
      </c>
      <c r="I5253" s="1700" t="s">
        <v>8088</v>
      </c>
    </row>
    <row r="5254" spans="2:9">
      <c r="B5254" s="1699" t="s">
        <v>4072</v>
      </c>
      <c r="C5254" s="1699" t="s">
        <v>2158</v>
      </c>
      <c r="D5254" s="1699" t="s">
        <v>2122</v>
      </c>
      <c r="E5254" s="1699">
        <v>0</v>
      </c>
      <c r="F5254" s="1699">
        <v>1</v>
      </c>
      <c r="G5254" s="1700" t="s">
        <v>7124</v>
      </c>
      <c r="H5254" s="1700" t="s">
        <v>7126</v>
      </c>
      <c r="I5254" s="1700" t="s">
        <v>8088</v>
      </c>
    </row>
    <row r="5255" spans="2:9">
      <c r="B5255" s="1699" t="s">
        <v>4072</v>
      </c>
      <c r="C5255" s="1699" t="s">
        <v>2158</v>
      </c>
      <c r="D5255" s="1699" t="s">
        <v>2124</v>
      </c>
      <c r="E5255" s="1699">
        <v>0</v>
      </c>
      <c r="F5255" s="1699">
        <v>1</v>
      </c>
      <c r="G5255" s="1700" t="s">
        <v>7124</v>
      </c>
      <c r="H5255" s="1700" t="s">
        <v>7127</v>
      </c>
      <c r="I5255" s="1700" t="s">
        <v>8088</v>
      </c>
    </row>
    <row r="5256" spans="2:9">
      <c r="B5256" s="1699" t="s">
        <v>4072</v>
      </c>
      <c r="C5256" s="1699" t="s">
        <v>2158</v>
      </c>
      <c r="D5256" s="1699" t="s">
        <v>2126</v>
      </c>
      <c r="E5256" s="1699">
        <v>0</v>
      </c>
      <c r="F5256" s="1699">
        <v>1</v>
      </c>
      <c r="G5256" s="1700" t="s">
        <v>7124</v>
      </c>
      <c r="H5256" s="1700" t="s">
        <v>7128</v>
      </c>
      <c r="I5256" s="1700" t="s">
        <v>8088</v>
      </c>
    </row>
    <row r="5257" spans="2:9">
      <c r="B5257" s="1699" t="s">
        <v>4072</v>
      </c>
      <c r="C5257" s="1699" t="s">
        <v>2158</v>
      </c>
      <c r="D5257" s="1699" t="s">
        <v>2128</v>
      </c>
      <c r="E5257" s="1699">
        <v>0</v>
      </c>
      <c r="F5257" s="1699">
        <v>1</v>
      </c>
      <c r="G5257" s="1700" t="s">
        <v>7124</v>
      </c>
      <c r="H5257" s="1700" t="s">
        <v>7129</v>
      </c>
      <c r="I5257" s="1700" t="s">
        <v>8089</v>
      </c>
    </row>
    <row r="5258" spans="2:9">
      <c r="B5258" s="1699" t="s">
        <v>4072</v>
      </c>
      <c r="C5258" s="1699" t="s">
        <v>2158</v>
      </c>
      <c r="D5258" s="1699" t="s">
        <v>2130</v>
      </c>
      <c r="E5258" s="1699">
        <v>0</v>
      </c>
      <c r="F5258" s="1699">
        <v>1</v>
      </c>
      <c r="G5258" s="1700" t="s">
        <v>7124</v>
      </c>
      <c r="H5258" s="1700" t="s">
        <v>7130</v>
      </c>
      <c r="I5258" s="1700" t="s">
        <v>8088</v>
      </c>
    </row>
    <row r="5259" spans="2:9">
      <c r="B5259" s="1699" t="s">
        <v>4072</v>
      </c>
      <c r="C5259" s="1699" t="s">
        <v>2158</v>
      </c>
      <c r="D5259" s="1699" t="s">
        <v>2512</v>
      </c>
      <c r="E5259" s="1699">
        <v>0</v>
      </c>
      <c r="F5259" s="1699">
        <v>1</v>
      </c>
      <c r="G5259" s="1700" t="s">
        <v>7124</v>
      </c>
      <c r="H5259" s="1700" t="s">
        <v>7131</v>
      </c>
      <c r="I5259" s="1700" t="s">
        <v>8089</v>
      </c>
    </row>
    <row r="5260" spans="2:9">
      <c r="B5260" s="1699" t="s">
        <v>4072</v>
      </c>
      <c r="C5260" s="1699" t="s">
        <v>2158</v>
      </c>
      <c r="D5260" s="1699" t="s">
        <v>2514</v>
      </c>
      <c r="E5260" s="1699">
        <v>0</v>
      </c>
      <c r="F5260" s="1699">
        <v>1</v>
      </c>
      <c r="G5260" s="1700" t="s">
        <v>7124</v>
      </c>
      <c r="H5260" s="1700" t="s">
        <v>5556</v>
      </c>
      <c r="I5260" s="1700" t="s">
        <v>8088</v>
      </c>
    </row>
    <row r="5261" spans="2:9">
      <c r="B5261" s="1699" t="s">
        <v>4072</v>
      </c>
      <c r="C5261" s="1699" t="s">
        <v>2158</v>
      </c>
      <c r="D5261" s="1699" t="s">
        <v>2515</v>
      </c>
      <c r="E5261" s="1699">
        <v>0</v>
      </c>
      <c r="F5261" s="1699">
        <v>1</v>
      </c>
      <c r="G5261" s="1700" t="s">
        <v>7124</v>
      </c>
      <c r="H5261" s="1700" t="s">
        <v>7132</v>
      </c>
      <c r="I5261" s="1700" t="s">
        <v>8088</v>
      </c>
    </row>
    <row r="5262" spans="2:9">
      <c r="B5262" s="1699" t="s">
        <v>4072</v>
      </c>
      <c r="C5262" s="1699" t="s">
        <v>2158</v>
      </c>
      <c r="D5262" s="1699" t="s">
        <v>2516</v>
      </c>
      <c r="E5262" s="1699">
        <v>0</v>
      </c>
      <c r="F5262" s="1699">
        <v>1</v>
      </c>
      <c r="G5262" s="1700" t="s">
        <v>7124</v>
      </c>
      <c r="H5262" s="1700" t="s">
        <v>7133</v>
      </c>
      <c r="I5262" s="1700" t="s">
        <v>8088</v>
      </c>
    </row>
    <row r="5263" spans="2:9">
      <c r="B5263" s="1699" t="s">
        <v>4072</v>
      </c>
      <c r="C5263" s="1699" t="s">
        <v>2158</v>
      </c>
      <c r="D5263" s="1699" t="s">
        <v>2518</v>
      </c>
      <c r="E5263" s="1699">
        <v>0</v>
      </c>
      <c r="F5263" s="1699">
        <v>1</v>
      </c>
      <c r="G5263" s="1700" t="s">
        <v>7124</v>
      </c>
      <c r="H5263" s="1700" t="s">
        <v>7134</v>
      </c>
      <c r="I5263" s="1700" t="s">
        <v>8089</v>
      </c>
    </row>
    <row r="5264" spans="2:9">
      <c r="B5264" s="1699" t="s">
        <v>4072</v>
      </c>
      <c r="C5264" s="1699" t="s">
        <v>2158</v>
      </c>
      <c r="D5264" s="1699" t="s">
        <v>2520</v>
      </c>
      <c r="E5264" s="1699">
        <v>0</v>
      </c>
      <c r="F5264" s="1699">
        <v>1</v>
      </c>
      <c r="G5264" s="1700" t="s">
        <v>7124</v>
      </c>
      <c r="H5264" s="1700" t="s">
        <v>7135</v>
      </c>
      <c r="I5264" s="1700" t="s">
        <v>8089</v>
      </c>
    </row>
    <row r="5265" spans="2:9">
      <c r="B5265" s="1699" t="s">
        <v>4072</v>
      </c>
      <c r="C5265" s="1699" t="s">
        <v>2158</v>
      </c>
      <c r="D5265" s="1699" t="s">
        <v>2522</v>
      </c>
      <c r="E5265" s="1699">
        <v>0</v>
      </c>
      <c r="F5265" s="1699">
        <v>1</v>
      </c>
      <c r="G5265" s="1700" t="s">
        <v>7124</v>
      </c>
      <c r="H5265" s="1700" t="s">
        <v>7123</v>
      </c>
      <c r="I5265" s="1700" t="s">
        <v>8089</v>
      </c>
    </row>
    <row r="5266" spans="2:9">
      <c r="B5266" s="1699" t="s">
        <v>4072</v>
      </c>
      <c r="C5266" s="1699" t="s">
        <v>2158</v>
      </c>
      <c r="D5266" s="1699" t="s">
        <v>2524</v>
      </c>
      <c r="E5266" s="1699">
        <v>0</v>
      </c>
      <c r="F5266" s="1699">
        <v>1</v>
      </c>
      <c r="G5266" s="1700" t="s">
        <v>7124</v>
      </c>
      <c r="H5266" s="1700" t="s">
        <v>7136</v>
      </c>
      <c r="I5266" s="1700" t="s">
        <v>8089</v>
      </c>
    </row>
    <row r="5267" spans="2:9">
      <c r="B5267" s="1699" t="s">
        <v>4072</v>
      </c>
      <c r="C5267" s="1699" t="s">
        <v>2158</v>
      </c>
      <c r="D5267" s="1699" t="s">
        <v>2525</v>
      </c>
      <c r="E5267" s="1699">
        <v>0</v>
      </c>
      <c r="F5267" s="1699">
        <v>1</v>
      </c>
      <c r="G5267" s="1700" t="s">
        <v>7124</v>
      </c>
      <c r="H5267" s="1700" t="s">
        <v>7137</v>
      </c>
      <c r="I5267" s="1700" t="s">
        <v>8088</v>
      </c>
    </row>
    <row r="5268" spans="2:9">
      <c r="B5268" s="1699" t="s">
        <v>4072</v>
      </c>
      <c r="C5268" s="1699" t="s">
        <v>2158</v>
      </c>
      <c r="D5268" s="1699" t="s">
        <v>2527</v>
      </c>
      <c r="E5268" s="1699">
        <v>0</v>
      </c>
      <c r="F5268" s="1699">
        <v>1</v>
      </c>
      <c r="G5268" s="1700" t="s">
        <v>7124</v>
      </c>
      <c r="H5268" s="1700" t="s">
        <v>3754</v>
      </c>
      <c r="I5268" s="1700" t="s">
        <v>8088</v>
      </c>
    </row>
    <row r="5269" spans="2:9">
      <c r="B5269" s="1699" t="s">
        <v>4072</v>
      </c>
      <c r="C5269" s="1699" t="s">
        <v>2158</v>
      </c>
      <c r="D5269" s="1699" t="s">
        <v>2529</v>
      </c>
      <c r="E5269" s="1699">
        <v>0</v>
      </c>
      <c r="F5269" s="1699">
        <v>1</v>
      </c>
      <c r="G5269" s="1700" t="s">
        <v>7124</v>
      </c>
      <c r="H5269" s="1700" t="s">
        <v>7138</v>
      </c>
      <c r="I5269" s="1700" t="s">
        <v>8088</v>
      </c>
    </row>
    <row r="5270" spans="2:9">
      <c r="B5270" s="1699" t="s">
        <v>4072</v>
      </c>
      <c r="C5270" s="1699" t="s">
        <v>2158</v>
      </c>
      <c r="D5270" s="1699" t="s">
        <v>2531</v>
      </c>
      <c r="E5270" s="1699">
        <v>0</v>
      </c>
      <c r="F5270" s="1699">
        <v>1</v>
      </c>
      <c r="G5270" s="1700" t="s">
        <v>7124</v>
      </c>
      <c r="H5270" s="1700" t="s">
        <v>7139</v>
      </c>
      <c r="I5270" s="1700" t="s">
        <v>8088</v>
      </c>
    </row>
    <row r="5271" spans="2:9">
      <c r="B5271" s="1699" t="s">
        <v>4072</v>
      </c>
      <c r="C5271" s="1699" t="s">
        <v>2158</v>
      </c>
      <c r="D5271" s="1699" t="s">
        <v>2685</v>
      </c>
      <c r="E5271" s="1699">
        <v>0</v>
      </c>
      <c r="F5271" s="1699">
        <v>1</v>
      </c>
      <c r="G5271" s="1700" t="s">
        <v>7124</v>
      </c>
      <c r="H5271" s="1700" t="s">
        <v>7140</v>
      </c>
      <c r="I5271" s="1700" t="s">
        <v>8088</v>
      </c>
    </row>
    <row r="5272" spans="2:9">
      <c r="B5272" s="1699" t="s">
        <v>4072</v>
      </c>
      <c r="C5272" s="1699" t="s">
        <v>2158</v>
      </c>
      <c r="D5272" s="1699" t="s">
        <v>2725</v>
      </c>
      <c r="E5272" s="1699">
        <v>0</v>
      </c>
      <c r="F5272" s="1699">
        <v>1</v>
      </c>
      <c r="G5272" s="1700" t="s">
        <v>7124</v>
      </c>
      <c r="H5272" s="1700" t="s">
        <v>7141</v>
      </c>
      <c r="I5272" s="1700" t="s">
        <v>8088</v>
      </c>
    </row>
    <row r="5273" spans="2:9">
      <c r="B5273" s="1699" t="s">
        <v>4072</v>
      </c>
      <c r="C5273" s="1699" t="s">
        <v>2158</v>
      </c>
      <c r="D5273" s="1699" t="s">
        <v>2727</v>
      </c>
      <c r="E5273" s="1699">
        <v>0</v>
      </c>
      <c r="F5273" s="1699">
        <v>1</v>
      </c>
      <c r="G5273" s="1700" t="s">
        <v>7124</v>
      </c>
      <c r="H5273" s="1700" t="s">
        <v>3589</v>
      </c>
      <c r="I5273" s="1700" t="s">
        <v>8088</v>
      </c>
    </row>
    <row r="5274" spans="2:9">
      <c r="B5274" s="1699" t="s">
        <v>4072</v>
      </c>
      <c r="C5274" s="1699" t="s">
        <v>2158</v>
      </c>
      <c r="D5274" s="1699" t="s">
        <v>2729</v>
      </c>
      <c r="E5274" s="1699">
        <v>0</v>
      </c>
      <c r="F5274" s="1699">
        <v>1</v>
      </c>
      <c r="G5274" s="1700" t="s">
        <v>7124</v>
      </c>
      <c r="H5274" s="1700" t="s">
        <v>7142</v>
      </c>
      <c r="I5274" s="1700" t="s">
        <v>8088</v>
      </c>
    </row>
    <row r="5275" spans="2:9">
      <c r="B5275" s="1699" t="s">
        <v>4072</v>
      </c>
      <c r="C5275" s="1699" t="s">
        <v>2161</v>
      </c>
      <c r="D5275" s="1699" t="s">
        <v>2108</v>
      </c>
      <c r="E5275" s="1699">
        <v>1</v>
      </c>
      <c r="F5275" s="1699">
        <v>0</v>
      </c>
      <c r="G5275" s="1700" t="s">
        <v>7143</v>
      </c>
      <c r="H5275" s="1700"/>
      <c r="I5275" s="1700" t="s">
        <v>8088</v>
      </c>
    </row>
    <row r="5276" spans="2:9">
      <c r="B5276" s="1699" t="s">
        <v>4072</v>
      </c>
      <c r="C5276" s="1699" t="s">
        <v>2161</v>
      </c>
      <c r="D5276" s="1699" t="s">
        <v>2107</v>
      </c>
      <c r="E5276" s="1699">
        <v>0</v>
      </c>
      <c r="F5276" s="1699">
        <v>1</v>
      </c>
      <c r="G5276" s="1700" t="s">
        <v>7143</v>
      </c>
      <c r="H5276" s="1700" t="s">
        <v>7144</v>
      </c>
      <c r="I5276" s="1700" t="s">
        <v>8089</v>
      </c>
    </row>
    <row r="5277" spans="2:9">
      <c r="B5277" s="1699" t="s">
        <v>4072</v>
      </c>
      <c r="C5277" s="1699" t="s">
        <v>2161</v>
      </c>
      <c r="D5277" s="1699" t="s">
        <v>2112</v>
      </c>
      <c r="E5277" s="1699">
        <v>0</v>
      </c>
      <c r="F5277" s="1699">
        <v>1</v>
      </c>
      <c r="G5277" s="1700" t="s">
        <v>7143</v>
      </c>
      <c r="H5277" s="1700" t="s">
        <v>7145</v>
      </c>
      <c r="I5277" s="1700" t="s">
        <v>8088</v>
      </c>
    </row>
    <row r="5278" spans="2:9">
      <c r="B5278" s="1699" t="s">
        <v>4072</v>
      </c>
      <c r="C5278" s="1699" t="s">
        <v>2161</v>
      </c>
      <c r="D5278" s="1699" t="s">
        <v>2122</v>
      </c>
      <c r="E5278" s="1699">
        <v>0</v>
      </c>
      <c r="F5278" s="1699">
        <v>1</v>
      </c>
      <c r="G5278" s="1700" t="s">
        <v>7143</v>
      </c>
      <c r="H5278" s="1700" t="s">
        <v>7146</v>
      </c>
      <c r="I5278" s="1700" t="s">
        <v>8088</v>
      </c>
    </row>
    <row r="5279" spans="2:9">
      <c r="B5279" s="1699" t="s">
        <v>4072</v>
      </c>
      <c r="C5279" s="1699" t="s">
        <v>2161</v>
      </c>
      <c r="D5279" s="1699" t="s">
        <v>2124</v>
      </c>
      <c r="E5279" s="1699">
        <v>0</v>
      </c>
      <c r="F5279" s="1699">
        <v>1</v>
      </c>
      <c r="G5279" s="1700" t="s">
        <v>7143</v>
      </c>
      <c r="H5279" s="1700" t="s">
        <v>7147</v>
      </c>
      <c r="I5279" s="1700" t="s">
        <v>8089</v>
      </c>
    </row>
    <row r="5280" spans="2:9">
      <c r="B5280" s="1699" t="s">
        <v>4072</v>
      </c>
      <c r="C5280" s="1699" t="s">
        <v>2161</v>
      </c>
      <c r="D5280" s="1699" t="s">
        <v>2126</v>
      </c>
      <c r="E5280" s="1699">
        <v>0</v>
      </c>
      <c r="F5280" s="1699">
        <v>1</v>
      </c>
      <c r="G5280" s="1700" t="s">
        <v>7143</v>
      </c>
      <c r="H5280" s="1700" t="s">
        <v>3918</v>
      </c>
      <c r="I5280" s="1700" t="s">
        <v>8088</v>
      </c>
    </row>
    <row r="5281" spans="2:9">
      <c r="B5281" s="1699" t="s">
        <v>4072</v>
      </c>
      <c r="C5281" s="1699" t="s">
        <v>7148</v>
      </c>
      <c r="D5281" s="1699" t="s">
        <v>2108</v>
      </c>
      <c r="E5281" s="1699">
        <v>1</v>
      </c>
      <c r="F5281" s="1699">
        <v>0</v>
      </c>
      <c r="G5281" s="1700" t="s">
        <v>7149</v>
      </c>
      <c r="H5281" s="1700"/>
      <c r="I5281" s="1700" t="s">
        <v>8088</v>
      </c>
    </row>
    <row r="5282" spans="2:9">
      <c r="B5282" s="1699" t="s">
        <v>4072</v>
      </c>
      <c r="C5282" s="1699" t="s">
        <v>7148</v>
      </c>
      <c r="D5282" s="1699" t="s">
        <v>2107</v>
      </c>
      <c r="E5282" s="1699">
        <v>0</v>
      </c>
      <c r="F5282" s="1699">
        <v>1</v>
      </c>
      <c r="G5282" s="1700" t="s">
        <v>7149</v>
      </c>
      <c r="H5282" s="1700" t="s">
        <v>6525</v>
      </c>
      <c r="I5282" s="1700" t="s">
        <v>8088</v>
      </c>
    </row>
    <row r="5283" spans="2:9">
      <c r="B5283" s="1699" t="s">
        <v>4072</v>
      </c>
      <c r="C5283" s="1699" t="s">
        <v>7148</v>
      </c>
      <c r="D5283" s="1699" t="s">
        <v>2110</v>
      </c>
      <c r="E5283" s="1699">
        <v>0</v>
      </c>
      <c r="F5283" s="1699">
        <v>1</v>
      </c>
      <c r="G5283" s="1700" t="s">
        <v>7149</v>
      </c>
      <c r="H5283" s="1700" t="s">
        <v>7150</v>
      </c>
      <c r="I5283" s="1700" t="s">
        <v>8088</v>
      </c>
    </row>
    <row r="5284" spans="2:9">
      <c r="B5284" s="1699" t="s">
        <v>4072</v>
      </c>
      <c r="C5284" s="1699" t="s">
        <v>7148</v>
      </c>
      <c r="D5284" s="1699" t="s">
        <v>2112</v>
      </c>
      <c r="E5284" s="1699">
        <v>0</v>
      </c>
      <c r="F5284" s="1699">
        <v>1</v>
      </c>
      <c r="G5284" s="1700" t="s">
        <v>7149</v>
      </c>
      <c r="H5284" s="1700" t="s">
        <v>7151</v>
      </c>
      <c r="I5284" s="1700" t="s">
        <v>8088</v>
      </c>
    </row>
    <row r="5285" spans="2:9">
      <c r="B5285" s="1699" t="s">
        <v>4072</v>
      </c>
      <c r="C5285" s="1699" t="s">
        <v>7148</v>
      </c>
      <c r="D5285" s="1699" t="s">
        <v>2122</v>
      </c>
      <c r="E5285" s="1699">
        <v>0</v>
      </c>
      <c r="F5285" s="1699">
        <v>1</v>
      </c>
      <c r="G5285" s="1700" t="s">
        <v>7149</v>
      </c>
      <c r="H5285" s="1700" t="s">
        <v>7152</v>
      </c>
      <c r="I5285" s="1700" t="s">
        <v>8088</v>
      </c>
    </row>
    <row r="5286" spans="2:9">
      <c r="B5286" s="1699" t="s">
        <v>4072</v>
      </c>
      <c r="C5286" s="1699" t="s">
        <v>3668</v>
      </c>
      <c r="D5286" s="1699" t="s">
        <v>2108</v>
      </c>
      <c r="E5286" s="1699">
        <v>1</v>
      </c>
      <c r="F5286" s="1699">
        <v>0</v>
      </c>
      <c r="G5286" s="1700" t="s">
        <v>7153</v>
      </c>
      <c r="H5286" s="1700"/>
      <c r="I5286" s="1700" t="s">
        <v>8089</v>
      </c>
    </row>
    <row r="5287" spans="2:9">
      <c r="B5287" s="1699" t="s">
        <v>4072</v>
      </c>
      <c r="C5287" s="1699" t="s">
        <v>3668</v>
      </c>
      <c r="D5287" s="1699" t="s">
        <v>2107</v>
      </c>
      <c r="E5287" s="1699">
        <v>0</v>
      </c>
      <c r="F5287" s="1699">
        <v>1</v>
      </c>
      <c r="G5287" s="1700" t="s">
        <v>7153</v>
      </c>
      <c r="H5287" s="1700" t="s">
        <v>7154</v>
      </c>
      <c r="I5287" s="1700" t="s">
        <v>8088</v>
      </c>
    </row>
    <row r="5288" spans="2:9">
      <c r="B5288" s="1699" t="s">
        <v>4072</v>
      </c>
      <c r="C5288" s="1699" t="s">
        <v>3668</v>
      </c>
      <c r="D5288" s="1699" t="s">
        <v>2110</v>
      </c>
      <c r="E5288" s="1699">
        <v>0</v>
      </c>
      <c r="F5288" s="1699">
        <v>1</v>
      </c>
      <c r="G5288" s="1700" t="s">
        <v>7153</v>
      </c>
      <c r="H5288" s="1700" t="s">
        <v>7155</v>
      </c>
      <c r="I5288" s="1700" t="s">
        <v>8089</v>
      </c>
    </row>
    <row r="5289" spans="2:9">
      <c r="B5289" s="1699" t="s">
        <v>4072</v>
      </c>
      <c r="C5289" s="1699" t="s">
        <v>3668</v>
      </c>
      <c r="D5289" s="1699" t="s">
        <v>2112</v>
      </c>
      <c r="E5289" s="1699">
        <v>0</v>
      </c>
      <c r="F5289" s="1699">
        <v>1</v>
      </c>
      <c r="G5289" s="1700" t="s">
        <v>7153</v>
      </c>
      <c r="H5289" s="1700" t="s">
        <v>7156</v>
      </c>
      <c r="I5289" s="1700" t="s">
        <v>8089</v>
      </c>
    </row>
    <row r="5290" spans="2:9">
      <c r="B5290" s="1699" t="s">
        <v>4072</v>
      </c>
      <c r="C5290" s="1699" t="s">
        <v>3668</v>
      </c>
      <c r="D5290" s="1699" t="s">
        <v>2122</v>
      </c>
      <c r="E5290" s="1699">
        <v>0</v>
      </c>
      <c r="F5290" s="1699">
        <v>1</v>
      </c>
      <c r="G5290" s="1700" t="s">
        <v>7153</v>
      </c>
      <c r="H5290" s="1700" t="s">
        <v>7157</v>
      </c>
      <c r="I5290" s="1700" t="s">
        <v>8089</v>
      </c>
    </row>
    <row r="5291" spans="2:9">
      <c r="B5291" s="1699" t="s">
        <v>4072</v>
      </c>
      <c r="C5291" s="1699" t="s">
        <v>3668</v>
      </c>
      <c r="D5291" s="1699" t="s">
        <v>2124</v>
      </c>
      <c r="E5291" s="1699">
        <v>0</v>
      </c>
      <c r="F5291" s="1699">
        <v>1</v>
      </c>
      <c r="G5291" s="1700" t="s">
        <v>7153</v>
      </c>
      <c r="H5291" s="1700" t="s">
        <v>7158</v>
      </c>
      <c r="I5291" s="1700" t="s">
        <v>8089</v>
      </c>
    </row>
    <row r="5292" spans="2:9">
      <c r="B5292" s="1699" t="s">
        <v>4072</v>
      </c>
      <c r="C5292" s="1699" t="s">
        <v>3668</v>
      </c>
      <c r="D5292" s="1699" t="s">
        <v>2126</v>
      </c>
      <c r="E5292" s="1699">
        <v>0</v>
      </c>
      <c r="F5292" s="1699">
        <v>1</v>
      </c>
      <c r="G5292" s="1700" t="s">
        <v>7153</v>
      </c>
      <c r="H5292" s="1700" t="s">
        <v>7159</v>
      </c>
      <c r="I5292" s="1700" t="s">
        <v>8089</v>
      </c>
    </row>
    <row r="5293" spans="2:9">
      <c r="B5293" s="1699" t="s">
        <v>4072</v>
      </c>
      <c r="C5293" s="1699" t="s">
        <v>3668</v>
      </c>
      <c r="D5293" s="1699" t="s">
        <v>2128</v>
      </c>
      <c r="E5293" s="1699">
        <v>0</v>
      </c>
      <c r="F5293" s="1699">
        <v>1</v>
      </c>
      <c r="G5293" s="1700" t="s">
        <v>7153</v>
      </c>
      <c r="H5293" s="1700" t="s">
        <v>7160</v>
      </c>
      <c r="I5293" s="1700" t="s">
        <v>8089</v>
      </c>
    </row>
    <row r="5294" spans="2:9">
      <c r="B5294" s="1699" t="s">
        <v>4072</v>
      </c>
      <c r="C5294" s="1699" t="s">
        <v>3668</v>
      </c>
      <c r="D5294" s="1699" t="s">
        <v>2130</v>
      </c>
      <c r="E5294" s="1699">
        <v>0</v>
      </c>
      <c r="F5294" s="1699">
        <v>1</v>
      </c>
      <c r="G5294" s="1700" t="s">
        <v>7153</v>
      </c>
      <c r="H5294" s="1700" t="s">
        <v>7161</v>
      </c>
      <c r="I5294" s="1700" t="s">
        <v>8089</v>
      </c>
    </row>
    <row r="5295" spans="2:9">
      <c r="B5295" s="1699" t="s">
        <v>4072</v>
      </c>
      <c r="C5295" s="1699" t="s">
        <v>3668</v>
      </c>
      <c r="D5295" s="1699" t="s">
        <v>2512</v>
      </c>
      <c r="E5295" s="1699">
        <v>0</v>
      </c>
      <c r="F5295" s="1699">
        <v>1</v>
      </c>
      <c r="G5295" s="1700" t="s">
        <v>7153</v>
      </c>
      <c r="H5295" s="1700" t="s">
        <v>7162</v>
      </c>
      <c r="I5295" s="1700" t="s">
        <v>8089</v>
      </c>
    </row>
    <row r="5296" spans="2:9">
      <c r="B5296" s="1699" t="s">
        <v>4072</v>
      </c>
      <c r="C5296" s="1699" t="s">
        <v>3668</v>
      </c>
      <c r="D5296" s="1699" t="s">
        <v>2514</v>
      </c>
      <c r="E5296" s="1699">
        <v>0</v>
      </c>
      <c r="F5296" s="1699">
        <v>1</v>
      </c>
      <c r="G5296" s="1700" t="s">
        <v>7153</v>
      </c>
      <c r="H5296" s="1700" t="s">
        <v>7163</v>
      </c>
      <c r="I5296" s="1700" t="s">
        <v>8089</v>
      </c>
    </row>
    <row r="5297" spans="2:9">
      <c r="B5297" s="1699" t="s">
        <v>4072</v>
      </c>
      <c r="C5297" s="1699" t="s">
        <v>2294</v>
      </c>
      <c r="D5297" s="1699" t="s">
        <v>2108</v>
      </c>
      <c r="E5297" s="1699">
        <v>1</v>
      </c>
      <c r="F5297" s="1699">
        <v>0</v>
      </c>
      <c r="G5297" s="1700" t="s">
        <v>7164</v>
      </c>
      <c r="H5297" s="1700"/>
      <c r="I5297" s="1700" t="s">
        <v>8088</v>
      </c>
    </row>
    <row r="5298" spans="2:9">
      <c r="B5298" s="1699" t="s">
        <v>4072</v>
      </c>
      <c r="C5298" s="1699" t="s">
        <v>2294</v>
      </c>
      <c r="D5298" s="1699" t="s">
        <v>2107</v>
      </c>
      <c r="E5298" s="1699">
        <v>0</v>
      </c>
      <c r="F5298" s="1699">
        <v>1</v>
      </c>
      <c r="G5298" s="1700" t="s">
        <v>7164</v>
      </c>
      <c r="H5298" s="1700" t="s">
        <v>7164</v>
      </c>
      <c r="I5298" s="1700" t="s">
        <v>8088</v>
      </c>
    </row>
    <row r="5299" spans="2:9">
      <c r="B5299" s="1699" t="s">
        <v>4072</v>
      </c>
      <c r="C5299" s="1699" t="s">
        <v>2294</v>
      </c>
      <c r="D5299" s="1699" t="s">
        <v>2112</v>
      </c>
      <c r="E5299" s="1699">
        <v>0</v>
      </c>
      <c r="F5299" s="1699">
        <v>1</v>
      </c>
      <c r="G5299" s="1700" t="s">
        <v>7164</v>
      </c>
      <c r="H5299" s="1700" t="s">
        <v>2751</v>
      </c>
      <c r="I5299" s="1700" t="s">
        <v>8089</v>
      </c>
    </row>
    <row r="5300" spans="2:9">
      <c r="B5300" s="1699" t="s">
        <v>4072</v>
      </c>
      <c r="C5300" s="1699" t="s">
        <v>2948</v>
      </c>
      <c r="D5300" s="1699" t="s">
        <v>2108</v>
      </c>
      <c r="E5300" s="1699">
        <v>1</v>
      </c>
      <c r="F5300" s="1699">
        <v>0</v>
      </c>
      <c r="G5300" s="1700" t="s">
        <v>7165</v>
      </c>
      <c r="H5300" s="1700"/>
      <c r="I5300" s="1700" t="s">
        <v>8088</v>
      </c>
    </row>
    <row r="5301" spans="2:9">
      <c r="B5301" s="1699" t="s">
        <v>4072</v>
      </c>
      <c r="C5301" s="1699" t="s">
        <v>2948</v>
      </c>
      <c r="D5301" s="1699" t="s">
        <v>2110</v>
      </c>
      <c r="E5301" s="1699">
        <v>0</v>
      </c>
      <c r="F5301" s="1699">
        <v>1</v>
      </c>
      <c r="G5301" s="1700" t="s">
        <v>7165</v>
      </c>
      <c r="H5301" s="1700" t="s">
        <v>7166</v>
      </c>
      <c r="I5301" s="1700" t="s">
        <v>8088</v>
      </c>
    </row>
    <row r="5302" spans="2:9">
      <c r="B5302" s="1699" t="s">
        <v>4072</v>
      </c>
      <c r="C5302" s="1699" t="s">
        <v>2948</v>
      </c>
      <c r="D5302" s="1699" t="s">
        <v>2112</v>
      </c>
      <c r="E5302" s="1699">
        <v>0</v>
      </c>
      <c r="F5302" s="1699">
        <v>1</v>
      </c>
      <c r="G5302" s="1700" t="s">
        <v>7165</v>
      </c>
      <c r="H5302" s="1700" t="s">
        <v>6349</v>
      </c>
      <c r="I5302" s="1700" t="s">
        <v>8088</v>
      </c>
    </row>
    <row r="5303" spans="2:9">
      <c r="B5303" s="1699" t="s">
        <v>4072</v>
      </c>
      <c r="C5303" s="1699" t="s">
        <v>2948</v>
      </c>
      <c r="D5303" s="1699" t="s">
        <v>2122</v>
      </c>
      <c r="E5303" s="1699">
        <v>0</v>
      </c>
      <c r="F5303" s="1699">
        <v>1</v>
      </c>
      <c r="G5303" s="1700" t="s">
        <v>7165</v>
      </c>
      <c r="H5303" s="1700" t="s">
        <v>7167</v>
      </c>
      <c r="I5303" s="1700" t="s">
        <v>8088</v>
      </c>
    </row>
    <row r="5304" spans="2:9">
      <c r="B5304" s="1699" t="s">
        <v>4072</v>
      </c>
      <c r="C5304" s="1699" t="s">
        <v>2948</v>
      </c>
      <c r="D5304" s="1699" t="s">
        <v>2124</v>
      </c>
      <c r="E5304" s="1699">
        <v>0</v>
      </c>
      <c r="F5304" s="1699">
        <v>1</v>
      </c>
      <c r="G5304" s="1700" t="s">
        <v>7165</v>
      </c>
      <c r="H5304" s="1700" t="s">
        <v>7168</v>
      </c>
      <c r="I5304" s="1700" t="s">
        <v>8088</v>
      </c>
    </row>
    <row r="5305" spans="2:9">
      <c r="B5305" s="1699" t="s">
        <v>4072</v>
      </c>
      <c r="C5305" s="1699" t="s">
        <v>2948</v>
      </c>
      <c r="D5305" s="1699" t="s">
        <v>2126</v>
      </c>
      <c r="E5305" s="1699">
        <v>0</v>
      </c>
      <c r="F5305" s="1699">
        <v>1</v>
      </c>
      <c r="G5305" s="1700" t="s">
        <v>7165</v>
      </c>
      <c r="H5305" s="1700" t="s">
        <v>7169</v>
      </c>
      <c r="I5305" s="1700" t="s">
        <v>8088</v>
      </c>
    </row>
    <row r="5306" spans="2:9">
      <c r="B5306" s="1699" t="s">
        <v>4072</v>
      </c>
      <c r="C5306" s="1699" t="s">
        <v>2948</v>
      </c>
      <c r="D5306" s="1699" t="s">
        <v>2128</v>
      </c>
      <c r="E5306" s="1699">
        <v>0</v>
      </c>
      <c r="F5306" s="1699">
        <v>1</v>
      </c>
      <c r="G5306" s="1700" t="s">
        <v>7165</v>
      </c>
      <c r="H5306" s="1700" t="s">
        <v>4329</v>
      </c>
      <c r="I5306" s="1700" t="s">
        <v>8088</v>
      </c>
    </row>
    <row r="5307" spans="2:9">
      <c r="B5307" s="1699" t="s">
        <v>4072</v>
      </c>
      <c r="C5307" s="1699" t="s">
        <v>2948</v>
      </c>
      <c r="D5307" s="1699" t="s">
        <v>2130</v>
      </c>
      <c r="E5307" s="1699">
        <v>0</v>
      </c>
      <c r="F5307" s="1699">
        <v>1</v>
      </c>
      <c r="G5307" s="1700" t="s">
        <v>7165</v>
      </c>
      <c r="H5307" s="1700" t="s">
        <v>7170</v>
      </c>
      <c r="I5307" s="1700" t="s">
        <v>8088</v>
      </c>
    </row>
    <row r="5308" spans="2:9">
      <c r="B5308" s="1699" t="s">
        <v>4072</v>
      </c>
      <c r="C5308" s="1699" t="s">
        <v>2948</v>
      </c>
      <c r="D5308" s="1699" t="s">
        <v>2512</v>
      </c>
      <c r="E5308" s="1699">
        <v>0</v>
      </c>
      <c r="F5308" s="1699">
        <v>1</v>
      </c>
      <c r="G5308" s="1700" t="s">
        <v>7165</v>
      </c>
      <c r="H5308" s="1700" t="s">
        <v>7171</v>
      </c>
      <c r="I5308" s="1700" t="s">
        <v>8089</v>
      </c>
    </row>
    <row r="5309" spans="2:9">
      <c r="B5309" s="1699" t="s">
        <v>4072</v>
      </c>
      <c r="C5309" s="1699" t="s">
        <v>2948</v>
      </c>
      <c r="D5309" s="1699" t="s">
        <v>2514</v>
      </c>
      <c r="E5309" s="1699">
        <v>0</v>
      </c>
      <c r="F5309" s="1699">
        <v>1</v>
      </c>
      <c r="G5309" s="1700" t="s">
        <v>7165</v>
      </c>
      <c r="H5309" s="1700" t="s">
        <v>7172</v>
      </c>
      <c r="I5309" s="1700" t="s">
        <v>8089</v>
      </c>
    </row>
    <row r="5310" spans="2:9">
      <c r="B5310" s="1699" t="s">
        <v>4072</v>
      </c>
      <c r="C5310" s="1699" t="s">
        <v>2948</v>
      </c>
      <c r="D5310" s="1699" t="s">
        <v>2515</v>
      </c>
      <c r="E5310" s="1699">
        <v>0</v>
      </c>
      <c r="F5310" s="1699">
        <v>1</v>
      </c>
      <c r="G5310" s="1700" t="s">
        <v>7165</v>
      </c>
      <c r="H5310" s="1700" t="s">
        <v>7173</v>
      </c>
      <c r="I5310" s="1700" t="s">
        <v>8089</v>
      </c>
    </row>
    <row r="5311" spans="2:9">
      <c r="B5311" s="1699" t="s">
        <v>4072</v>
      </c>
      <c r="C5311" s="1699" t="s">
        <v>2625</v>
      </c>
      <c r="D5311" s="1699" t="s">
        <v>2108</v>
      </c>
      <c r="E5311" s="1699">
        <v>1</v>
      </c>
      <c r="F5311" s="1699">
        <v>0</v>
      </c>
      <c r="G5311" s="1700" t="s">
        <v>7174</v>
      </c>
      <c r="H5311" s="1700"/>
      <c r="I5311" s="1700" t="s">
        <v>8088</v>
      </c>
    </row>
    <row r="5312" spans="2:9">
      <c r="B5312" s="1699" t="s">
        <v>4072</v>
      </c>
      <c r="C5312" s="1699" t="s">
        <v>2625</v>
      </c>
      <c r="D5312" s="1699" t="s">
        <v>2107</v>
      </c>
      <c r="E5312" s="1699">
        <v>0</v>
      </c>
      <c r="F5312" s="1699">
        <v>1</v>
      </c>
      <c r="G5312" s="1700" t="s">
        <v>7174</v>
      </c>
      <c r="H5312" s="1700" t="s">
        <v>7175</v>
      </c>
      <c r="I5312" s="1700" t="s">
        <v>8088</v>
      </c>
    </row>
    <row r="5313" spans="2:9">
      <c r="B5313" s="1699" t="s">
        <v>4072</v>
      </c>
      <c r="C5313" s="1699" t="s">
        <v>2625</v>
      </c>
      <c r="D5313" s="1699" t="s">
        <v>2110</v>
      </c>
      <c r="E5313" s="1699">
        <v>0</v>
      </c>
      <c r="F5313" s="1699">
        <v>1</v>
      </c>
      <c r="G5313" s="1700" t="s">
        <v>7174</v>
      </c>
      <c r="H5313" s="1700" t="s">
        <v>7176</v>
      </c>
      <c r="I5313" s="1700" t="s">
        <v>8088</v>
      </c>
    </row>
    <row r="5314" spans="2:9">
      <c r="B5314" s="1699" t="s">
        <v>4072</v>
      </c>
      <c r="C5314" s="1699" t="s">
        <v>2625</v>
      </c>
      <c r="D5314" s="1699" t="s">
        <v>2112</v>
      </c>
      <c r="E5314" s="1699">
        <v>0</v>
      </c>
      <c r="F5314" s="1699">
        <v>1</v>
      </c>
      <c r="G5314" s="1700" t="s">
        <v>7174</v>
      </c>
      <c r="H5314" s="1700" t="s">
        <v>7177</v>
      </c>
      <c r="I5314" s="1700" t="s">
        <v>8088</v>
      </c>
    </row>
    <row r="5315" spans="2:9">
      <c r="B5315" s="1699" t="s">
        <v>4072</v>
      </c>
      <c r="C5315" s="1699" t="s">
        <v>2625</v>
      </c>
      <c r="D5315" s="1699" t="s">
        <v>2122</v>
      </c>
      <c r="E5315" s="1699">
        <v>0</v>
      </c>
      <c r="F5315" s="1699">
        <v>1</v>
      </c>
      <c r="G5315" s="1700" t="s">
        <v>7174</v>
      </c>
      <c r="H5315" s="1700" t="s">
        <v>7178</v>
      </c>
      <c r="I5315" s="1700" t="s">
        <v>8088</v>
      </c>
    </row>
    <row r="5316" spans="2:9">
      <c r="B5316" s="1699" t="s">
        <v>4072</v>
      </c>
      <c r="C5316" s="1699" t="s">
        <v>2625</v>
      </c>
      <c r="D5316" s="1699" t="s">
        <v>2124</v>
      </c>
      <c r="E5316" s="1699">
        <v>0</v>
      </c>
      <c r="F5316" s="1699">
        <v>1</v>
      </c>
      <c r="G5316" s="1700" t="s">
        <v>7174</v>
      </c>
      <c r="H5316" s="1700" t="s">
        <v>4431</v>
      </c>
      <c r="I5316" s="1700" t="s">
        <v>8088</v>
      </c>
    </row>
    <row r="5317" spans="2:9">
      <c r="B5317" s="1699" t="s">
        <v>4072</v>
      </c>
      <c r="C5317" s="1699" t="s">
        <v>2625</v>
      </c>
      <c r="D5317" s="1699" t="s">
        <v>2126</v>
      </c>
      <c r="E5317" s="1699">
        <v>0</v>
      </c>
      <c r="F5317" s="1699">
        <v>1</v>
      </c>
      <c r="G5317" s="1700" t="s">
        <v>7174</v>
      </c>
      <c r="H5317" s="1700" t="s">
        <v>7179</v>
      </c>
      <c r="I5317" s="1700" t="s">
        <v>8088</v>
      </c>
    </row>
    <row r="5318" spans="2:9">
      <c r="B5318" s="1699" t="s">
        <v>4072</v>
      </c>
      <c r="C5318" s="1699" t="s">
        <v>2369</v>
      </c>
      <c r="D5318" s="1699" t="s">
        <v>2108</v>
      </c>
      <c r="E5318" s="1699">
        <v>1</v>
      </c>
      <c r="F5318" s="1699">
        <v>0</v>
      </c>
      <c r="G5318" s="1700" t="s">
        <v>7180</v>
      </c>
      <c r="H5318" s="1700"/>
      <c r="I5318" s="1700" t="s">
        <v>8089</v>
      </c>
    </row>
    <row r="5319" spans="2:9">
      <c r="B5319" s="1699" t="s">
        <v>4072</v>
      </c>
      <c r="C5319" s="1699" t="s">
        <v>2369</v>
      </c>
      <c r="D5319" s="1699" t="s">
        <v>2107</v>
      </c>
      <c r="E5319" s="1699">
        <v>0</v>
      </c>
      <c r="F5319" s="1699">
        <v>1</v>
      </c>
      <c r="G5319" s="1700" t="s">
        <v>7180</v>
      </c>
      <c r="H5319" s="1700" t="s">
        <v>7181</v>
      </c>
      <c r="I5319" s="1700" t="s">
        <v>8089</v>
      </c>
    </row>
    <row r="5320" spans="2:9">
      <c r="B5320" s="1699" t="s">
        <v>4072</v>
      </c>
      <c r="C5320" s="1699" t="s">
        <v>2369</v>
      </c>
      <c r="D5320" s="1699" t="s">
        <v>2110</v>
      </c>
      <c r="E5320" s="1699">
        <v>0</v>
      </c>
      <c r="F5320" s="1699">
        <v>1</v>
      </c>
      <c r="G5320" s="1700" t="s">
        <v>7180</v>
      </c>
      <c r="H5320" s="1700" t="s">
        <v>7182</v>
      </c>
      <c r="I5320" s="1700" t="s">
        <v>8089</v>
      </c>
    </row>
    <row r="5321" spans="2:9">
      <c r="B5321" s="1699" t="s">
        <v>4072</v>
      </c>
      <c r="C5321" s="1699" t="s">
        <v>7183</v>
      </c>
      <c r="D5321" s="1699" t="s">
        <v>2108</v>
      </c>
      <c r="E5321" s="1699">
        <v>1</v>
      </c>
      <c r="F5321" s="1699">
        <v>0</v>
      </c>
      <c r="G5321" s="1700" t="s">
        <v>7184</v>
      </c>
      <c r="H5321" s="1700"/>
      <c r="I5321" s="1700" t="s">
        <v>8089</v>
      </c>
    </row>
    <row r="5322" spans="2:9">
      <c r="B5322" s="1699" t="s">
        <v>4072</v>
      </c>
      <c r="C5322" s="1699" t="s">
        <v>7183</v>
      </c>
      <c r="D5322" s="1699" t="s">
        <v>2107</v>
      </c>
      <c r="E5322" s="1699">
        <v>0</v>
      </c>
      <c r="F5322" s="1699">
        <v>1</v>
      </c>
      <c r="G5322" s="1700" t="s">
        <v>7184</v>
      </c>
      <c r="H5322" s="1700" t="s">
        <v>7185</v>
      </c>
      <c r="I5322" s="1700" t="s">
        <v>8089</v>
      </c>
    </row>
    <row r="5323" spans="2:9">
      <c r="B5323" s="1699" t="s">
        <v>4072</v>
      </c>
      <c r="C5323" s="1699" t="s">
        <v>7183</v>
      </c>
      <c r="D5323" s="1699" t="s">
        <v>2110</v>
      </c>
      <c r="E5323" s="1699">
        <v>0</v>
      </c>
      <c r="F5323" s="1699">
        <v>1</v>
      </c>
      <c r="G5323" s="1700" t="s">
        <v>7184</v>
      </c>
      <c r="H5323" s="1700" t="s">
        <v>3138</v>
      </c>
      <c r="I5323" s="1700" t="s">
        <v>8088</v>
      </c>
    </row>
    <row r="5324" spans="2:9">
      <c r="B5324" s="1699" t="s">
        <v>4072</v>
      </c>
      <c r="C5324" s="1699" t="s">
        <v>7183</v>
      </c>
      <c r="D5324" s="1699" t="s">
        <v>2112</v>
      </c>
      <c r="E5324" s="1699">
        <v>0</v>
      </c>
      <c r="F5324" s="1699">
        <v>1</v>
      </c>
      <c r="G5324" s="1700" t="s">
        <v>7184</v>
      </c>
      <c r="H5324" s="1700" t="s">
        <v>7186</v>
      </c>
      <c r="I5324" s="1700" t="s">
        <v>8088</v>
      </c>
    </row>
    <row r="5325" spans="2:9">
      <c r="B5325" s="1699" t="s">
        <v>4072</v>
      </c>
      <c r="C5325" s="1699" t="s">
        <v>7183</v>
      </c>
      <c r="D5325" s="1699" t="s">
        <v>2122</v>
      </c>
      <c r="E5325" s="1699">
        <v>0</v>
      </c>
      <c r="F5325" s="1699">
        <v>1</v>
      </c>
      <c r="G5325" s="1700" t="s">
        <v>7184</v>
      </c>
      <c r="H5325" s="1700" t="s">
        <v>3589</v>
      </c>
      <c r="I5325" s="1700" t="s">
        <v>8089</v>
      </c>
    </row>
    <row r="5326" spans="2:9">
      <c r="B5326" s="1699" t="s">
        <v>4072</v>
      </c>
      <c r="C5326" s="1699" t="s">
        <v>7183</v>
      </c>
      <c r="D5326" s="1699" t="s">
        <v>2124</v>
      </c>
      <c r="E5326" s="1699">
        <v>0</v>
      </c>
      <c r="F5326" s="1699">
        <v>1</v>
      </c>
      <c r="G5326" s="1700" t="s">
        <v>7184</v>
      </c>
      <c r="H5326" s="1700" t="s">
        <v>7187</v>
      </c>
      <c r="I5326" s="1700" t="s">
        <v>8089</v>
      </c>
    </row>
    <row r="5327" spans="2:9">
      <c r="B5327" s="1699" t="s">
        <v>4072</v>
      </c>
      <c r="C5327" s="1699" t="s">
        <v>7183</v>
      </c>
      <c r="D5327" s="1699" t="s">
        <v>2126</v>
      </c>
      <c r="E5327" s="1699">
        <v>0</v>
      </c>
      <c r="F5327" s="1699">
        <v>1</v>
      </c>
      <c r="G5327" s="1700" t="s">
        <v>7184</v>
      </c>
      <c r="H5327" s="1700" t="s">
        <v>3945</v>
      </c>
      <c r="I5327" s="1700" t="s">
        <v>8089</v>
      </c>
    </row>
    <row r="5328" spans="2:9">
      <c r="B5328" s="1699" t="s">
        <v>4072</v>
      </c>
      <c r="C5328" s="1699" t="s">
        <v>2834</v>
      </c>
      <c r="D5328" s="1699" t="s">
        <v>2108</v>
      </c>
      <c r="E5328" s="1699">
        <v>1</v>
      </c>
      <c r="F5328" s="1699">
        <v>0</v>
      </c>
      <c r="G5328" s="1700" t="s">
        <v>7188</v>
      </c>
      <c r="H5328" s="1700"/>
      <c r="I5328" s="1700" t="s">
        <v>8088</v>
      </c>
    </row>
    <row r="5329" spans="2:9">
      <c r="B5329" s="1699" t="s">
        <v>4072</v>
      </c>
      <c r="C5329" s="1699" t="s">
        <v>2834</v>
      </c>
      <c r="D5329" s="1699" t="s">
        <v>2107</v>
      </c>
      <c r="E5329" s="1699">
        <v>0</v>
      </c>
      <c r="F5329" s="1699">
        <v>1</v>
      </c>
      <c r="G5329" s="1700" t="s">
        <v>7188</v>
      </c>
      <c r="H5329" s="1700" t="s">
        <v>7189</v>
      </c>
      <c r="I5329" s="1700" t="s">
        <v>8088</v>
      </c>
    </row>
    <row r="5330" spans="2:9">
      <c r="B5330" s="1699" t="s">
        <v>4072</v>
      </c>
      <c r="C5330" s="1699" t="s">
        <v>2834</v>
      </c>
      <c r="D5330" s="1699" t="s">
        <v>2110</v>
      </c>
      <c r="E5330" s="1699">
        <v>0</v>
      </c>
      <c r="F5330" s="1699">
        <v>1</v>
      </c>
      <c r="G5330" s="1700" t="s">
        <v>7188</v>
      </c>
      <c r="H5330" s="1700" t="s">
        <v>7190</v>
      </c>
      <c r="I5330" s="1700" t="s">
        <v>8088</v>
      </c>
    </row>
    <row r="5331" spans="2:9">
      <c r="B5331" s="1699" t="s">
        <v>4072</v>
      </c>
      <c r="C5331" s="1699" t="s">
        <v>2834</v>
      </c>
      <c r="D5331" s="1699" t="s">
        <v>2112</v>
      </c>
      <c r="E5331" s="1699">
        <v>0</v>
      </c>
      <c r="F5331" s="1699">
        <v>1</v>
      </c>
      <c r="G5331" s="1700" t="s">
        <v>7188</v>
      </c>
      <c r="H5331" s="1700" t="s">
        <v>7191</v>
      </c>
      <c r="I5331" s="1700" t="s">
        <v>8088</v>
      </c>
    </row>
    <row r="5332" spans="2:9">
      <c r="B5332" s="1699" t="s">
        <v>4072</v>
      </c>
      <c r="C5332" s="1699" t="s">
        <v>2834</v>
      </c>
      <c r="D5332" s="1699" t="s">
        <v>2122</v>
      </c>
      <c r="E5332" s="1699">
        <v>0</v>
      </c>
      <c r="F5332" s="1699">
        <v>1</v>
      </c>
      <c r="G5332" s="1700" t="s">
        <v>7188</v>
      </c>
      <c r="H5332" s="1700" t="s">
        <v>7192</v>
      </c>
      <c r="I5332" s="1700" t="s">
        <v>8089</v>
      </c>
    </row>
    <row r="5333" spans="2:9">
      <c r="B5333" s="1699" t="s">
        <v>4072</v>
      </c>
      <c r="C5333" s="1699" t="s">
        <v>2834</v>
      </c>
      <c r="D5333" s="1699" t="s">
        <v>2126</v>
      </c>
      <c r="E5333" s="1699">
        <v>0</v>
      </c>
      <c r="F5333" s="1699">
        <v>1</v>
      </c>
      <c r="G5333" s="1700" t="s">
        <v>7188</v>
      </c>
      <c r="H5333" s="1700" t="s">
        <v>7193</v>
      </c>
      <c r="I5333" s="1700" t="s">
        <v>8088</v>
      </c>
    </row>
    <row r="5334" spans="2:9">
      <c r="B5334" s="1699" t="s">
        <v>4072</v>
      </c>
      <c r="C5334" s="1699" t="s">
        <v>2834</v>
      </c>
      <c r="D5334" s="1699" t="s">
        <v>2128</v>
      </c>
      <c r="E5334" s="1699">
        <v>0</v>
      </c>
      <c r="F5334" s="1699">
        <v>1</v>
      </c>
      <c r="G5334" s="1700" t="s">
        <v>7188</v>
      </c>
      <c r="H5334" s="1700" t="s">
        <v>7194</v>
      </c>
      <c r="I5334" s="1700" t="s">
        <v>8089</v>
      </c>
    </row>
    <row r="5335" spans="2:9">
      <c r="B5335" s="1699" t="s">
        <v>4072</v>
      </c>
      <c r="C5335" s="1699" t="s">
        <v>2834</v>
      </c>
      <c r="D5335" s="1699" t="s">
        <v>2130</v>
      </c>
      <c r="E5335" s="1699">
        <v>0</v>
      </c>
      <c r="F5335" s="1699">
        <v>1</v>
      </c>
      <c r="G5335" s="1700" t="s">
        <v>7188</v>
      </c>
      <c r="H5335" s="1700" t="s">
        <v>7195</v>
      </c>
      <c r="I5335" s="1700" t="s">
        <v>8089</v>
      </c>
    </row>
    <row r="5336" spans="2:9">
      <c r="B5336" s="1699" t="s">
        <v>4074</v>
      </c>
      <c r="C5336" s="1699" t="s">
        <v>2507</v>
      </c>
      <c r="D5336" s="1699" t="s">
        <v>2524</v>
      </c>
      <c r="E5336" s="1699">
        <v>0</v>
      </c>
      <c r="F5336" s="1699">
        <v>1</v>
      </c>
      <c r="G5336" s="1700" t="s">
        <v>1337</v>
      </c>
      <c r="H5336" s="1700" t="s">
        <v>7060</v>
      </c>
      <c r="I5336" s="1700" t="s">
        <v>8089</v>
      </c>
    </row>
    <row r="5337" spans="2:9">
      <c r="B5337" s="1699" t="s">
        <v>4074</v>
      </c>
      <c r="C5337" s="1699" t="s">
        <v>2507</v>
      </c>
      <c r="D5337" s="1699" t="s">
        <v>2525</v>
      </c>
      <c r="E5337" s="1699">
        <v>0</v>
      </c>
      <c r="F5337" s="1699">
        <v>1</v>
      </c>
      <c r="G5337" s="1700" t="s">
        <v>1337</v>
      </c>
      <c r="H5337" s="1700" t="s">
        <v>7196</v>
      </c>
      <c r="I5337" s="1700" t="s">
        <v>8089</v>
      </c>
    </row>
    <row r="5338" spans="2:9">
      <c r="B5338" s="1699" t="s">
        <v>4074</v>
      </c>
      <c r="C5338" s="1699" t="s">
        <v>2507</v>
      </c>
      <c r="D5338" s="1699" t="s">
        <v>2725</v>
      </c>
      <c r="E5338" s="1699">
        <v>0</v>
      </c>
      <c r="F5338" s="1699">
        <v>1</v>
      </c>
      <c r="G5338" s="1700" t="s">
        <v>1337</v>
      </c>
      <c r="H5338" s="1700" t="s">
        <v>7030</v>
      </c>
      <c r="I5338" s="1700" t="s">
        <v>8088</v>
      </c>
    </row>
    <row r="5339" spans="2:9">
      <c r="B5339" s="1699" t="s">
        <v>4074</v>
      </c>
      <c r="C5339" s="1699" t="s">
        <v>2507</v>
      </c>
      <c r="D5339" s="1699" t="s">
        <v>2727</v>
      </c>
      <c r="E5339" s="1699">
        <v>0</v>
      </c>
      <c r="F5339" s="1699">
        <v>1</v>
      </c>
      <c r="G5339" s="1700" t="s">
        <v>1337</v>
      </c>
      <c r="H5339" s="1700" t="s">
        <v>7197</v>
      </c>
      <c r="I5339" s="1700" t="s">
        <v>8088</v>
      </c>
    </row>
    <row r="5340" spans="2:9">
      <c r="B5340" s="1699" t="s">
        <v>4074</v>
      </c>
      <c r="C5340" s="1699" t="s">
        <v>2507</v>
      </c>
      <c r="D5340" s="1699" t="s">
        <v>2731</v>
      </c>
      <c r="E5340" s="1699">
        <v>0</v>
      </c>
      <c r="F5340" s="1699">
        <v>1</v>
      </c>
      <c r="G5340" s="1700" t="s">
        <v>1337</v>
      </c>
      <c r="H5340" s="1700" t="s">
        <v>7198</v>
      </c>
      <c r="I5340" s="1700" t="s">
        <v>8088</v>
      </c>
    </row>
    <row r="5341" spans="2:9">
      <c r="B5341" s="1699" t="s">
        <v>4074</v>
      </c>
      <c r="C5341" s="1699" t="s">
        <v>2120</v>
      </c>
      <c r="D5341" s="1699" t="s">
        <v>2108</v>
      </c>
      <c r="E5341" s="1699">
        <v>1</v>
      </c>
      <c r="F5341" s="1699">
        <v>0</v>
      </c>
      <c r="G5341" s="1700" t="s">
        <v>7199</v>
      </c>
      <c r="H5341" s="1700"/>
      <c r="I5341" s="1700" t="s">
        <v>8089</v>
      </c>
    </row>
    <row r="5342" spans="2:9">
      <c r="B5342" s="1699" t="s">
        <v>4074</v>
      </c>
      <c r="C5342" s="1699" t="s">
        <v>2120</v>
      </c>
      <c r="D5342" s="1699" t="s">
        <v>2107</v>
      </c>
      <c r="E5342" s="1699">
        <v>0</v>
      </c>
      <c r="F5342" s="1699">
        <v>1</v>
      </c>
      <c r="G5342" s="1700" t="s">
        <v>7199</v>
      </c>
      <c r="H5342" s="1700" t="s">
        <v>7200</v>
      </c>
      <c r="I5342" s="1700" t="s">
        <v>8089</v>
      </c>
    </row>
    <row r="5343" spans="2:9">
      <c r="B5343" s="1699" t="s">
        <v>4074</v>
      </c>
      <c r="C5343" s="1699" t="s">
        <v>2120</v>
      </c>
      <c r="D5343" s="1699" t="s">
        <v>2110</v>
      </c>
      <c r="E5343" s="1699">
        <v>0</v>
      </c>
      <c r="F5343" s="1699">
        <v>1</v>
      </c>
      <c r="G5343" s="1700" t="s">
        <v>7199</v>
      </c>
      <c r="H5343" s="1700" t="s">
        <v>7201</v>
      </c>
      <c r="I5343" s="1700" t="s">
        <v>8088</v>
      </c>
    </row>
    <row r="5344" spans="2:9">
      <c r="B5344" s="1699" t="s">
        <v>4074</v>
      </c>
      <c r="C5344" s="1699" t="s">
        <v>2120</v>
      </c>
      <c r="D5344" s="1699" t="s">
        <v>2112</v>
      </c>
      <c r="E5344" s="1699">
        <v>0</v>
      </c>
      <c r="F5344" s="1699">
        <v>1</v>
      </c>
      <c r="G5344" s="1700" t="s">
        <v>7199</v>
      </c>
      <c r="H5344" s="1700" t="s">
        <v>7202</v>
      </c>
      <c r="I5344" s="1700" t="s">
        <v>8089</v>
      </c>
    </row>
    <row r="5345" spans="2:9">
      <c r="B5345" s="1699" t="s">
        <v>4074</v>
      </c>
      <c r="C5345" s="1699" t="s">
        <v>2120</v>
      </c>
      <c r="D5345" s="1699" t="s">
        <v>2122</v>
      </c>
      <c r="E5345" s="1699">
        <v>0</v>
      </c>
      <c r="F5345" s="1699">
        <v>1</v>
      </c>
      <c r="G5345" s="1700" t="s">
        <v>7199</v>
      </c>
      <c r="H5345" s="1700" t="s">
        <v>7203</v>
      </c>
      <c r="I5345" s="1700" t="s">
        <v>8089</v>
      </c>
    </row>
    <row r="5346" spans="2:9">
      <c r="B5346" s="1699" t="s">
        <v>4074</v>
      </c>
      <c r="C5346" s="1699" t="s">
        <v>2120</v>
      </c>
      <c r="D5346" s="1699" t="s">
        <v>2124</v>
      </c>
      <c r="E5346" s="1699">
        <v>0</v>
      </c>
      <c r="F5346" s="1699">
        <v>1</v>
      </c>
      <c r="G5346" s="1700" t="s">
        <v>7199</v>
      </c>
      <c r="H5346" s="1700" t="s">
        <v>7204</v>
      </c>
      <c r="I5346" s="1700" t="s">
        <v>8089</v>
      </c>
    </row>
    <row r="5347" spans="2:9">
      <c r="B5347" s="1699" t="s">
        <v>4074</v>
      </c>
      <c r="C5347" s="1699" t="s">
        <v>2132</v>
      </c>
      <c r="D5347" s="1699" t="s">
        <v>2108</v>
      </c>
      <c r="E5347" s="1699">
        <v>1</v>
      </c>
      <c r="F5347" s="1699">
        <v>0</v>
      </c>
      <c r="G5347" s="1700" t="s">
        <v>7205</v>
      </c>
      <c r="H5347" s="1700"/>
      <c r="I5347" s="1700" t="s">
        <v>8089</v>
      </c>
    </row>
    <row r="5348" spans="2:9">
      <c r="B5348" s="1699" t="s">
        <v>4074</v>
      </c>
      <c r="C5348" s="1699" t="s">
        <v>2132</v>
      </c>
      <c r="D5348" s="1699" t="s">
        <v>2107</v>
      </c>
      <c r="E5348" s="1699">
        <v>0</v>
      </c>
      <c r="F5348" s="1699">
        <v>1</v>
      </c>
      <c r="G5348" s="1700" t="s">
        <v>7205</v>
      </c>
      <c r="H5348" s="1700" t="s">
        <v>7206</v>
      </c>
      <c r="I5348" s="1700" t="s">
        <v>8088</v>
      </c>
    </row>
    <row r="5349" spans="2:9">
      <c r="B5349" s="1699" t="s">
        <v>4074</v>
      </c>
      <c r="C5349" s="1699" t="s">
        <v>2132</v>
      </c>
      <c r="D5349" s="1699" t="s">
        <v>2122</v>
      </c>
      <c r="E5349" s="1699">
        <v>0</v>
      </c>
      <c r="F5349" s="1699">
        <v>1</v>
      </c>
      <c r="G5349" s="1700" t="s">
        <v>7205</v>
      </c>
      <c r="H5349" s="1700" t="s">
        <v>7207</v>
      </c>
      <c r="I5349" s="1700" t="s">
        <v>8089</v>
      </c>
    </row>
    <row r="5350" spans="2:9">
      <c r="B5350" s="1699" t="s">
        <v>4074</v>
      </c>
      <c r="C5350" s="1699" t="s">
        <v>2132</v>
      </c>
      <c r="D5350" s="1699" t="s">
        <v>2124</v>
      </c>
      <c r="E5350" s="1699">
        <v>0</v>
      </c>
      <c r="F5350" s="1699">
        <v>1</v>
      </c>
      <c r="G5350" s="1700" t="s">
        <v>7205</v>
      </c>
      <c r="H5350" s="1700" t="s">
        <v>7208</v>
      </c>
      <c r="I5350" s="1700" t="s">
        <v>8088</v>
      </c>
    </row>
    <row r="5351" spans="2:9">
      <c r="B5351" s="1699" t="s">
        <v>4074</v>
      </c>
      <c r="C5351" s="1699" t="s">
        <v>2132</v>
      </c>
      <c r="D5351" s="1699" t="s">
        <v>2126</v>
      </c>
      <c r="E5351" s="1699">
        <v>0</v>
      </c>
      <c r="F5351" s="1699">
        <v>1</v>
      </c>
      <c r="G5351" s="1700" t="s">
        <v>7205</v>
      </c>
      <c r="H5351" s="1700" t="s">
        <v>7209</v>
      </c>
      <c r="I5351" s="1700" t="s">
        <v>8088</v>
      </c>
    </row>
    <row r="5352" spans="2:9">
      <c r="B5352" s="1699" t="s">
        <v>4074</v>
      </c>
      <c r="C5352" s="1699" t="s">
        <v>2132</v>
      </c>
      <c r="D5352" s="1699" t="s">
        <v>2128</v>
      </c>
      <c r="E5352" s="1699">
        <v>0</v>
      </c>
      <c r="F5352" s="1699">
        <v>1</v>
      </c>
      <c r="G5352" s="1700" t="s">
        <v>7205</v>
      </c>
      <c r="H5352" s="1700" t="s">
        <v>4287</v>
      </c>
      <c r="I5352" s="1700" t="s">
        <v>8089</v>
      </c>
    </row>
    <row r="5353" spans="2:9">
      <c r="B5353" s="1699" t="s">
        <v>4074</v>
      </c>
      <c r="C5353" s="1699" t="s">
        <v>2132</v>
      </c>
      <c r="D5353" s="1699" t="s">
        <v>2512</v>
      </c>
      <c r="E5353" s="1699">
        <v>0</v>
      </c>
      <c r="F5353" s="1699">
        <v>1</v>
      </c>
      <c r="G5353" s="1700" t="s">
        <v>7205</v>
      </c>
      <c r="H5353" s="1700" t="s">
        <v>4286</v>
      </c>
      <c r="I5353" s="1700" t="s">
        <v>8089</v>
      </c>
    </row>
    <row r="5354" spans="2:9">
      <c r="B5354" s="1699" t="s">
        <v>4074</v>
      </c>
      <c r="C5354" s="1699" t="s">
        <v>2135</v>
      </c>
      <c r="D5354" s="1699" t="s">
        <v>2110</v>
      </c>
      <c r="E5354" s="1699">
        <v>0</v>
      </c>
      <c r="F5354" s="1699">
        <v>1</v>
      </c>
      <c r="G5354" s="1700" t="s">
        <v>7210</v>
      </c>
      <c r="H5354" s="1700" t="s">
        <v>7211</v>
      </c>
      <c r="I5354" s="1700" t="s">
        <v>8089</v>
      </c>
    </row>
    <row r="5355" spans="2:9">
      <c r="B5355" s="1699" t="s">
        <v>4074</v>
      </c>
      <c r="C5355" s="1699" t="s">
        <v>2135</v>
      </c>
      <c r="D5355" s="1699" t="s">
        <v>2112</v>
      </c>
      <c r="E5355" s="1699">
        <v>0</v>
      </c>
      <c r="F5355" s="1699">
        <v>1</v>
      </c>
      <c r="G5355" s="1700" t="s">
        <v>7210</v>
      </c>
      <c r="H5355" s="1700" t="s">
        <v>7212</v>
      </c>
      <c r="I5355" s="1700" t="s">
        <v>8088</v>
      </c>
    </row>
    <row r="5356" spans="2:9">
      <c r="B5356" s="1699" t="s">
        <v>4074</v>
      </c>
      <c r="C5356" s="1699" t="s">
        <v>2137</v>
      </c>
      <c r="D5356" s="1699" t="s">
        <v>2108</v>
      </c>
      <c r="E5356" s="1699">
        <v>1</v>
      </c>
      <c r="F5356" s="1699">
        <v>0</v>
      </c>
      <c r="G5356" s="1700" t="s">
        <v>7213</v>
      </c>
      <c r="H5356" s="1700"/>
      <c r="I5356" s="1700" t="s">
        <v>8088</v>
      </c>
    </row>
    <row r="5357" spans="2:9">
      <c r="B5357" s="1699" t="s">
        <v>4074</v>
      </c>
      <c r="C5357" s="1699" t="s">
        <v>2137</v>
      </c>
      <c r="D5357" s="1699" t="s">
        <v>2110</v>
      </c>
      <c r="E5357" s="1699">
        <v>0</v>
      </c>
      <c r="F5357" s="1699">
        <v>1</v>
      </c>
      <c r="G5357" s="1700" t="s">
        <v>7213</v>
      </c>
      <c r="H5357" s="1700" t="s">
        <v>7215</v>
      </c>
      <c r="I5357" s="1700" t="s">
        <v>8088</v>
      </c>
    </row>
    <row r="5358" spans="2:9">
      <c r="B5358" s="1699" t="s">
        <v>4074</v>
      </c>
      <c r="C5358" s="1699" t="s">
        <v>2137</v>
      </c>
      <c r="D5358" s="1699" t="s">
        <v>2112</v>
      </c>
      <c r="E5358" s="1699">
        <v>0</v>
      </c>
      <c r="F5358" s="1699">
        <v>1</v>
      </c>
      <c r="G5358" s="1700" t="s">
        <v>7213</v>
      </c>
      <c r="H5358" s="1700" t="s">
        <v>7216</v>
      </c>
      <c r="I5358" s="1700" t="s">
        <v>8088</v>
      </c>
    </row>
    <row r="5359" spans="2:9">
      <c r="B5359" s="1699" t="s">
        <v>4074</v>
      </c>
      <c r="C5359" s="1699" t="s">
        <v>2137</v>
      </c>
      <c r="D5359" s="1699" t="s">
        <v>2122</v>
      </c>
      <c r="E5359" s="1699">
        <v>0</v>
      </c>
      <c r="F5359" s="1699">
        <v>1</v>
      </c>
      <c r="G5359" s="1700" t="s">
        <v>7213</v>
      </c>
      <c r="H5359" s="1700" t="s">
        <v>7217</v>
      </c>
      <c r="I5359" s="1700" t="s">
        <v>8088</v>
      </c>
    </row>
    <row r="5360" spans="2:9">
      <c r="B5360" s="1699" t="s">
        <v>4074</v>
      </c>
      <c r="C5360" s="1699" t="s">
        <v>2137</v>
      </c>
      <c r="D5360" s="1699" t="s">
        <v>2126</v>
      </c>
      <c r="E5360" s="1699">
        <v>0</v>
      </c>
      <c r="F5360" s="1699">
        <v>1</v>
      </c>
      <c r="G5360" s="1700" t="s">
        <v>7213</v>
      </c>
      <c r="H5360" s="1700" t="s">
        <v>7218</v>
      </c>
      <c r="I5360" s="1700" t="s">
        <v>8088</v>
      </c>
    </row>
    <row r="5361" spans="2:9">
      <c r="B5361" s="1699" t="s">
        <v>4074</v>
      </c>
      <c r="C5361" s="1699" t="s">
        <v>2138</v>
      </c>
      <c r="D5361" s="1699" t="s">
        <v>2108</v>
      </c>
      <c r="E5361" s="1699">
        <v>1</v>
      </c>
      <c r="F5361" s="1699">
        <v>0</v>
      </c>
      <c r="G5361" s="1700" t="s">
        <v>7219</v>
      </c>
      <c r="H5361" s="1700"/>
      <c r="I5361" s="1700" t="s">
        <v>8088</v>
      </c>
    </row>
    <row r="5362" spans="2:9">
      <c r="B5362" s="1699" t="s">
        <v>4074</v>
      </c>
      <c r="C5362" s="1699" t="s">
        <v>2138</v>
      </c>
      <c r="D5362" s="1699" t="s">
        <v>2107</v>
      </c>
      <c r="E5362" s="1699">
        <v>0</v>
      </c>
      <c r="F5362" s="1699">
        <v>1</v>
      </c>
      <c r="G5362" s="1700" t="s">
        <v>7219</v>
      </c>
      <c r="H5362" s="1700" t="s">
        <v>7220</v>
      </c>
      <c r="I5362" s="1700" t="s">
        <v>8088</v>
      </c>
    </row>
    <row r="5363" spans="2:9">
      <c r="B5363" s="1699" t="s">
        <v>4074</v>
      </c>
      <c r="C5363" s="1699" t="s">
        <v>2138</v>
      </c>
      <c r="D5363" s="1699" t="s">
        <v>2110</v>
      </c>
      <c r="E5363" s="1699">
        <v>0</v>
      </c>
      <c r="F5363" s="1699">
        <v>1</v>
      </c>
      <c r="G5363" s="1700" t="s">
        <v>7219</v>
      </c>
      <c r="H5363" s="1700" t="s">
        <v>7221</v>
      </c>
      <c r="I5363" s="1700" t="s">
        <v>8088</v>
      </c>
    </row>
    <row r="5364" spans="2:9">
      <c r="B5364" s="1699" t="s">
        <v>4074</v>
      </c>
      <c r="C5364" s="1699" t="s">
        <v>2138</v>
      </c>
      <c r="D5364" s="1699" t="s">
        <v>2112</v>
      </c>
      <c r="E5364" s="1699">
        <v>0</v>
      </c>
      <c r="F5364" s="1699">
        <v>1</v>
      </c>
      <c r="G5364" s="1700" t="s">
        <v>7219</v>
      </c>
      <c r="H5364" s="1700" t="s">
        <v>7222</v>
      </c>
      <c r="I5364" s="1700" t="s">
        <v>8088</v>
      </c>
    </row>
    <row r="5365" spans="2:9">
      <c r="B5365" s="1699" t="s">
        <v>4074</v>
      </c>
      <c r="C5365" s="1699" t="s">
        <v>2138</v>
      </c>
      <c r="D5365" s="1699" t="s">
        <v>2122</v>
      </c>
      <c r="E5365" s="1699">
        <v>0</v>
      </c>
      <c r="F5365" s="1699">
        <v>1</v>
      </c>
      <c r="G5365" s="1700" t="s">
        <v>7219</v>
      </c>
      <c r="H5365" s="1700" t="s">
        <v>7223</v>
      </c>
      <c r="I5365" s="1700" t="s">
        <v>8088</v>
      </c>
    </row>
    <row r="5366" spans="2:9">
      <c r="B5366" s="1699" t="s">
        <v>4074</v>
      </c>
      <c r="C5366" s="1699" t="s">
        <v>2138</v>
      </c>
      <c r="D5366" s="1699" t="s">
        <v>2124</v>
      </c>
      <c r="E5366" s="1699">
        <v>0</v>
      </c>
      <c r="F5366" s="1699">
        <v>1</v>
      </c>
      <c r="G5366" s="1700" t="s">
        <v>7219</v>
      </c>
      <c r="H5366" s="1700" t="s">
        <v>7224</v>
      </c>
      <c r="I5366" s="1700" t="s">
        <v>8089</v>
      </c>
    </row>
    <row r="5367" spans="2:9">
      <c r="B5367" s="1699" t="s">
        <v>4074</v>
      </c>
      <c r="C5367" s="1699" t="s">
        <v>2145</v>
      </c>
      <c r="D5367" s="1699" t="s">
        <v>2108</v>
      </c>
      <c r="E5367" s="1699">
        <v>1</v>
      </c>
      <c r="F5367" s="1699">
        <v>0</v>
      </c>
      <c r="G5367" s="1700" t="s">
        <v>7225</v>
      </c>
      <c r="H5367" s="1700"/>
      <c r="I5367" s="1700" t="s">
        <v>8089</v>
      </c>
    </row>
    <row r="5368" spans="2:9">
      <c r="B5368" s="1699" t="s">
        <v>4074</v>
      </c>
      <c r="C5368" s="1699" t="s">
        <v>2145</v>
      </c>
      <c r="D5368" s="1699" t="s">
        <v>2107</v>
      </c>
      <c r="E5368" s="1699">
        <v>0</v>
      </c>
      <c r="F5368" s="1699">
        <v>1</v>
      </c>
      <c r="G5368" s="1700" t="s">
        <v>7225</v>
      </c>
      <c r="H5368" s="1700" t="s">
        <v>7226</v>
      </c>
      <c r="I5368" s="1700" t="s">
        <v>8088</v>
      </c>
    </row>
    <row r="5369" spans="2:9">
      <c r="B5369" s="1699" t="s">
        <v>4074</v>
      </c>
      <c r="C5369" s="1699" t="s">
        <v>2145</v>
      </c>
      <c r="D5369" s="1699" t="s">
        <v>2110</v>
      </c>
      <c r="E5369" s="1699">
        <v>0</v>
      </c>
      <c r="F5369" s="1699">
        <v>1</v>
      </c>
      <c r="G5369" s="1700" t="s">
        <v>7225</v>
      </c>
      <c r="H5369" s="1700" t="s">
        <v>7227</v>
      </c>
      <c r="I5369" s="1700" t="s">
        <v>8089</v>
      </c>
    </row>
    <row r="5370" spans="2:9">
      <c r="B5370" s="1699" t="s">
        <v>4074</v>
      </c>
      <c r="C5370" s="1699" t="s">
        <v>2145</v>
      </c>
      <c r="D5370" s="1699" t="s">
        <v>2112</v>
      </c>
      <c r="E5370" s="1699">
        <v>0</v>
      </c>
      <c r="F5370" s="1699">
        <v>1</v>
      </c>
      <c r="G5370" s="1700" t="s">
        <v>7225</v>
      </c>
      <c r="H5370" s="1700" t="s">
        <v>7228</v>
      </c>
      <c r="I5370" s="1700" t="s">
        <v>8089</v>
      </c>
    </row>
    <row r="5371" spans="2:9">
      <c r="B5371" s="1699" t="s">
        <v>4074</v>
      </c>
      <c r="C5371" s="1699" t="s">
        <v>2145</v>
      </c>
      <c r="D5371" s="1699" t="s">
        <v>2122</v>
      </c>
      <c r="E5371" s="1699">
        <v>0</v>
      </c>
      <c r="F5371" s="1699">
        <v>1</v>
      </c>
      <c r="G5371" s="1700" t="s">
        <v>7225</v>
      </c>
      <c r="H5371" s="1700" t="s">
        <v>7229</v>
      </c>
      <c r="I5371" s="1700" t="s">
        <v>8089</v>
      </c>
    </row>
    <row r="5372" spans="2:9">
      <c r="B5372" s="1699" t="s">
        <v>4074</v>
      </c>
      <c r="C5372" s="1699" t="s">
        <v>2145</v>
      </c>
      <c r="D5372" s="1699" t="s">
        <v>2124</v>
      </c>
      <c r="E5372" s="1699">
        <v>0</v>
      </c>
      <c r="F5372" s="1699">
        <v>1</v>
      </c>
      <c r="G5372" s="1700" t="s">
        <v>7225</v>
      </c>
      <c r="H5372" s="1700" t="s">
        <v>3260</v>
      </c>
      <c r="I5372" s="1700" t="s">
        <v>8088</v>
      </c>
    </row>
    <row r="5373" spans="2:9">
      <c r="B5373" s="1699" t="s">
        <v>4074</v>
      </c>
      <c r="C5373" s="1699" t="s">
        <v>2145</v>
      </c>
      <c r="D5373" s="1699" t="s">
        <v>2126</v>
      </c>
      <c r="E5373" s="1699">
        <v>0</v>
      </c>
      <c r="F5373" s="1699">
        <v>1</v>
      </c>
      <c r="G5373" s="1700" t="s">
        <v>7225</v>
      </c>
      <c r="H5373" s="1700" t="s">
        <v>7230</v>
      </c>
      <c r="I5373" s="1700" t="s">
        <v>8089</v>
      </c>
    </row>
    <row r="5374" spans="2:9">
      <c r="B5374" s="1699" t="s">
        <v>4074</v>
      </c>
      <c r="C5374" s="1699" t="s">
        <v>2150</v>
      </c>
      <c r="D5374" s="1699" t="s">
        <v>2108</v>
      </c>
      <c r="E5374" s="1699">
        <v>1</v>
      </c>
      <c r="F5374" s="1699">
        <v>0</v>
      </c>
      <c r="G5374" s="1700" t="s">
        <v>7231</v>
      </c>
      <c r="H5374" s="1700"/>
      <c r="I5374" s="1700" t="s">
        <v>8089</v>
      </c>
    </row>
    <row r="5375" spans="2:9">
      <c r="B5375" s="1699" t="s">
        <v>4074</v>
      </c>
      <c r="C5375" s="1699" t="s">
        <v>2150</v>
      </c>
      <c r="D5375" s="1699" t="s">
        <v>2107</v>
      </c>
      <c r="E5375" s="1699">
        <v>0</v>
      </c>
      <c r="F5375" s="1699">
        <v>1</v>
      </c>
      <c r="G5375" s="1700" t="s">
        <v>7231</v>
      </c>
      <c r="H5375" s="1700" t="s">
        <v>2464</v>
      </c>
      <c r="I5375" s="1700" t="s">
        <v>8088</v>
      </c>
    </row>
    <row r="5376" spans="2:9">
      <c r="B5376" s="1699" t="s">
        <v>4074</v>
      </c>
      <c r="C5376" s="1699" t="s">
        <v>2150</v>
      </c>
      <c r="D5376" s="1699" t="s">
        <v>2110</v>
      </c>
      <c r="E5376" s="1699">
        <v>0</v>
      </c>
      <c r="F5376" s="1699">
        <v>1</v>
      </c>
      <c r="G5376" s="1700" t="s">
        <v>7231</v>
      </c>
      <c r="H5376" s="1700" t="s">
        <v>4033</v>
      </c>
      <c r="I5376" s="1700" t="s">
        <v>8089</v>
      </c>
    </row>
    <row r="5377" spans="2:9">
      <c r="B5377" s="1699" t="s">
        <v>4074</v>
      </c>
      <c r="C5377" s="1699" t="s">
        <v>2150</v>
      </c>
      <c r="D5377" s="1699" t="s">
        <v>2112</v>
      </c>
      <c r="E5377" s="1699">
        <v>0</v>
      </c>
      <c r="F5377" s="1699">
        <v>1</v>
      </c>
      <c r="G5377" s="1700" t="s">
        <v>7231</v>
      </c>
      <c r="H5377" s="1700" t="s">
        <v>7232</v>
      </c>
      <c r="I5377" s="1700" t="s">
        <v>8089</v>
      </c>
    </row>
    <row r="5378" spans="2:9">
      <c r="B5378" s="1699" t="s">
        <v>4074</v>
      </c>
      <c r="C5378" s="1699" t="s">
        <v>2150</v>
      </c>
      <c r="D5378" s="1699" t="s">
        <v>2122</v>
      </c>
      <c r="E5378" s="1699">
        <v>0</v>
      </c>
      <c r="F5378" s="1699">
        <v>1</v>
      </c>
      <c r="G5378" s="1700" t="s">
        <v>7231</v>
      </c>
      <c r="H5378" s="1700" t="s">
        <v>5534</v>
      </c>
      <c r="I5378" s="1700" t="s">
        <v>8089</v>
      </c>
    </row>
    <row r="5379" spans="2:9">
      <c r="B5379" s="1699" t="s">
        <v>4074</v>
      </c>
      <c r="C5379" s="1699" t="s">
        <v>2152</v>
      </c>
      <c r="D5379" s="1699" t="s">
        <v>2108</v>
      </c>
      <c r="E5379" s="1699">
        <v>1</v>
      </c>
      <c r="F5379" s="1699">
        <v>0</v>
      </c>
      <c r="G5379" s="1700" t="s">
        <v>7233</v>
      </c>
      <c r="H5379" s="1700"/>
      <c r="I5379" s="1700" t="s">
        <v>8089</v>
      </c>
    </row>
    <row r="5380" spans="2:9">
      <c r="B5380" s="1699" t="s">
        <v>4074</v>
      </c>
      <c r="C5380" s="1699" t="s">
        <v>2152</v>
      </c>
      <c r="D5380" s="1699" t="s">
        <v>2110</v>
      </c>
      <c r="E5380" s="1699">
        <v>0</v>
      </c>
      <c r="F5380" s="1699">
        <v>1</v>
      </c>
      <c r="G5380" s="1700" t="s">
        <v>7233</v>
      </c>
      <c r="H5380" s="1700" t="s">
        <v>2614</v>
      </c>
      <c r="I5380" s="1700" t="s">
        <v>8088</v>
      </c>
    </row>
    <row r="5381" spans="2:9">
      <c r="B5381" s="1699" t="s">
        <v>4074</v>
      </c>
      <c r="C5381" s="1699" t="s">
        <v>2152</v>
      </c>
      <c r="D5381" s="1699" t="s">
        <v>2112</v>
      </c>
      <c r="E5381" s="1699">
        <v>0</v>
      </c>
      <c r="F5381" s="1699">
        <v>1</v>
      </c>
      <c r="G5381" s="1700" t="s">
        <v>7233</v>
      </c>
      <c r="H5381" s="1700" t="s">
        <v>2199</v>
      </c>
      <c r="I5381" s="1700" t="s">
        <v>8088</v>
      </c>
    </row>
    <row r="5382" spans="2:9">
      <c r="B5382" s="1699" t="s">
        <v>4074</v>
      </c>
      <c r="C5382" s="1699" t="s">
        <v>2152</v>
      </c>
      <c r="D5382" s="1699" t="s">
        <v>2122</v>
      </c>
      <c r="E5382" s="1699">
        <v>0</v>
      </c>
      <c r="F5382" s="1699">
        <v>1</v>
      </c>
      <c r="G5382" s="1700" t="s">
        <v>7233</v>
      </c>
      <c r="H5382" s="1700" t="s">
        <v>3246</v>
      </c>
      <c r="I5382" s="1700" t="s">
        <v>8088</v>
      </c>
    </row>
    <row r="5383" spans="2:9">
      <c r="B5383" s="1699" t="s">
        <v>4074</v>
      </c>
      <c r="C5383" s="1699" t="s">
        <v>2152</v>
      </c>
      <c r="D5383" s="1699" t="s">
        <v>2124</v>
      </c>
      <c r="E5383" s="1699">
        <v>0</v>
      </c>
      <c r="F5383" s="1699">
        <v>1</v>
      </c>
      <c r="G5383" s="1700" t="s">
        <v>7233</v>
      </c>
      <c r="H5383" s="1700" t="s">
        <v>3616</v>
      </c>
      <c r="I5383" s="1700" t="s">
        <v>8089</v>
      </c>
    </row>
    <row r="5384" spans="2:9">
      <c r="B5384" s="1699" t="s">
        <v>4074</v>
      </c>
      <c r="C5384" s="1699" t="s">
        <v>2152</v>
      </c>
      <c r="D5384" s="1699" t="s">
        <v>2126</v>
      </c>
      <c r="E5384" s="1699">
        <v>0</v>
      </c>
      <c r="F5384" s="1699">
        <v>1</v>
      </c>
      <c r="G5384" s="1700" t="s">
        <v>7233</v>
      </c>
      <c r="H5384" s="1700" t="s">
        <v>7234</v>
      </c>
      <c r="I5384" s="1700" t="s">
        <v>8089</v>
      </c>
    </row>
    <row r="5385" spans="2:9">
      <c r="B5385" s="1699" t="s">
        <v>4074</v>
      </c>
      <c r="C5385" s="1699" t="s">
        <v>2152</v>
      </c>
      <c r="D5385" s="1699" t="s">
        <v>2128</v>
      </c>
      <c r="E5385" s="1699">
        <v>0</v>
      </c>
      <c r="F5385" s="1699">
        <v>1</v>
      </c>
      <c r="G5385" s="1700" t="s">
        <v>7233</v>
      </c>
      <c r="H5385" s="1700" t="s">
        <v>5757</v>
      </c>
      <c r="I5385" s="1700" t="s">
        <v>8089</v>
      </c>
    </row>
    <row r="5386" spans="2:9">
      <c r="B5386" s="1699" t="s">
        <v>4074</v>
      </c>
      <c r="C5386" s="1699" t="s">
        <v>2152</v>
      </c>
      <c r="D5386" s="1699" t="s">
        <v>2130</v>
      </c>
      <c r="E5386" s="1699">
        <v>0</v>
      </c>
      <c r="F5386" s="1699">
        <v>1</v>
      </c>
      <c r="G5386" s="1700" t="s">
        <v>7233</v>
      </c>
      <c r="H5386" s="1700" t="s">
        <v>3921</v>
      </c>
      <c r="I5386" s="1700" t="s">
        <v>8088</v>
      </c>
    </row>
    <row r="5387" spans="2:9">
      <c r="B5387" s="1699" t="s">
        <v>4074</v>
      </c>
      <c r="C5387" s="1699" t="s">
        <v>2152</v>
      </c>
      <c r="D5387" s="1699" t="s">
        <v>2512</v>
      </c>
      <c r="E5387" s="1699">
        <v>0</v>
      </c>
      <c r="F5387" s="1699">
        <v>1</v>
      </c>
      <c r="G5387" s="1700" t="s">
        <v>7233</v>
      </c>
      <c r="H5387" s="1700" t="s">
        <v>5556</v>
      </c>
      <c r="I5387" s="1700" t="s">
        <v>8088</v>
      </c>
    </row>
    <row r="5388" spans="2:9">
      <c r="B5388" s="1699" t="s">
        <v>4074</v>
      </c>
      <c r="C5388" s="1699" t="s">
        <v>2152</v>
      </c>
      <c r="D5388" s="1699" t="s">
        <v>2514</v>
      </c>
      <c r="E5388" s="1699">
        <v>0</v>
      </c>
      <c r="F5388" s="1699">
        <v>1</v>
      </c>
      <c r="G5388" s="1700" t="s">
        <v>7233</v>
      </c>
      <c r="H5388" s="1700" t="s">
        <v>7235</v>
      </c>
      <c r="I5388" s="1700" t="s">
        <v>8089</v>
      </c>
    </row>
    <row r="5389" spans="2:9">
      <c r="B5389" s="1699" t="s">
        <v>4074</v>
      </c>
      <c r="C5389" s="1699" t="s">
        <v>2152</v>
      </c>
      <c r="D5389" s="1699" t="s">
        <v>2516</v>
      </c>
      <c r="E5389" s="1699">
        <v>0</v>
      </c>
      <c r="F5389" s="1699">
        <v>1</v>
      </c>
      <c r="G5389" s="1700" t="s">
        <v>7233</v>
      </c>
      <c r="H5389" s="1700" t="s">
        <v>7236</v>
      </c>
      <c r="I5389" s="1700" t="s">
        <v>8088</v>
      </c>
    </row>
    <row r="5390" spans="2:9">
      <c r="B5390" s="1699" t="s">
        <v>4074</v>
      </c>
      <c r="C5390" s="1699" t="s">
        <v>2152</v>
      </c>
      <c r="D5390" s="1699" t="s">
        <v>2518</v>
      </c>
      <c r="E5390" s="1699">
        <v>0</v>
      </c>
      <c r="F5390" s="1699">
        <v>1</v>
      </c>
      <c r="G5390" s="1700" t="s">
        <v>7233</v>
      </c>
      <c r="H5390" s="1700" t="s">
        <v>7237</v>
      </c>
      <c r="I5390" s="1700" t="s">
        <v>8089</v>
      </c>
    </row>
    <row r="5391" spans="2:9">
      <c r="B5391" s="1699" t="s">
        <v>4074</v>
      </c>
      <c r="C5391" s="1699" t="s">
        <v>2152</v>
      </c>
      <c r="D5391" s="1699" t="s">
        <v>2520</v>
      </c>
      <c r="E5391" s="1699">
        <v>0</v>
      </c>
      <c r="F5391" s="1699">
        <v>1</v>
      </c>
      <c r="G5391" s="1700" t="s">
        <v>7233</v>
      </c>
      <c r="H5391" s="1700" t="s">
        <v>7238</v>
      </c>
      <c r="I5391" s="1700" t="s">
        <v>8089</v>
      </c>
    </row>
    <row r="5392" spans="2:9">
      <c r="B5392" s="1699" t="s">
        <v>4074</v>
      </c>
      <c r="C5392" s="1699" t="s">
        <v>2154</v>
      </c>
      <c r="D5392" s="1699" t="s">
        <v>2108</v>
      </c>
      <c r="E5392" s="1699">
        <v>1</v>
      </c>
      <c r="F5392" s="1699">
        <v>0</v>
      </c>
      <c r="G5392" s="1700" t="s">
        <v>7239</v>
      </c>
      <c r="H5392" s="1700"/>
      <c r="I5392" s="1700" t="s">
        <v>8088</v>
      </c>
    </row>
    <row r="5393" spans="2:9">
      <c r="B5393" s="1699" t="s">
        <v>4074</v>
      </c>
      <c r="C5393" s="1699" t="s">
        <v>2154</v>
      </c>
      <c r="D5393" s="1699" t="s">
        <v>2122</v>
      </c>
      <c r="E5393" s="1699">
        <v>0</v>
      </c>
      <c r="F5393" s="1699">
        <v>1</v>
      </c>
      <c r="G5393" s="1700" t="s">
        <v>7239</v>
      </c>
      <c r="H5393" s="1700" t="s">
        <v>6617</v>
      </c>
      <c r="I5393" s="1700" t="s">
        <v>8088</v>
      </c>
    </row>
    <row r="5394" spans="2:9">
      <c r="B5394" s="1699" t="s">
        <v>4074</v>
      </c>
      <c r="C5394" s="1699" t="s">
        <v>2154</v>
      </c>
      <c r="D5394" s="1699" t="s">
        <v>2126</v>
      </c>
      <c r="E5394" s="1699">
        <v>0</v>
      </c>
      <c r="F5394" s="1699">
        <v>1</v>
      </c>
      <c r="G5394" s="1700" t="s">
        <v>7239</v>
      </c>
      <c r="H5394" s="1700" t="s">
        <v>7240</v>
      </c>
      <c r="I5394" s="1700" t="s">
        <v>8089</v>
      </c>
    </row>
    <row r="5395" spans="2:9">
      <c r="B5395" s="1699" t="s">
        <v>4074</v>
      </c>
      <c r="C5395" s="1699" t="s">
        <v>2154</v>
      </c>
      <c r="D5395" s="1699" t="s">
        <v>2128</v>
      </c>
      <c r="E5395" s="1699">
        <v>0</v>
      </c>
      <c r="F5395" s="1699">
        <v>1</v>
      </c>
      <c r="G5395" s="1700" t="s">
        <v>7239</v>
      </c>
      <c r="H5395" s="1700" t="s">
        <v>5073</v>
      </c>
      <c r="I5395" s="1700" t="s">
        <v>8089</v>
      </c>
    </row>
    <row r="5396" spans="2:9">
      <c r="B5396" s="1699" t="s">
        <v>4074</v>
      </c>
      <c r="C5396" s="1699" t="s">
        <v>2154</v>
      </c>
      <c r="D5396" s="1699" t="s">
        <v>2516</v>
      </c>
      <c r="E5396" s="1699">
        <v>0</v>
      </c>
      <c r="F5396" s="1699">
        <v>1</v>
      </c>
      <c r="G5396" s="1700" t="s">
        <v>7239</v>
      </c>
      <c r="H5396" s="1700" t="s">
        <v>7241</v>
      </c>
      <c r="I5396" s="1700" t="s">
        <v>8088</v>
      </c>
    </row>
    <row r="5397" spans="2:9">
      <c r="B5397" s="1699" t="s">
        <v>4074</v>
      </c>
      <c r="C5397" s="1699" t="s">
        <v>2154</v>
      </c>
      <c r="D5397" s="1699" t="s">
        <v>2518</v>
      </c>
      <c r="E5397" s="1699">
        <v>0</v>
      </c>
      <c r="F5397" s="1699">
        <v>1</v>
      </c>
      <c r="G5397" s="1700" t="s">
        <v>7239</v>
      </c>
      <c r="H5397" s="1700" t="s">
        <v>7242</v>
      </c>
      <c r="I5397" s="1700" t="s">
        <v>8089</v>
      </c>
    </row>
    <row r="5398" spans="2:9">
      <c r="B5398" s="1699" t="s">
        <v>4074</v>
      </c>
      <c r="C5398" s="1699" t="s">
        <v>2155</v>
      </c>
      <c r="D5398" s="1699" t="s">
        <v>2108</v>
      </c>
      <c r="E5398" s="1699">
        <v>1</v>
      </c>
      <c r="F5398" s="1699">
        <v>0</v>
      </c>
      <c r="G5398" s="1700" t="s">
        <v>7243</v>
      </c>
      <c r="H5398" s="1700"/>
      <c r="I5398" s="1700" t="s">
        <v>8089</v>
      </c>
    </row>
    <row r="5399" spans="2:9">
      <c r="B5399" s="1699" t="s">
        <v>4074</v>
      </c>
      <c r="C5399" s="1699" t="s">
        <v>2155</v>
      </c>
      <c r="D5399" s="1699" t="s">
        <v>2110</v>
      </c>
      <c r="E5399" s="1699">
        <v>0</v>
      </c>
      <c r="F5399" s="1699">
        <v>1</v>
      </c>
      <c r="G5399" s="1700" t="s">
        <v>7243</v>
      </c>
      <c r="H5399" s="1700" t="s">
        <v>7244</v>
      </c>
      <c r="I5399" s="1700" t="s">
        <v>8088</v>
      </c>
    </row>
    <row r="5400" spans="2:9">
      <c r="B5400" s="1699" t="s">
        <v>4074</v>
      </c>
      <c r="C5400" s="1699" t="s">
        <v>2155</v>
      </c>
      <c r="D5400" s="1699" t="s">
        <v>2122</v>
      </c>
      <c r="E5400" s="1699">
        <v>0</v>
      </c>
      <c r="F5400" s="1699">
        <v>1</v>
      </c>
      <c r="G5400" s="1700" t="s">
        <v>7243</v>
      </c>
      <c r="H5400" s="1700" t="s">
        <v>7245</v>
      </c>
      <c r="I5400" s="1700" t="s">
        <v>8088</v>
      </c>
    </row>
    <row r="5401" spans="2:9">
      <c r="B5401" s="1699" t="s">
        <v>4074</v>
      </c>
      <c r="C5401" s="1699" t="s">
        <v>2155</v>
      </c>
      <c r="D5401" s="1699" t="s">
        <v>2124</v>
      </c>
      <c r="E5401" s="1699">
        <v>0</v>
      </c>
      <c r="F5401" s="1699">
        <v>1</v>
      </c>
      <c r="G5401" s="1700" t="s">
        <v>7243</v>
      </c>
      <c r="H5401" s="1700" t="s">
        <v>7246</v>
      </c>
      <c r="I5401" s="1700" t="s">
        <v>8088</v>
      </c>
    </row>
    <row r="5402" spans="2:9">
      <c r="B5402" s="1699" t="s">
        <v>4074</v>
      </c>
      <c r="C5402" s="1699" t="s">
        <v>2155</v>
      </c>
      <c r="D5402" s="1699" t="s">
        <v>2126</v>
      </c>
      <c r="E5402" s="1699">
        <v>0</v>
      </c>
      <c r="F5402" s="1699">
        <v>1</v>
      </c>
      <c r="G5402" s="1700" t="s">
        <v>7243</v>
      </c>
      <c r="H5402" s="1700" t="s">
        <v>7247</v>
      </c>
      <c r="I5402" s="1700" t="s">
        <v>8088</v>
      </c>
    </row>
    <row r="5403" spans="2:9">
      <c r="B5403" s="1699" t="s">
        <v>4074</v>
      </c>
      <c r="C5403" s="1699" t="s">
        <v>2155</v>
      </c>
      <c r="D5403" s="1699" t="s">
        <v>2128</v>
      </c>
      <c r="E5403" s="1699">
        <v>0</v>
      </c>
      <c r="F5403" s="1699">
        <v>1</v>
      </c>
      <c r="G5403" s="1700" t="s">
        <v>7243</v>
      </c>
      <c r="H5403" s="1700" t="s">
        <v>7248</v>
      </c>
      <c r="I5403" s="1700" t="s">
        <v>8088</v>
      </c>
    </row>
    <row r="5404" spans="2:9">
      <c r="B5404" s="1699" t="s">
        <v>4074</v>
      </c>
      <c r="C5404" s="1699" t="s">
        <v>2155</v>
      </c>
      <c r="D5404" s="1699" t="s">
        <v>2130</v>
      </c>
      <c r="E5404" s="1699">
        <v>0</v>
      </c>
      <c r="F5404" s="1699">
        <v>1</v>
      </c>
      <c r="G5404" s="1700" t="s">
        <v>7243</v>
      </c>
      <c r="H5404" s="1700" t="s">
        <v>7249</v>
      </c>
      <c r="I5404" s="1700" t="s">
        <v>8089</v>
      </c>
    </row>
    <row r="5405" spans="2:9">
      <c r="B5405" s="1699" t="s">
        <v>4074</v>
      </c>
      <c r="C5405" s="1699" t="s">
        <v>2155</v>
      </c>
      <c r="D5405" s="1699" t="s">
        <v>2514</v>
      </c>
      <c r="E5405" s="1699">
        <v>0</v>
      </c>
      <c r="F5405" s="1699">
        <v>1</v>
      </c>
      <c r="G5405" s="1700" t="s">
        <v>7243</v>
      </c>
      <c r="H5405" s="1700" t="s">
        <v>7250</v>
      </c>
      <c r="I5405" s="1700" t="s">
        <v>8089</v>
      </c>
    </row>
    <row r="5406" spans="2:9">
      <c r="B5406" s="1699" t="s">
        <v>4074</v>
      </c>
      <c r="C5406" s="1699" t="s">
        <v>2155</v>
      </c>
      <c r="D5406" s="1699" t="s">
        <v>2515</v>
      </c>
      <c r="E5406" s="1699">
        <v>0</v>
      </c>
      <c r="F5406" s="1699">
        <v>1</v>
      </c>
      <c r="G5406" s="1700" t="s">
        <v>7243</v>
      </c>
      <c r="H5406" s="1700" t="s">
        <v>7251</v>
      </c>
      <c r="I5406" s="1700" t="s">
        <v>8088</v>
      </c>
    </row>
    <row r="5407" spans="2:9">
      <c r="B5407" s="1699" t="s">
        <v>4074</v>
      </c>
      <c r="C5407" s="1699" t="s">
        <v>2155</v>
      </c>
      <c r="D5407" s="1699" t="s">
        <v>2516</v>
      </c>
      <c r="E5407" s="1699">
        <v>0</v>
      </c>
      <c r="F5407" s="1699">
        <v>1</v>
      </c>
      <c r="G5407" s="1700" t="s">
        <v>7243</v>
      </c>
      <c r="H5407" s="1700" t="s">
        <v>7252</v>
      </c>
      <c r="I5407" s="1700" t="s">
        <v>8089</v>
      </c>
    </row>
    <row r="5408" spans="2:9">
      <c r="B5408" s="1699" t="s">
        <v>4074</v>
      </c>
      <c r="C5408" s="1699" t="s">
        <v>2155</v>
      </c>
      <c r="D5408" s="1699" t="s">
        <v>2518</v>
      </c>
      <c r="E5408" s="1699">
        <v>0</v>
      </c>
      <c r="F5408" s="1699">
        <v>1</v>
      </c>
      <c r="G5408" s="1700" t="s">
        <v>7243</v>
      </c>
      <c r="H5408" s="1700" t="s">
        <v>5072</v>
      </c>
      <c r="I5408" s="1700" t="s">
        <v>8089</v>
      </c>
    </row>
    <row r="5409" spans="2:9">
      <c r="B5409" s="1699" t="s">
        <v>4074</v>
      </c>
      <c r="C5409" s="1699" t="s">
        <v>2155</v>
      </c>
      <c r="D5409" s="1699" t="s">
        <v>2520</v>
      </c>
      <c r="E5409" s="1699">
        <v>0</v>
      </c>
      <c r="F5409" s="1699">
        <v>1</v>
      </c>
      <c r="G5409" s="1700" t="s">
        <v>7243</v>
      </c>
      <c r="H5409" s="1700" t="s">
        <v>7253</v>
      </c>
      <c r="I5409" s="1700" t="s">
        <v>8089</v>
      </c>
    </row>
    <row r="5410" spans="2:9">
      <c r="B5410" s="1699" t="s">
        <v>4074</v>
      </c>
      <c r="C5410" s="1699" t="s">
        <v>2155</v>
      </c>
      <c r="D5410" s="1699" t="s">
        <v>2522</v>
      </c>
      <c r="E5410" s="1699">
        <v>0</v>
      </c>
      <c r="F5410" s="1699">
        <v>1</v>
      </c>
      <c r="G5410" s="1700" t="s">
        <v>7243</v>
      </c>
      <c r="H5410" s="1700" t="s">
        <v>7254</v>
      </c>
      <c r="I5410" s="1700" t="s">
        <v>8089</v>
      </c>
    </row>
    <row r="5411" spans="2:9">
      <c r="B5411" s="1699" t="s">
        <v>4074</v>
      </c>
      <c r="C5411" s="1699" t="s">
        <v>2155</v>
      </c>
      <c r="D5411" s="1699" t="s">
        <v>2524</v>
      </c>
      <c r="E5411" s="1699">
        <v>0</v>
      </c>
      <c r="F5411" s="1699">
        <v>1</v>
      </c>
      <c r="G5411" s="1700" t="s">
        <v>7243</v>
      </c>
      <c r="H5411" s="1700" t="s">
        <v>7255</v>
      </c>
      <c r="I5411" s="1700" t="s">
        <v>8089</v>
      </c>
    </row>
    <row r="5412" spans="2:9">
      <c r="B5412" s="1699" t="s">
        <v>4074</v>
      </c>
      <c r="C5412" s="1699" t="s">
        <v>2572</v>
      </c>
      <c r="D5412" s="1699" t="s">
        <v>2108</v>
      </c>
      <c r="E5412" s="1699">
        <v>1</v>
      </c>
      <c r="F5412" s="1699">
        <v>0</v>
      </c>
      <c r="G5412" s="1700" t="s">
        <v>7256</v>
      </c>
      <c r="H5412" s="1700"/>
      <c r="I5412" s="1700" t="s">
        <v>8089</v>
      </c>
    </row>
    <row r="5413" spans="2:9">
      <c r="B5413" s="1699" t="s">
        <v>4074</v>
      </c>
      <c r="C5413" s="1699" t="s">
        <v>2572</v>
      </c>
      <c r="D5413" s="1699" t="s">
        <v>2107</v>
      </c>
      <c r="E5413" s="1699">
        <v>0</v>
      </c>
      <c r="F5413" s="1699">
        <v>1</v>
      </c>
      <c r="G5413" s="1700" t="s">
        <v>7256</v>
      </c>
      <c r="H5413" s="1700" t="s">
        <v>7257</v>
      </c>
      <c r="I5413" s="1700" t="s">
        <v>8089</v>
      </c>
    </row>
    <row r="5414" spans="2:9">
      <c r="B5414" s="1699" t="s">
        <v>4074</v>
      </c>
      <c r="C5414" s="1699" t="s">
        <v>2572</v>
      </c>
      <c r="D5414" s="1699" t="s">
        <v>2110</v>
      </c>
      <c r="E5414" s="1699">
        <v>0</v>
      </c>
      <c r="F5414" s="1699">
        <v>1</v>
      </c>
      <c r="G5414" s="1700" t="s">
        <v>7256</v>
      </c>
      <c r="H5414" s="1700" t="s">
        <v>7258</v>
      </c>
      <c r="I5414" s="1700" t="s">
        <v>8088</v>
      </c>
    </row>
    <row r="5415" spans="2:9">
      <c r="B5415" s="1699" t="s">
        <v>4074</v>
      </c>
      <c r="C5415" s="1699" t="s">
        <v>2791</v>
      </c>
      <c r="D5415" s="1699" t="s">
        <v>2108</v>
      </c>
      <c r="E5415" s="1699">
        <v>1</v>
      </c>
      <c r="F5415" s="1699">
        <v>1</v>
      </c>
      <c r="G5415" s="1700" t="s">
        <v>7259</v>
      </c>
      <c r="H5415" s="1700"/>
      <c r="I5415" s="1700" t="s">
        <v>8088</v>
      </c>
    </row>
    <row r="5416" spans="2:9">
      <c r="B5416" s="1699" t="s">
        <v>4074</v>
      </c>
      <c r="C5416" s="1699" t="s">
        <v>2216</v>
      </c>
      <c r="D5416" s="1699" t="s">
        <v>2108</v>
      </c>
      <c r="E5416" s="1699">
        <v>1</v>
      </c>
      <c r="F5416" s="1699">
        <v>1</v>
      </c>
      <c r="G5416" s="1700" t="s">
        <v>7261</v>
      </c>
      <c r="H5416" s="1700"/>
      <c r="I5416" s="1700" t="s">
        <v>8089</v>
      </c>
    </row>
    <row r="5417" spans="2:9">
      <c r="B5417" s="1699" t="s">
        <v>4074</v>
      </c>
      <c r="C5417" s="1699" t="s">
        <v>3977</v>
      </c>
      <c r="D5417" s="1699" t="s">
        <v>2108</v>
      </c>
      <c r="E5417" s="1699">
        <v>1</v>
      </c>
      <c r="F5417" s="1699">
        <v>1</v>
      </c>
      <c r="G5417" s="1700" t="s">
        <v>2634</v>
      </c>
      <c r="H5417" s="1700"/>
      <c r="I5417" s="1700" t="s">
        <v>8089</v>
      </c>
    </row>
    <row r="5418" spans="2:9">
      <c r="B5418" s="1699" t="s">
        <v>4074</v>
      </c>
      <c r="C5418" s="1699" t="s">
        <v>4849</v>
      </c>
      <c r="D5418" s="1699" t="s">
        <v>2108</v>
      </c>
      <c r="E5418" s="1699">
        <v>1</v>
      </c>
      <c r="F5418" s="1699">
        <v>1</v>
      </c>
      <c r="G5418" s="1700" t="s">
        <v>5579</v>
      </c>
      <c r="H5418" s="1700"/>
      <c r="I5418" s="1700" t="s">
        <v>8089</v>
      </c>
    </row>
    <row r="5419" spans="2:9">
      <c r="B5419" s="1699" t="s">
        <v>4074</v>
      </c>
      <c r="C5419" s="1699" t="s">
        <v>2581</v>
      </c>
      <c r="D5419" s="1699" t="s">
        <v>2108</v>
      </c>
      <c r="E5419" s="1699">
        <v>1</v>
      </c>
      <c r="F5419" s="1699">
        <v>0</v>
      </c>
      <c r="G5419" s="1700" t="s">
        <v>7262</v>
      </c>
      <c r="H5419" s="1700"/>
      <c r="I5419" s="1700" t="s">
        <v>8088</v>
      </c>
    </row>
    <row r="5420" spans="2:9">
      <c r="B5420" s="1699" t="s">
        <v>4074</v>
      </c>
      <c r="C5420" s="1699" t="s">
        <v>2581</v>
      </c>
      <c r="D5420" s="1699" t="s">
        <v>2107</v>
      </c>
      <c r="E5420" s="1699">
        <v>0</v>
      </c>
      <c r="F5420" s="1699">
        <v>1</v>
      </c>
      <c r="G5420" s="1700" t="s">
        <v>7262</v>
      </c>
      <c r="H5420" s="1700" t="s">
        <v>7263</v>
      </c>
      <c r="I5420" s="1700" t="s">
        <v>8088</v>
      </c>
    </row>
    <row r="5421" spans="2:9">
      <c r="B5421" s="1699" t="s">
        <v>4074</v>
      </c>
      <c r="C5421" s="1699" t="s">
        <v>2581</v>
      </c>
      <c r="D5421" s="1699" t="s">
        <v>2110</v>
      </c>
      <c r="E5421" s="1699">
        <v>0</v>
      </c>
      <c r="F5421" s="1699">
        <v>1</v>
      </c>
      <c r="G5421" s="1700" t="s">
        <v>7262</v>
      </c>
      <c r="H5421" s="1700" t="s">
        <v>7264</v>
      </c>
      <c r="I5421" s="1700" t="s">
        <v>8088</v>
      </c>
    </row>
    <row r="5422" spans="2:9">
      <c r="B5422" s="1699" t="s">
        <v>4074</v>
      </c>
      <c r="C5422" s="1699" t="s">
        <v>2581</v>
      </c>
      <c r="D5422" s="1699" t="s">
        <v>2112</v>
      </c>
      <c r="E5422" s="1699">
        <v>0</v>
      </c>
      <c r="F5422" s="1699">
        <v>1</v>
      </c>
      <c r="G5422" s="1700" t="s">
        <v>7262</v>
      </c>
      <c r="H5422" s="1700" t="s">
        <v>7030</v>
      </c>
      <c r="I5422" s="1700" t="s">
        <v>8088</v>
      </c>
    </row>
    <row r="5423" spans="2:9">
      <c r="B5423" s="1699" t="s">
        <v>4074</v>
      </c>
      <c r="C5423" s="1699" t="s">
        <v>2581</v>
      </c>
      <c r="D5423" s="1699" t="s">
        <v>2122</v>
      </c>
      <c r="E5423" s="1699">
        <v>0</v>
      </c>
      <c r="F5423" s="1699">
        <v>1</v>
      </c>
      <c r="G5423" s="1700" t="s">
        <v>7262</v>
      </c>
      <c r="H5423" s="1700" t="s">
        <v>7265</v>
      </c>
      <c r="I5423" s="1700" t="s">
        <v>8089</v>
      </c>
    </row>
    <row r="5424" spans="2:9">
      <c r="B5424" s="1699" t="s">
        <v>4074</v>
      </c>
      <c r="C5424" s="1699" t="s">
        <v>2935</v>
      </c>
      <c r="D5424" s="1699" t="s">
        <v>2108</v>
      </c>
      <c r="E5424" s="1699">
        <v>1</v>
      </c>
      <c r="F5424" s="1699">
        <v>0</v>
      </c>
      <c r="G5424" s="1700" t="s">
        <v>7266</v>
      </c>
      <c r="H5424" s="1700"/>
      <c r="I5424" s="1700" t="s">
        <v>8089</v>
      </c>
    </row>
    <row r="5425" spans="2:9">
      <c r="B5425" s="1699" t="s">
        <v>4074</v>
      </c>
      <c r="C5425" s="1699" t="s">
        <v>2935</v>
      </c>
      <c r="D5425" s="1699" t="s">
        <v>2107</v>
      </c>
      <c r="E5425" s="1699">
        <v>0</v>
      </c>
      <c r="F5425" s="1699">
        <v>1</v>
      </c>
      <c r="G5425" s="1700" t="s">
        <v>7266</v>
      </c>
      <c r="H5425" s="1700" t="s">
        <v>7266</v>
      </c>
      <c r="I5425" s="1700" t="s">
        <v>8089</v>
      </c>
    </row>
    <row r="5426" spans="2:9">
      <c r="B5426" s="1699" t="s">
        <v>4074</v>
      </c>
      <c r="C5426" s="1699" t="s">
        <v>2935</v>
      </c>
      <c r="D5426" s="1699" t="s">
        <v>2110</v>
      </c>
      <c r="E5426" s="1699">
        <v>0</v>
      </c>
      <c r="F5426" s="1699">
        <v>1</v>
      </c>
      <c r="G5426" s="1700" t="s">
        <v>7266</v>
      </c>
      <c r="H5426" s="1700" t="s">
        <v>5146</v>
      </c>
      <c r="I5426" s="1700" t="s">
        <v>8089</v>
      </c>
    </row>
    <row r="5427" spans="2:9">
      <c r="B5427" s="1699" t="s">
        <v>4074</v>
      </c>
      <c r="C5427" s="1699" t="s">
        <v>3393</v>
      </c>
      <c r="D5427" s="1699" t="s">
        <v>2108</v>
      </c>
      <c r="E5427" s="1699">
        <v>1</v>
      </c>
      <c r="F5427" s="1699">
        <v>0</v>
      </c>
      <c r="G5427" s="1700" t="s">
        <v>7267</v>
      </c>
      <c r="H5427" s="1700"/>
      <c r="I5427" s="1700" t="s">
        <v>8089</v>
      </c>
    </row>
    <row r="5428" spans="2:9">
      <c r="B5428" s="1699" t="s">
        <v>4074</v>
      </c>
      <c r="C5428" s="1699" t="s">
        <v>3393</v>
      </c>
      <c r="D5428" s="1699" t="s">
        <v>2107</v>
      </c>
      <c r="E5428" s="1699">
        <v>0</v>
      </c>
      <c r="F5428" s="1699">
        <v>1</v>
      </c>
      <c r="G5428" s="1700" t="s">
        <v>7267</v>
      </c>
      <c r="H5428" s="1700" t="s">
        <v>7268</v>
      </c>
      <c r="I5428" s="1700" t="s">
        <v>8089</v>
      </c>
    </row>
    <row r="5429" spans="2:9">
      <c r="B5429" s="1699" t="s">
        <v>4074</v>
      </c>
      <c r="C5429" s="1699" t="s">
        <v>3393</v>
      </c>
      <c r="D5429" s="1699" t="s">
        <v>2110</v>
      </c>
      <c r="E5429" s="1699">
        <v>0</v>
      </c>
      <c r="F5429" s="1699">
        <v>1</v>
      </c>
      <c r="G5429" s="1700" t="s">
        <v>7267</v>
      </c>
      <c r="H5429" s="1700" t="s">
        <v>7269</v>
      </c>
      <c r="I5429" s="1700" t="s">
        <v>8089</v>
      </c>
    </row>
    <row r="5430" spans="2:9">
      <c r="B5430" s="1699" t="s">
        <v>4074</v>
      </c>
      <c r="C5430" s="1699" t="s">
        <v>3393</v>
      </c>
      <c r="D5430" s="1699" t="s">
        <v>2112</v>
      </c>
      <c r="E5430" s="1699">
        <v>0</v>
      </c>
      <c r="F5430" s="1699">
        <v>1</v>
      </c>
      <c r="G5430" s="1700" t="s">
        <v>7267</v>
      </c>
      <c r="H5430" s="1700" t="s">
        <v>2528</v>
      </c>
      <c r="I5430" s="1700" t="s">
        <v>8089</v>
      </c>
    </row>
    <row r="5431" spans="2:9">
      <c r="B5431" s="1699" t="s">
        <v>4074</v>
      </c>
      <c r="C5431" s="1699" t="s">
        <v>3393</v>
      </c>
      <c r="D5431" s="1699" t="s">
        <v>2122</v>
      </c>
      <c r="E5431" s="1699">
        <v>0</v>
      </c>
      <c r="F5431" s="1699">
        <v>1</v>
      </c>
      <c r="G5431" s="1700" t="s">
        <v>7267</v>
      </c>
      <c r="H5431" s="1700" t="s">
        <v>7270</v>
      </c>
      <c r="I5431" s="1700" t="s">
        <v>8089</v>
      </c>
    </row>
    <row r="5432" spans="2:9">
      <c r="B5432" s="1699" t="s">
        <v>4074</v>
      </c>
      <c r="C5432" s="1699" t="s">
        <v>2247</v>
      </c>
      <c r="D5432" s="1699" t="s">
        <v>2108</v>
      </c>
      <c r="E5432" s="1699">
        <v>1</v>
      </c>
      <c r="F5432" s="1699">
        <v>0</v>
      </c>
      <c r="G5432" s="1700" t="s">
        <v>7271</v>
      </c>
      <c r="H5432" s="1700"/>
      <c r="I5432" s="1700" t="s">
        <v>8089</v>
      </c>
    </row>
    <row r="5433" spans="2:9">
      <c r="B5433" s="1699" t="s">
        <v>4074</v>
      </c>
      <c r="C5433" s="1699" t="s">
        <v>2247</v>
      </c>
      <c r="D5433" s="1699" t="s">
        <v>2107</v>
      </c>
      <c r="E5433" s="1699">
        <v>0</v>
      </c>
      <c r="F5433" s="1699">
        <v>1</v>
      </c>
      <c r="G5433" s="1700" t="s">
        <v>7271</v>
      </c>
      <c r="H5433" s="1700" t="s">
        <v>4826</v>
      </c>
      <c r="I5433" s="1700" t="s">
        <v>8089</v>
      </c>
    </row>
    <row r="5434" spans="2:9">
      <c r="B5434" s="1699" t="s">
        <v>4074</v>
      </c>
      <c r="C5434" s="1699" t="s">
        <v>2247</v>
      </c>
      <c r="D5434" s="1699" t="s">
        <v>2110</v>
      </c>
      <c r="E5434" s="1699">
        <v>0</v>
      </c>
      <c r="F5434" s="1699">
        <v>1</v>
      </c>
      <c r="G5434" s="1700" t="s">
        <v>7271</v>
      </c>
      <c r="H5434" s="1700" t="s">
        <v>7272</v>
      </c>
      <c r="I5434" s="1700" t="s">
        <v>8089</v>
      </c>
    </row>
    <row r="5435" spans="2:9">
      <c r="B5435" s="1699" t="s">
        <v>4074</v>
      </c>
      <c r="C5435" s="1699" t="s">
        <v>2247</v>
      </c>
      <c r="D5435" s="1699" t="s">
        <v>2112</v>
      </c>
      <c r="E5435" s="1699">
        <v>0</v>
      </c>
      <c r="F5435" s="1699">
        <v>1</v>
      </c>
      <c r="G5435" s="1700" t="s">
        <v>7271</v>
      </c>
      <c r="H5435" s="1700" t="s">
        <v>3548</v>
      </c>
      <c r="I5435" s="1700" t="s">
        <v>8088</v>
      </c>
    </row>
    <row r="5436" spans="2:9">
      <c r="B5436" s="1699" t="s">
        <v>4074</v>
      </c>
      <c r="C5436" s="1699" t="s">
        <v>2247</v>
      </c>
      <c r="D5436" s="1699" t="s">
        <v>2122</v>
      </c>
      <c r="E5436" s="1699">
        <v>0</v>
      </c>
      <c r="F5436" s="1699">
        <v>1</v>
      </c>
      <c r="G5436" s="1700" t="s">
        <v>7271</v>
      </c>
      <c r="H5436" s="1700" t="s">
        <v>5147</v>
      </c>
      <c r="I5436" s="1700" t="s">
        <v>8089</v>
      </c>
    </row>
    <row r="5437" spans="2:9">
      <c r="B5437" s="1699" t="s">
        <v>4074</v>
      </c>
      <c r="C5437" s="1699" t="s">
        <v>2249</v>
      </c>
      <c r="D5437" s="1699" t="s">
        <v>2108</v>
      </c>
      <c r="E5437" s="1699">
        <v>1</v>
      </c>
      <c r="F5437" s="1699">
        <v>1</v>
      </c>
      <c r="G5437" s="1700" t="s">
        <v>2821</v>
      </c>
      <c r="H5437" s="1700"/>
      <c r="I5437" s="1700" t="s">
        <v>8089</v>
      </c>
    </row>
    <row r="5438" spans="2:9">
      <c r="B5438" s="1699" t="s">
        <v>4074</v>
      </c>
      <c r="C5438" s="1699" t="s">
        <v>3668</v>
      </c>
      <c r="D5438" s="1699" t="s">
        <v>2108</v>
      </c>
      <c r="E5438" s="1699">
        <v>1</v>
      </c>
      <c r="F5438" s="1699">
        <v>0</v>
      </c>
      <c r="G5438" s="1700" t="s">
        <v>7273</v>
      </c>
      <c r="H5438" s="1700"/>
      <c r="I5438" s="1700" t="s">
        <v>8089</v>
      </c>
    </row>
    <row r="5439" spans="2:9">
      <c r="B5439" s="1699" t="s">
        <v>4074</v>
      </c>
      <c r="C5439" s="1699" t="s">
        <v>3668</v>
      </c>
      <c r="D5439" s="1699" t="s">
        <v>2110</v>
      </c>
      <c r="E5439" s="1699">
        <v>0</v>
      </c>
      <c r="F5439" s="1699">
        <v>1</v>
      </c>
      <c r="G5439" s="1700" t="s">
        <v>7273</v>
      </c>
      <c r="H5439" s="1700" t="s">
        <v>4394</v>
      </c>
      <c r="I5439" s="1700" t="s">
        <v>8088</v>
      </c>
    </row>
    <row r="5440" spans="2:9">
      <c r="B5440" s="1699" t="s">
        <v>4074</v>
      </c>
      <c r="C5440" s="1699" t="s">
        <v>3668</v>
      </c>
      <c r="D5440" s="1699" t="s">
        <v>2122</v>
      </c>
      <c r="E5440" s="1699">
        <v>0</v>
      </c>
      <c r="F5440" s="1699">
        <v>1</v>
      </c>
      <c r="G5440" s="1700" t="s">
        <v>7273</v>
      </c>
      <c r="H5440" s="1700" t="s">
        <v>2627</v>
      </c>
      <c r="I5440" s="1700" t="s">
        <v>8088</v>
      </c>
    </row>
    <row r="5441" spans="2:9">
      <c r="B5441" s="1699" t="s">
        <v>4074</v>
      </c>
      <c r="C5441" s="1699" t="s">
        <v>3668</v>
      </c>
      <c r="D5441" s="1699" t="s">
        <v>2124</v>
      </c>
      <c r="E5441" s="1699">
        <v>0</v>
      </c>
      <c r="F5441" s="1699">
        <v>1</v>
      </c>
      <c r="G5441" s="1700" t="s">
        <v>7273</v>
      </c>
      <c r="H5441" s="1700" t="s">
        <v>3285</v>
      </c>
      <c r="I5441" s="1700" t="s">
        <v>8089</v>
      </c>
    </row>
    <row r="5442" spans="2:9">
      <c r="B5442" s="1699" t="s">
        <v>4074</v>
      </c>
      <c r="C5442" s="1699" t="s">
        <v>3668</v>
      </c>
      <c r="D5442" s="1699" t="s">
        <v>2126</v>
      </c>
      <c r="E5442" s="1699">
        <v>0</v>
      </c>
      <c r="F5442" s="1699">
        <v>1</v>
      </c>
      <c r="G5442" s="1700" t="s">
        <v>7273</v>
      </c>
      <c r="H5442" s="1700" t="s">
        <v>7274</v>
      </c>
      <c r="I5442" s="1700" t="s">
        <v>8089</v>
      </c>
    </row>
    <row r="5443" spans="2:9">
      <c r="B5443" s="1699" t="s">
        <v>4074</v>
      </c>
      <c r="C5443" s="1699" t="s">
        <v>3668</v>
      </c>
      <c r="D5443" s="1699" t="s">
        <v>2128</v>
      </c>
      <c r="E5443" s="1699">
        <v>0</v>
      </c>
      <c r="F5443" s="1699">
        <v>1</v>
      </c>
      <c r="G5443" s="1700" t="s">
        <v>7273</v>
      </c>
      <c r="H5443" s="1700" t="s">
        <v>2820</v>
      </c>
      <c r="I5443" s="1700" t="s">
        <v>8089</v>
      </c>
    </row>
    <row r="5444" spans="2:9">
      <c r="B5444" s="1699" t="s">
        <v>4074</v>
      </c>
      <c r="C5444" s="1699" t="s">
        <v>3668</v>
      </c>
      <c r="D5444" s="1699" t="s">
        <v>2130</v>
      </c>
      <c r="E5444" s="1699">
        <v>0</v>
      </c>
      <c r="F5444" s="1699">
        <v>1</v>
      </c>
      <c r="G5444" s="1700" t="s">
        <v>7273</v>
      </c>
      <c r="H5444" s="1700" t="s">
        <v>2533</v>
      </c>
      <c r="I5444" s="1700" t="s">
        <v>8089</v>
      </c>
    </row>
    <row r="5445" spans="2:9">
      <c r="B5445" s="1699" t="s">
        <v>4074</v>
      </c>
      <c r="C5445" s="1699" t="s">
        <v>3668</v>
      </c>
      <c r="D5445" s="1699" t="s">
        <v>2512</v>
      </c>
      <c r="E5445" s="1699">
        <v>0</v>
      </c>
      <c r="F5445" s="1699">
        <v>1</v>
      </c>
      <c r="G5445" s="1700" t="s">
        <v>7273</v>
      </c>
      <c r="H5445" s="1700" t="s">
        <v>7275</v>
      </c>
      <c r="I5445" s="1700" t="s">
        <v>8089</v>
      </c>
    </row>
    <row r="5446" spans="2:9">
      <c r="B5446" s="1699" t="s">
        <v>4074</v>
      </c>
      <c r="C5446" s="1699" t="s">
        <v>3668</v>
      </c>
      <c r="D5446" s="1699" t="s">
        <v>2514</v>
      </c>
      <c r="E5446" s="1699">
        <v>0</v>
      </c>
      <c r="F5446" s="1699">
        <v>1</v>
      </c>
      <c r="G5446" s="1700" t="s">
        <v>7273</v>
      </c>
      <c r="H5446" s="1700" t="s">
        <v>7276</v>
      </c>
      <c r="I5446" s="1700" t="s">
        <v>8089</v>
      </c>
    </row>
    <row r="5447" spans="2:9">
      <c r="B5447" s="1699" t="s">
        <v>4074</v>
      </c>
      <c r="C5447" s="1699" t="s">
        <v>3668</v>
      </c>
      <c r="D5447" s="1699" t="s">
        <v>2515</v>
      </c>
      <c r="E5447" s="1699">
        <v>0</v>
      </c>
      <c r="F5447" s="1699">
        <v>1</v>
      </c>
      <c r="G5447" s="1700" t="s">
        <v>7273</v>
      </c>
      <c r="H5447" s="1700" t="s">
        <v>7277</v>
      </c>
      <c r="I5447" s="1700" t="s">
        <v>8089</v>
      </c>
    </row>
    <row r="5448" spans="2:9">
      <c r="B5448" s="1699" t="s">
        <v>4074</v>
      </c>
      <c r="C5448" s="1699" t="s">
        <v>2603</v>
      </c>
      <c r="D5448" s="1699" t="s">
        <v>2108</v>
      </c>
      <c r="E5448" s="1699">
        <v>1</v>
      </c>
      <c r="F5448" s="1699">
        <v>0</v>
      </c>
      <c r="G5448" s="1700" t="s">
        <v>7278</v>
      </c>
      <c r="H5448" s="1700"/>
      <c r="I5448" s="1700" t="s">
        <v>8089</v>
      </c>
    </row>
    <row r="5449" spans="2:9">
      <c r="B5449" s="1699" t="s">
        <v>4074</v>
      </c>
      <c r="C5449" s="1699" t="s">
        <v>2603</v>
      </c>
      <c r="D5449" s="1699" t="s">
        <v>2107</v>
      </c>
      <c r="E5449" s="1699">
        <v>0</v>
      </c>
      <c r="F5449" s="1699">
        <v>1</v>
      </c>
      <c r="G5449" s="1700" t="s">
        <v>7278</v>
      </c>
      <c r="H5449" s="1700" t="s">
        <v>7279</v>
      </c>
      <c r="I5449" s="1700" t="s">
        <v>8089</v>
      </c>
    </row>
    <row r="5450" spans="2:9">
      <c r="B5450" s="1699" t="s">
        <v>4074</v>
      </c>
      <c r="C5450" s="1699" t="s">
        <v>2603</v>
      </c>
      <c r="D5450" s="1699" t="s">
        <v>2110</v>
      </c>
      <c r="E5450" s="1699">
        <v>0</v>
      </c>
      <c r="F5450" s="1699">
        <v>1</v>
      </c>
      <c r="G5450" s="1700" t="s">
        <v>7278</v>
      </c>
      <c r="H5450" s="1700" t="s">
        <v>4112</v>
      </c>
      <c r="I5450" s="1700" t="s">
        <v>8088</v>
      </c>
    </row>
    <row r="5451" spans="2:9">
      <c r="B5451" s="1699" t="s">
        <v>4074</v>
      </c>
      <c r="C5451" s="1699" t="s">
        <v>2603</v>
      </c>
      <c r="D5451" s="1699" t="s">
        <v>2112</v>
      </c>
      <c r="E5451" s="1699">
        <v>0</v>
      </c>
      <c r="F5451" s="1699">
        <v>1</v>
      </c>
      <c r="G5451" s="1700" t="s">
        <v>7278</v>
      </c>
      <c r="H5451" s="1700" t="s">
        <v>7280</v>
      </c>
      <c r="I5451" s="1700" t="s">
        <v>8089</v>
      </c>
    </row>
    <row r="5452" spans="2:9">
      <c r="B5452" s="1699" t="s">
        <v>4074</v>
      </c>
      <c r="C5452" s="1699" t="s">
        <v>2603</v>
      </c>
      <c r="D5452" s="1699" t="s">
        <v>2122</v>
      </c>
      <c r="E5452" s="1699">
        <v>0</v>
      </c>
      <c r="F5452" s="1699">
        <v>1</v>
      </c>
      <c r="G5452" s="1700" t="s">
        <v>7278</v>
      </c>
      <c r="H5452" s="1700" t="s">
        <v>7281</v>
      </c>
      <c r="I5452" s="1700" t="s">
        <v>8089</v>
      </c>
    </row>
    <row r="5453" spans="2:9">
      <c r="B5453" s="1699" t="s">
        <v>4074</v>
      </c>
      <c r="C5453" s="1699" t="s">
        <v>2603</v>
      </c>
      <c r="D5453" s="1699" t="s">
        <v>2124</v>
      </c>
      <c r="E5453" s="1699">
        <v>0</v>
      </c>
      <c r="F5453" s="1699">
        <v>1</v>
      </c>
      <c r="G5453" s="1700" t="s">
        <v>7278</v>
      </c>
      <c r="H5453" s="1700" t="s">
        <v>7282</v>
      </c>
      <c r="I5453" s="1700" t="s">
        <v>8089</v>
      </c>
    </row>
    <row r="5454" spans="2:9">
      <c r="B5454" s="1699" t="s">
        <v>4074</v>
      </c>
      <c r="C5454" s="1699" t="s">
        <v>2603</v>
      </c>
      <c r="D5454" s="1699" t="s">
        <v>2126</v>
      </c>
      <c r="E5454" s="1699">
        <v>0</v>
      </c>
      <c r="F5454" s="1699">
        <v>1</v>
      </c>
      <c r="G5454" s="1700" t="s">
        <v>7278</v>
      </c>
      <c r="H5454" s="1700" t="s">
        <v>7283</v>
      </c>
      <c r="I5454" s="1700" t="s">
        <v>8089</v>
      </c>
    </row>
    <row r="5455" spans="2:9">
      <c r="B5455" s="1699" t="s">
        <v>4074</v>
      </c>
      <c r="C5455" s="1699" t="s">
        <v>2290</v>
      </c>
      <c r="D5455" s="1699" t="s">
        <v>2108</v>
      </c>
      <c r="E5455" s="1699">
        <v>1</v>
      </c>
      <c r="F5455" s="1699">
        <v>0</v>
      </c>
      <c r="G5455" s="1700" t="s">
        <v>7284</v>
      </c>
      <c r="H5455" s="1700"/>
      <c r="I5455" s="1700" t="s">
        <v>8089</v>
      </c>
    </row>
    <row r="5456" spans="2:9">
      <c r="B5456" s="1699" t="s">
        <v>4074</v>
      </c>
      <c r="C5456" s="1699" t="s">
        <v>2290</v>
      </c>
      <c r="D5456" s="1699" t="s">
        <v>2107</v>
      </c>
      <c r="E5456" s="1699">
        <v>0</v>
      </c>
      <c r="F5456" s="1699">
        <v>1</v>
      </c>
      <c r="G5456" s="1700" t="s">
        <v>7284</v>
      </c>
      <c r="H5456" s="1700" t="s">
        <v>7285</v>
      </c>
      <c r="I5456" s="1700" t="s">
        <v>8089</v>
      </c>
    </row>
    <row r="5457" spans="2:9">
      <c r="B5457" s="1699" t="s">
        <v>4074</v>
      </c>
      <c r="C5457" s="1699" t="s">
        <v>2290</v>
      </c>
      <c r="D5457" s="1699" t="s">
        <v>2110</v>
      </c>
      <c r="E5457" s="1699">
        <v>0</v>
      </c>
      <c r="F5457" s="1699">
        <v>1</v>
      </c>
      <c r="G5457" s="1700" t="s">
        <v>7284</v>
      </c>
      <c r="H5457" s="1700" t="s">
        <v>7286</v>
      </c>
      <c r="I5457" s="1700" t="s">
        <v>8089</v>
      </c>
    </row>
    <row r="5458" spans="2:9">
      <c r="B5458" s="1699" t="s">
        <v>4074</v>
      </c>
      <c r="C5458" s="1699" t="s">
        <v>2290</v>
      </c>
      <c r="D5458" s="1699" t="s">
        <v>2112</v>
      </c>
      <c r="E5458" s="1699">
        <v>0</v>
      </c>
      <c r="F5458" s="1699">
        <v>1</v>
      </c>
      <c r="G5458" s="1700" t="s">
        <v>7284</v>
      </c>
      <c r="H5458" s="1700" t="s">
        <v>7287</v>
      </c>
      <c r="I5458" s="1700" t="s">
        <v>8089</v>
      </c>
    </row>
    <row r="5459" spans="2:9">
      <c r="B5459" s="1699" t="s">
        <v>4074</v>
      </c>
      <c r="C5459" s="1699" t="s">
        <v>2294</v>
      </c>
      <c r="D5459" s="1699" t="s">
        <v>2108</v>
      </c>
      <c r="E5459" s="1699">
        <v>1</v>
      </c>
      <c r="F5459" s="1699">
        <v>0</v>
      </c>
      <c r="G5459" s="1700" t="s">
        <v>7288</v>
      </c>
      <c r="H5459" s="1700"/>
      <c r="I5459" s="1700" t="s">
        <v>8088</v>
      </c>
    </row>
    <row r="5460" spans="2:9">
      <c r="B5460" s="1699" t="s">
        <v>4074</v>
      </c>
      <c r="C5460" s="1699" t="s">
        <v>2294</v>
      </c>
      <c r="D5460" s="1699" t="s">
        <v>2107</v>
      </c>
      <c r="E5460" s="1699">
        <v>0</v>
      </c>
      <c r="F5460" s="1699">
        <v>1</v>
      </c>
      <c r="G5460" s="1700" t="s">
        <v>7288</v>
      </c>
      <c r="H5460" s="1700" t="s">
        <v>7288</v>
      </c>
      <c r="I5460" s="1700" t="s">
        <v>8088</v>
      </c>
    </row>
    <row r="5461" spans="2:9">
      <c r="B5461" s="1699" t="s">
        <v>4074</v>
      </c>
      <c r="C5461" s="1699" t="s">
        <v>2294</v>
      </c>
      <c r="D5461" s="1699" t="s">
        <v>2110</v>
      </c>
      <c r="E5461" s="1699">
        <v>0</v>
      </c>
      <c r="F5461" s="1699">
        <v>1</v>
      </c>
      <c r="G5461" s="1700" t="s">
        <v>7288</v>
      </c>
      <c r="H5461" s="1700" t="s">
        <v>7289</v>
      </c>
      <c r="I5461" s="1700" t="s">
        <v>8089</v>
      </c>
    </row>
    <row r="5462" spans="2:9">
      <c r="B5462" s="1699" t="s">
        <v>4074</v>
      </c>
      <c r="C5462" s="1699" t="s">
        <v>2294</v>
      </c>
      <c r="D5462" s="1699" t="s">
        <v>2112</v>
      </c>
      <c r="E5462" s="1699">
        <v>0</v>
      </c>
      <c r="F5462" s="1699">
        <v>1</v>
      </c>
      <c r="G5462" s="1700" t="s">
        <v>7288</v>
      </c>
      <c r="H5462" s="1700" t="s">
        <v>7290</v>
      </c>
      <c r="I5462" s="1700" t="s">
        <v>8088</v>
      </c>
    </row>
    <row r="5463" spans="2:9">
      <c r="B5463" s="1699" t="s">
        <v>4074</v>
      </c>
      <c r="C5463" s="1699" t="s">
        <v>2294</v>
      </c>
      <c r="D5463" s="1699" t="s">
        <v>2122</v>
      </c>
      <c r="E5463" s="1699">
        <v>0</v>
      </c>
      <c r="F5463" s="1699">
        <v>1</v>
      </c>
      <c r="G5463" s="1700" t="s">
        <v>7288</v>
      </c>
      <c r="H5463" s="1700" t="s">
        <v>7291</v>
      </c>
      <c r="I5463" s="1700" t="s">
        <v>8088</v>
      </c>
    </row>
    <row r="5464" spans="2:9">
      <c r="B5464" s="1699" t="s">
        <v>4074</v>
      </c>
      <c r="C5464" s="1699" t="s">
        <v>2294</v>
      </c>
      <c r="D5464" s="1699" t="s">
        <v>2124</v>
      </c>
      <c r="E5464" s="1699">
        <v>0</v>
      </c>
      <c r="F5464" s="1699">
        <v>1</v>
      </c>
      <c r="G5464" s="1700" t="s">
        <v>7288</v>
      </c>
      <c r="H5464" s="1700" t="s">
        <v>7292</v>
      </c>
      <c r="I5464" s="1700" t="s">
        <v>8088</v>
      </c>
    </row>
    <row r="5465" spans="2:9">
      <c r="B5465" s="1699" t="s">
        <v>4074</v>
      </c>
      <c r="C5465" s="1699" t="s">
        <v>2297</v>
      </c>
      <c r="D5465" s="1699" t="s">
        <v>2108</v>
      </c>
      <c r="E5465" s="1699">
        <v>1</v>
      </c>
      <c r="F5465" s="1699">
        <v>0</v>
      </c>
      <c r="G5465" s="1700" t="s">
        <v>7293</v>
      </c>
      <c r="H5465" s="1700"/>
      <c r="I5465" s="1700" t="s">
        <v>8089</v>
      </c>
    </row>
    <row r="5466" spans="2:9">
      <c r="B5466" s="1699" t="s">
        <v>4074</v>
      </c>
      <c r="C5466" s="1699" t="s">
        <v>2297</v>
      </c>
      <c r="D5466" s="1699" t="s">
        <v>2107</v>
      </c>
      <c r="E5466" s="1699">
        <v>0</v>
      </c>
      <c r="F5466" s="1699">
        <v>1</v>
      </c>
      <c r="G5466" s="1700" t="s">
        <v>7293</v>
      </c>
      <c r="H5466" s="1700" t="s">
        <v>7293</v>
      </c>
      <c r="I5466" s="1700" t="s">
        <v>8089</v>
      </c>
    </row>
    <row r="5467" spans="2:9">
      <c r="B5467" s="1699" t="s">
        <v>4074</v>
      </c>
      <c r="C5467" s="1699" t="s">
        <v>2297</v>
      </c>
      <c r="D5467" s="1699" t="s">
        <v>2110</v>
      </c>
      <c r="E5467" s="1699">
        <v>0</v>
      </c>
      <c r="F5467" s="1699">
        <v>1</v>
      </c>
      <c r="G5467" s="1700" t="s">
        <v>7293</v>
      </c>
      <c r="H5467" s="1700" t="s">
        <v>7294</v>
      </c>
      <c r="I5467" s="1700" t="s">
        <v>8089</v>
      </c>
    </row>
    <row r="5468" spans="2:9">
      <c r="B5468" s="1699" t="s">
        <v>4074</v>
      </c>
      <c r="C5468" s="1699" t="s">
        <v>2297</v>
      </c>
      <c r="D5468" s="1699" t="s">
        <v>2112</v>
      </c>
      <c r="E5468" s="1699">
        <v>0</v>
      </c>
      <c r="F5468" s="1699">
        <v>1</v>
      </c>
      <c r="G5468" s="1700" t="s">
        <v>7293</v>
      </c>
      <c r="H5468" s="1700" t="s">
        <v>7295</v>
      </c>
      <c r="I5468" s="1700" t="s">
        <v>8088</v>
      </c>
    </row>
    <row r="5469" spans="2:9">
      <c r="B5469" s="1699" t="s">
        <v>4074</v>
      </c>
      <c r="C5469" s="1699" t="s">
        <v>2297</v>
      </c>
      <c r="D5469" s="1699" t="s">
        <v>2122</v>
      </c>
      <c r="E5469" s="1699">
        <v>0</v>
      </c>
      <c r="F5469" s="1699">
        <v>1</v>
      </c>
      <c r="G5469" s="1700" t="s">
        <v>7293</v>
      </c>
      <c r="H5469" s="1700" t="s">
        <v>7296</v>
      </c>
      <c r="I5469" s="1700" t="s">
        <v>8089</v>
      </c>
    </row>
    <row r="5470" spans="2:9">
      <c r="B5470" s="1699" t="s">
        <v>4074</v>
      </c>
      <c r="C5470" s="1699" t="s">
        <v>2297</v>
      </c>
      <c r="D5470" s="1699" t="s">
        <v>2124</v>
      </c>
      <c r="E5470" s="1699">
        <v>0</v>
      </c>
      <c r="F5470" s="1699">
        <v>1</v>
      </c>
      <c r="G5470" s="1700" t="s">
        <v>7293</v>
      </c>
      <c r="H5470" s="1700" t="s">
        <v>3119</v>
      </c>
      <c r="I5470" s="1700" t="s">
        <v>8089</v>
      </c>
    </row>
    <row r="5471" spans="2:9">
      <c r="B5471" s="1699" t="s">
        <v>4074</v>
      </c>
      <c r="C5471" s="1699" t="s">
        <v>2297</v>
      </c>
      <c r="D5471" s="1699" t="s">
        <v>2126</v>
      </c>
      <c r="E5471" s="1699">
        <v>0</v>
      </c>
      <c r="F5471" s="1699">
        <v>1</v>
      </c>
      <c r="G5471" s="1700" t="s">
        <v>7293</v>
      </c>
      <c r="H5471" s="1700" t="s">
        <v>7297</v>
      </c>
      <c r="I5471" s="1700" t="s">
        <v>8089</v>
      </c>
    </row>
    <row r="5472" spans="2:9">
      <c r="B5472" s="1699" t="s">
        <v>4074</v>
      </c>
      <c r="C5472" s="1699" t="s">
        <v>2297</v>
      </c>
      <c r="D5472" s="1699" t="s">
        <v>2128</v>
      </c>
      <c r="E5472" s="1699">
        <v>0</v>
      </c>
      <c r="F5472" s="1699">
        <v>1</v>
      </c>
      <c r="G5472" s="1700" t="s">
        <v>7293</v>
      </c>
      <c r="H5472" s="1700" t="s">
        <v>7298</v>
      </c>
      <c r="I5472" s="1700" t="s">
        <v>8088</v>
      </c>
    </row>
    <row r="5473" spans="2:9">
      <c r="B5473" s="1699" t="s">
        <v>4074</v>
      </c>
      <c r="C5473" s="1699" t="s">
        <v>2300</v>
      </c>
      <c r="D5473" s="1699" t="s">
        <v>2108</v>
      </c>
      <c r="E5473" s="1699">
        <v>1</v>
      </c>
      <c r="F5473" s="1699">
        <v>1</v>
      </c>
      <c r="G5473" s="1700" t="s">
        <v>7299</v>
      </c>
      <c r="H5473" s="1700"/>
      <c r="I5473" s="1700" t="s">
        <v>8089</v>
      </c>
    </row>
    <row r="5474" spans="2:9">
      <c r="B5474" s="1699" t="s">
        <v>4074</v>
      </c>
      <c r="C5474" s="1699" t="s">
        <v>3942</v>
      </c>
      <c r="D5474" s="1699" t="s">
        <v>2108</v>
      </c>
      <c r="E5474" s="1699">
        <v>1</v>
      </c>
      <c r="F5474" s="1699">
        <v>0</v>
      </c>
      <c r="G5474" s="1700" t="s">
        <v>3503</v>
      </c>
      <c r="H5474" s="1700"/>
      <c r="I5474" s="1700" t="s">
        <v>8088</v>
      </c>
    </row>
    <row r="5475" spans="2:9">
      <c r="B5475" s="1699" t="s">
        <v>4074</v>
      </c>
      <c r="C5475" s="1699" t="s">
        <v>3942</v>
      </c>
      <c r="D5475" s="1699" t="s">
        <v>2107</v>
      </c>
      <c r="E5475" s="1699">
        <v>0</v>
      </c>
      <c r="F5475" s="1699">
        <v>1</v>
      </c>
      <c r="G5475" s="1700" t="s">
        <v>3503</v>
      </c>
      <c r="H5475" s="1700" t="s">
        <v>7300</v>
      </c>
      <c r="I5475" s="1700" t="s">
        <v>8088</v>
      </c>
    </row>
    <row r="5476" spans="2:9">
      <c r="B5476" s="1699" t="s">
        <v>4074</v>
      </c>
      <c r="C5476" s="1699" t="s">
        <v>3942</v>
      </c>
      <c r="D5476" s="1699" t="s">
        <v>2110</v>
      </c>
      <c r="E5476" s="1699">
        <v>0</v>
      </c>
      <c r="F5476" s="1699">
        <v>1</v>
      </c>
      <c r="G5476" s="1700" t="s">
        <v>3503</v>
      </c>
      <c r="H5476" s="1700" t="s">
        <v>7301</v>
      </c>
      <c r="I5476" s="1700" t="s">
        <v>8088</v>
      </c>
    </row>
    <row r="5477" spans="2:9">
      <c r="B5477" s="1699" t="s">
        <v>4074</v>
      </c>
      <c r="C5477" s="1699" t="s">
        <v>3942</v>
      </c>
      <c r="D5477" s="1699" t="s">
        <v>2112</v>
      </c>
      <c r="E5477" s="1699">
        <v>0</v>
      </c>
      <c r="F5477" s="1699">
        <v>1</v>
      </c>
      <c r="G5477" s="1700" t="s">
        <v>3503</v>
      </c>
      <c r="H5477" s="1700" t="s">
        <v>7302</v>
      </c>
      <c r="I5477" s="1700" t="s">
        <v>8088</v>
      </c>
    </row>
    <row r="5478" spans="2:9">
      <c r="B5478" s="1699" t="s">
        <v>4074</v>
      </c>
      <c r="C5478" s="1699" t="s">
        <v>2611</v>
      </c>
      <c r="D5478" s="1699" t="s">
        <v>2108</v>
      </c>
      <c r="E5478" s="1699">
        <v>1</v>
      </c>
      <c r="F5478" s="1699">
        <v>0</v>
      </c>
      <c r="G5478" s="1700" t="s">
        <v>7303</v>
      </c>
      <c r="H5478" s="1700"/>
      <c r="I5478" s="1700" t="s">
        <v>8089</v>
      </c>
    </row>
    <row r="5479" spans="2:9">
      <c r="B5479" s="1699" t="s">
        <v>4074</v>
      </c>
      <c r="C5479" s="1699" t="s">
        <v>2611</v>
      </c>
      <c r="D5479" s="1699" t="s">
        <v>2107</v>
      </c>
      <c r="E5479" s="1699">
        <v>0</v>
      </c>
      <c r="F5479" s="1699">
        <v>1</v>
      </c>
      <c r="G5479" s="1700" t="s">
        <v>7303</v>
      </c>
      <c r="H5479" s="1700" t="s">
        <v>7304</v>
      </c>
      <c r="I5479" s="1700" t="s">
        <v>8089</v>
      </c>
    </row>
    <row r="5480" spans="2:9">
      <c r="B5480" s="1699" t="s">
        <v>4074</v>
      </c>
      <c r="C5480" s="1699" t="s">
        <v>2611</v>
      </c>
      <c r="D5480" s="1699" t="s">
        <v>2110</v>
      </c>
      <c r="E5480" s="1699">
        <v>0</v>
      </c>
      <c r="F5480" s="1699">
        <v>1</v>
      </c>
      <c r="G5480" s="1700" t="s">
        <v>7303</v>
      </c>
      <c r="H5480" s="1700" t="s">
        <v>7305</v>
      </c>
      <c r="I5480" s="1700" t="s">
        <v>8089</v>
      </c>
    </row>
    <row r="5481" spans="2:9">
      <c r="B5481" s="1699" t="s">
        <v>4074</v>
      </c>
      <c r="C5481" s="1699" t="s">
        <v>2611</v>
      </c>
      <c r="D5481" s="1699" t="s">
        <v>2112</v>
      </c>
      <c r="E5481" s="1699">
        <v>0</v>
      </c>
      <c r="F5481" s="1699">
        <v>1</v>
      </c>
      <c r="G5481" s="1700" t="s">
        <v>7303</v>
      </c>
      <c r="H5481" s="1700" t="s">
        <v>7306</v>
      </c>
      <c r="I5481" s="1700" t="s">
        <v>8089</v>
      </c>
    </row>
    <row r="5482" spans="2:9">
      <c r="B5482" s="1699" t="s">
        <v>4074</v>
      </c>
      <c r="C5482" s="1699" t="s">
        <v>2613</v>
      </c>
      <c r="D5482" s="1699" t="s">
        <v>2108</v>
      </c>
      <c r="E5482" s="1699">
        <v>1</v>
      </c>
      <c r="F5482" s="1699">
        <v>0</v>
      </c>
      <c r="G5482" s="1700" t="s">
        <v>7307</v>
      </c>
      <c r="H5482" s="1700"/>
      <c r="I5482" s="1700" t="s">
        <v>8089</v>
      </c>
    </row>
    <row r="5483" spans="2:9">
      <c r="B5483" s="1699" t="s">
        <v>4074</v>
      </c>
      <c r="C5483" s="1699" t="s">
        <v>2613</v>
      </c>
      <c r="D5483" s="1699" t="s">
        <v>2107</v>
      </c>
      <c r="E5483" s="1699">
        <v>0</v>
      </c>
      <c r="F5483" s="1699">
        <v>1</v>
      </c>
      <c r="G5483" s="1700" t="s">
        <v>7307</v>
      </c>
      <c r="H5483" s="1700" t="s">
        <v>7308</v>
      </c>
      <c r="I5483" s="1700" t="s">
        <v>8089</v>
      </c>
    </row>
    <row r="5484" spans="2:9">
      <c r="B5484" s="1699" t="s">
        <v>4074</v>
      </c>
      <c r="C5484" s="1699" t="s">
        <v>2613</v>
      </c>
      <c r="D5484" s="1699" t="s">
        <v>2110</v>
      </c>
      <c r="E5484" s="1699">
        <v>0</v>
      </c>
      <c r="F5484" s="1699">
        <v>1</v>
      </c>
      <c r="G5484" s="1700" t="s">
        <v>7307</v>
      </c>
      <c r="H5484" s="1700" t="s">
        <v>7309</v>
      </c>
      <c r="I5484" s="1700" t="s">
        <v>8089</v>
      </c>
    </row>
    <row r="5485" spans="2:9">
      <c r="B5485" s="1699" t="s">
        <v>4074</v>
      </c>
      <c r="C5485" s="1699" t="s">
        <v>2613</v>
      </c>
      <c r="D5485" s="1699" t="s">
        <v>2112</v>
      </c>
      <c r="E5485" s="1699">
        <v>0</v>
      </c>
      <c r="F5485" s="1699">
        <v>1</v>
      </c>
      <c r="G5485" s="1700" t="s">
        <v>7307</v>
      </c>
      <c r="H5485" s="1700" t="s">
        <v>2969</v>
      </c>
      <c r="I5485" s="1700" t="s">
        <v>8088</v>
      </c>
    </row>
    <row r="5486" spans="2:9">
      <c r="B5486" s="1699" t="s">
        <v>4074</v>
      </c>
      <c r="C5486" s="1699" t="s">
        <v>2613</v>
      </c>
      <c r="D5486" s="1699" t="s">
        <v>2122</v>
      </c>
      <c r="E5486" s="1699">
        <v>0</v>
      </c>
      <c r="F5486" s="1699">
        <v>1</v>
      </c>
      <c r="G5486" s="1700" t="s">
        <v>7307</v>
      </c>
      <c r="H5486" s="1700" t="s">
        <v>7310</v>
      </c>
      <c r="I5486" s="1700" t="s">
        <v>8088</v>
      </c>
    </row>
    <row r="5487" spans="2:9">
      <c r="B5487" s="1699" t="s">
        <v>4074</v>
      </c>
      <c r="C5487" s="1699" t="s">
        <v>2613</v>
      </c>
      <c r="D5487" s="1699" t="s">
        <v>2124</v>
      </c>
      <c r="E5487" s="1699">
        <v>0</v>
      </c>
      <c r="F5487" s="1699">
        <v>1</v>
      </c>
      <c r="G5487" s="1700" t="s">
        <v>7307</v>
      </c>
      <c r="H5487" s="1700" t="s">
        <v>7311</v>
      </c>
      <c r="I5487" s="1700" t="s">
        <v>8089</v>
      </c>
    </row>
    <row r="5488" spans="2:9">
      <c r="B5488" s="1699" t="s">
        <v>4074</v>
      </c>
      <c r="C5488" s="1699" t="s">
        <v>2613</v>
      </c>
      <c r="D5488" s="1699" t="s">
        <v>2126</v>
      </c>
      <c r="E5488" s="1699">
        <v>0</v>
      </c>
      <c r="F5488" s="1699">
        <v>1</v>
      </c>
      <c r="G5488" s="1700" t="s">
        <v>7307</v>
      </c>
      <c r="H5488" s="1700" t="s">
        <v>7312</v>
      </c>
      <c r="I5488" s="1700" t="s">
        <v>8089</v>
      </c>
    </row>
    <row r="5489" spans="2:9">
      <c r="B5489" s="1699" t="s">
        <v>4074</v>
      </c>
      <c r="C5489" s="1699" t="s">
        <v>2613</v>
      </c>
      <c r="D5489" s="1699" t="s">
        <v>2128</v>
      </c>
      <c r="E5489" s="1699">
        <v>0</v>
      </c>
      <c r="F5489" s="1699">
        <v>1</v>
      </c>
      <c r="G5489" s="1700" t="s">
        <v>7307</v>
      </c>
      <c r="H5489" s="1700" t="s">
        <v>3437</v>
      </c>
      <c r="I5489" s="1700" t="s">
        <v>8089</v>
      </c>
    </row>
    <row r="5490" spans="2:9">
      <c r="B5490" s="1699" t="s">
        <v>4074</v>
      </c>
      <c r="C5490" s="1699" t="s">
        <v>2613</v>
      </c>
      <c r="D5490" s="1699" t="s">
        <v>2130</v>
      </c>
      <c r="E5490" s="1699">
        <v>0</v>
      </c>
      <c r="F5490" s="1699">
        <v>1</v>
      </c>
      <c r="G5490" s="1700" t="s">
        <v>7307</v>
      </c>
      <c r="H5490" s="1700" t="s">
        <v>7313</v>
      </c>
      <c r="I5490" s="1700" t="s">
        <v>8089</v>
      </c>
    </row>
    <row r="5491" spans="2:9">
      <c r="B5491" s="1699" t="s">
        <v>4074</v>
      </c>
      <c r="C5491" s="1699" t="s">
        <v>2314</v>
      </c>
      <c r="D5491" s="1699" t="s">
        <v>2108</v>
      </c>
      <c r="E5491" s="1699">
        <v>1</v>
      </c>
      <c r="F5491" s="1699">
        <v>0</v>
      </c>
      <c r="G5491" s="1700" t="s">
        <v>4612</v>
      </c>
      <c r="H5491" s="1700"/>
      <c r="I5491" s="1700" t="s">
        <v>8088</v>
      </c>
    </row>
    <row r="5492" spans="2:9">
      <c r="B5492" s="1699" t="s">
        <v>4074</v>
      </c>
      <c r="C5492" s="1699" t="s">
        <v>2314</v>
      </c>
      <c r="D5492" s="1699" t="s">
        <v>2107</v>
      </c>
      <c r="E5492" s="1699">
        <v>0</v>
      </c>
      <c r="F5492" s="1699">
        <v>1</v>
      </c>
      <c r="G5492" s="1700" t="s">
        <v>4612</v>
      </c>
      <c r="H5492" s="1700" t="s">
        <v>2511</v>
      </c>
      <c r="I5492" s="1700" t="s">
        <v>8088</v>
      </c>
    </row>
    <row r="5493" spans="2:9">
      <c r="B5493" s="1699" t="s">
        <v>4074</v>
      </c>
      <c r="C5493" s="1699" t="s">
        <v>2314</v>
      </c>
      <c r="D5493" s="1699" t="s">
        <v>2110</v>
      </c>
      <c r="E5493" s="1699">
        <v>0</v>
      </c>
      <c r="F5493" s="1699">
        <v>1</v>
      </c>
      <c r="G5493" s="1700" t="s">
        <v>4612</v>
      </c>
      <c r="H5493" s="1700" t="s">
        <v>7314</v>
      </c>
      <c r="I5493" s="1700" t="s">
        <v>8089</v>
      </c>
    </row>
    <row r="5494" spans="2:9">
      <c r="B5494" s="1699" t="s">
        <v>4074</v>
      </c>
      <c r="C5494" s="1699" t="s">
        <v>2317</v>
      </c>
      <c r="D5494" s="1699" t="s">
        <v>2108</v>
      </c>
      <c r="E5494" s="1699">
        <v>1</v>
      </c>
      <c r="F5494" s="1699">
        <v>1</v>
      </c>
      <c r="G5494" s="1700" t="s">
        <v>6294</v>
      </c>
      <c r="H5494" s="1700"/>
      <c r="I5494" s="1700" t="s">
        <v>8089</v>
      </c>
    </row>
    <row r="5495" spans="2:9">
      <c r="B5495" s="1699" t="s">
        <v>4074</v>
      </c>
      <c r="C5495" s="1699" t="s">
        <v>2318</v>
      </c>
      <c r="D5495" s="1699" t="s">
        <v>2108</v>
      </c>
      <c r="E5495" s="1699">
        <v>1</v>
      </c>
      <c r="F5495" s="1699">
        <v>0</v>
      </c>
      <c r="G5495" s="1700" t="s">
        <v>7315</v>
      </c>
      <c r="H5495" s="1700"/>
      <c r="I5495" s="1700" t="s">
        <v>8088</v>
      </c>
    </row>
    <row r="5496" spans="2:9">
      <c r="B5496" s="1699" t="s">
        <v>4074</v>
      </c>
      <c r="C5496" s="1699" t="s">
        <v>2318</v>
      </c>
      <c r="D5496" s="1699" t="s">
        <v>2107</v>
      </c>
      <c r="E5496" s="1699">
        <v>0</v>
      </c>
      <c r="F5496" s="1699">
        <v>1</v>
      </c>
      <c r="G5496" s="1700" t="s">
        <v>7315</v>
      </c>
      <c r="H5496" s="1700" t="s">
        <v>7316</v>
      </c>
      <c r="I5496" s="1700" t="s">
        <v>8089</v>
      </c>
    </row>
    <row r="5497" spans="2:9">
      <c r="B5497" s="1699" t="s">
        <v>4074</v>
      </c>
      <c r="C5497" s="1699" t="s">
        <v>2318</v>
      </c>
      <c r="D5497" s="1699" t="s">
        <v>2110</v>
      </c>
      <c r="E5497" s="1699">
        <v>0</v>
      </c>
      <c r="F5497" s="1699">
        <v>1</v>
      </c>
      <c r="G5497" s="1700" t="s">
        <v>7315</v>
      </c>
      <c r="H5497" s="1700" t="s">
        <v>7317</v>
      </c>
      <c r="I5497" s="1700" t="s">
        <v>8089</v>
      </c>
    </row>
    <row r="5498" spans="2:9">
      <c r="B5498" s="1699" t="s">
        <v>4074</v>
      </c>
      <c r="C5498" s="1699" t="s">
        <v>2318</v>
      </c>
      <c r="D5498" s="1699" t="s">
        <v>2112</v>
      </c>
      <c r="E5498" s="1699">
        <v>0</v>
      </c>
      <c r="F5498" s="1699">
        <v>1</v>
      </c>
      <c r="G5498" s="1700" t="s">
        <v>7315</v>
      </c>
      <c r="H5498" s="1700" t="s">
        <v>7318</v>
      </c>
      <c r="I5498" s="1700" t="s">
        <v>8088</v>
      </c>
    </row>
    <row r="5499" spans="2:9">
      <c r="B5499" s="1699" t="s">
        <v>4074</v>
      </c>
      <c r="C5499" s="1699" t="s">
        <v>2318</v>
      </c>
      <c r="D5499" s="1699" t="s">
        <v>2122</v>
      </c>
      <c r="E5499" s="1699">
        <v>0</v>
      </c>
      <c r="F5499" s="1699">
        <v>1</v>
      </c>
      <c r="G5499" s="1700" t="s">
        <v>7315</v>
      </c>
      <c r="H5499" s="1700" t="s">
        <v>7319</v>
      </c>
      <c r="I5499" s="1700" t="s">
        <v>8089</v>
      </c>
    </row>
    <row r="5500" spans="2:9">
      <c r="B5500" s="1699" t="s">
        <v>4076</v>
      </c>
      <c r="C5500" s="1699" t="s">
        <v>2118</v>
      </c>
      <c r="D5500" s="1699" t="s">
        <v>2110</v>
      </c>
      <c r="E5500" s="1699">
        <v>0</v>
      </c>
      <c r="F5500" s="1699">
        <v>1</v>
      </c>
      <c r="G5500" s="1700" t="s">
        <v>8069</v>
      </c>
      <c r="H5500" s="1700" t="s">
        <v>7320</v>
      </c>
      <c r="I5500" s="1700" t="s">
        <v>8088</v>
      </c>
    </row>
    <row r="5501" spans="2:9">
      <c r="B5501" s="1699" t="s">
        <v>4076</v>
      </c>
      <c r="C5501" s="1699" t="s">
        <v>4008</v>
      </c>
      <c r="D5501" s="1699" t="s">
        <v>2110</v>
      </c>
      <c r="E5501" s="1699">
        <v>0</v>
      </c>
      <c r="F5501" s="1699">
        <v>1</v>
      </c>
      <c r="G5501" s="1700" t="s">
        <v>8070</v>
      </c>
      <c r="H5501" s="1700" t="s">
        <v>7321</v>
      </c>
      <c r="I5501" s="1700" t="s">
        <v>8088</v>
      </c>
    </row>
    <row r="5502" spans="2:9">
      <c r="B5502" s="1699" t="s">
        <v>4076</v>
      </c>
      <c r="C5502" s="1699" t="s">
        <v>4008</v>
      </c>
      <c r="D5502" s="1699" t="s">
        <v>2124</v>
      </c>
      <c r="E5502" s="1699">
        <v>0</v>
      </c>
      <c r="F5502" s="1699">
        <v>1</v>
      </c>
      <c r="G5502" s="1700" t="s">
        <v>8070</v>
      </c>
      <c r="H5502" s="1700" t="s">
        <v>7322</v>
      </c>
      <c r="I5502" s="1700" t="s">
        <v>8088</v>
      </c>
    </row>
    <row r="5503" spans="2:9">
      <c r="B5503" s="1699" t="s">
        <v>4076</v>
      </c>
      <c r="C5503" s="1699" t="s">
        <v>4009</v>
      </c>
      <c r="D5503" s="1699" t="s">
        <v>2122</v>
      </c>
      <c r="E5503" s="1699">
        <v>0</v>
      </c>
      <c r="F5503" s="1699">
        <v>1</v>
      </c>
      <c r="G5503" s="1700" t="s">
        <v>8071</v>
      </c>
      <c r="H5503" s="1700" t="s">
        <v>7323</v>
      </c>
      <c r="I5503" s="1700" t="s">
        <v>8089</v>
      </c>
    </row>
    <row r="5504" spans="2:9">
      <c r="B5504" s="1699" t="s">
        <v>4076</v>
      </c>
      <c r="C5504" s="1699" t="s">
        <v>4009</v>
      </c>
      <c r="D5504" s="1699" t="s">
        <v>2126</v>
      </c>
      <c r="E5504" s="1699">
        <v>0</v>
      </c>
      <c r="F5504" s="1699">
        <v>1</v>
      </c>
      <c r="G5504" s="1700" t="s">
        <v>8071</v>
      </c>
      <c r="H5504" s="1700" t="s">
        <v>7324</v>
      </c>
      <c r="I5504" s="1700" t="s">
        <v>8089</v>
      </c>
    </row>
    <row r="5505" spans="2:9">
      <c r="B5505" s="1699" t="s">
        <v>4076</v>
      </c>
      <c r="C5505" s="1699" t="s">
        <v>2137</v>
      </c>
      <c r="D5505" s="1699" t="s">
        <v>2122</v>
      </c>
      <c r="E5505" s="1699">
        <v>0</v>
      </c>
      <c r="F5505" s="1699">
        <v>1</v>
      </c>
      <c r="G5505" s="1700" t="s">
        <v>7326</v>
      </c>
      <c r="H5505" s="1700" t="s">
        <v>7327</v>
      </c>
      <c r="I5505" s="1700" t="s">
        <v>8088</v>
      </c>
    </row>
    <row r="5506" spans="2:9">
      <c r="B5506" s="1699" t="s">
        <v>4076</v>
      </c>
      <c r="C5506" s="1699" t="s">
        <v>2137</v>
      </c>
      <c r="D5506" s="1699" t="s">
        <v>2124</v>
      </c>
      <c r="E5506" s="1699">
        <v>0</v>
      </c>
      <c r="F5506" s="1699">
        <v>1</v>
      </c>
      <c r="G5506" s="1700" t="s">
        <v>7326</v>
      </c>
      <c r="H5506" s="1700" t="s">
        <v>7328</v>
      </c>
      <c r="I5506" s="1700" t="s">
        <v>8088</v>
      </c>
    </row>
    <row r="5507" spans="2:9">
      <c r="B5507" s="1699" t="s">
        <v>4076</v>
      </c>
      <c r="C5507" s="1699" t="s">
        <v>2137</v>
      </c>
      <c r="D5507" s="1699" t="s">
        <v>2126</v>
      </c>
      <c r="E5507" s="1699">
        <v>0</v>
      </c>
      <c r="F5507" s="1699">
        <v>1</v>
      </c>
      <c r="G5507" s="1700" t="s">
        <v>7326</v>
      </c>
      <c r="H5507" s="1700" t="s">
        <v>7323</v>
      </c>
      <c r="I5507" s="1700" t="s">
        <v>8088</v>
      </c>
    </row>
    <row r="5508" spans="2:9">
      <c r="B5508" s="1699" t="s">
        <v>4076</v>
      </c>
      <c r="C5508" s="1699" t="s">
        <v>2137</v>
      </c>
      <c r="D5508" s="1699" t="s">
        <v>2128</v>
      </c>
      <c r="E5508" s="1699">
        <v>0</v>
      </c>
      <c r="F5508" s="1699">
        <v>1</v>
      </c>
      <c r="G5508" s="1700" t="s">
        <v>7326</v>
      </c>
      <c r="H5508" s="1700" t="s">
        <v>7329</v>
      </c>
      <c r="I5508" s="1700" t="s">
        <v>8088</v>
      </c>
    </row>
    <row r="5509" spans="2:9">
      <c r="B5509" s="1699" t="s">
        <v>4076</v>
      </c>
      <c r="C5509" s="1699" t="s">
        <v>2137</v>
      </c>
      <c r="D5509" s="1699" t="s">
        <v>2514</v>
      </c>
      <c r="E5509" s="1699">
        <v>0</v>
      </c>
      <c r="F5509" s="1699">
        <v>1</v>
      </c>
      <c r="G5509" s="1700" t="s">
        <v>7326</v>
      </c>
      <c r="H5509" s="1700" t="s">
        <v>3241</v>
      </c>
      <c r="I5509" s="1700" t="s">
        <v>8088</v>
      </c>
    </row>
    <row r="5510" spans="2:9">
      <c r="B5510" s="1699" t="s">
        <v>4076</v>
      </c>
      <c r="C5510" s="1699" t="s">
        <v>2137</v>
      </c>
      <c r="D5510" s="1699" t="s">
        <v>2515</v>
      </c>
      <c r="E5510" s="1699">
        <v>0</v>
      </c>
      <c r="F5510" s="1699">
        <v>1</v>
      </c>
      <c r="G5510" s="1700" t="s">
        <v>7326</v>
      </c>
      <c r="H5510" s="1700" t="s">
        <v>7330</v>
      </c>
      <c r="I5510" s="1700" t="s">
        <v>8088</v>
      </c>
    </row>
    <row r="5511" spans="2:9">
      <c r="B5511" s="1699" t="s">
        <v>4076</v>
      </c>
      <c r="C5511" s="1699" t="s">
        <v>2138</v>
      </c>
      <c r="D5511" s="1699" t="s">
        <v>2110</v>
      </c>
      <c r="E5511" s="1699">
        <v>0</v>
      </c>
      <c r="F5511" s="1699">
        <v>1</v>
      </c>
      <c r="G5511" s="1700" t="s">
        <v>7331</v>
      </c>
      <c r="H5511" s="1700" t="s">
        <v>7332</v>
      </c>
      <c r="I5511" s="1700" t="s">
        <v>8088</v>
      </c>
    </row>
    <row r="5512" spans="2:9">
      <c r="B5512" s="1699" t="s">
        <v>4076</v>
      </c>
      <c r="C5512" s="1699" t="s">
        <v>2152</v>
      </c>
      <c r="D5512" s="1699" t="s">
        <v>2108</v>
      </c>
      <c r="E5512" s="1699">
        <v>1</v>
      </c>
      <c r="F5512" s="1699">
        <v>0</v>
      </c>
      <c r="G5512" s="1700" t="s">
        <v>7333</v>
      </c>
      <c r="H5512" s="1700"/>
      <c r="I5512" s="1700" t="s">
        <v>8088</v>
      </c>
    </row>
    <row r="5513" spans="2:9">
      <c r="B5513" s="1699" t="s">
        <v>4076</v>
      </c>
      <c r="C5513" s="1699" t="s">
        <v>2152</v>
      </c>
      <c r="D5513" s="1699" t="s">
        <v>2512</v>
      </c>
      <c r="E5513" s="1699">
        <v>0</v>
      </c>
      <c r="F5513" s="1699">
        <v>1</v>
      </c>
      <c r="G5513" s="1700" t="s">
        <v>7333</v>
      </c>
      <c r="H5513" s="1700" t="s">
        <v>7334</v>
      </c>
      <c r="I5513" s="1700" t="s">
        <v>8088</v>
      </c>
    </row>
    <row r="5514" spans="2:9">
      <c r="B5514" s="1699" t="s">
        <v>4076</v>
      </c>
      <c r="C5514" s="1699" t="s">
        <v>2152</v>
      </c>
      <c r="D5514" s="1699" t="s">
        <v>2514</v>
      </c>
      <c r="E5514" s="1699">
        <v>0</v>
      </c>
      <c r="F5514" s="1699">
        <v>1</v>
      </c>
      <c r="G5514" s="1700" t="s">
        <v>7333</v>
      </c>
      <c r="H5514" s="1700" t="s">
        <v>2894</v>
      </c>
      <c r="I5514" s="1700" t="s">
        <v>8088</v>
      </c>
    </row>
    <row r="5515" spans="2:9">
      <c r="B5515" s="1699" t="s">
        <v>4076</v>
      </c>
      <c r="C5515" s="1699" t="s">
        <v>2152</v>
      </c>
      <c r="D5515" s="1699" t="s">
        <v>2518</v>
      </c>
      <c r="E5515" s="1699">
        <v>0</v>
      </c>
      <c r="F5515" s="1699">
        <v>1</v>
      </c>
      <c r="G5515" s="1700" t="s">
        <v>7333</v>
      </c>
      <c r="H5515" s="1700" t="s">
        <v>3804</v>
      </c>
      <c r="I5515" s="1700" t="s">
        <v>8088</v>
      </c>
    </row>
    <row r="5516" spans="2:9">
      <c r="B5516" s="1699" t="s">
        <v>4076</v>
      </c>
      <c r="C5516" s="1699" t="s">
        <v>2152</v>
      </c>
      <c r="D5516" s="1699" t="s">
        <v>2520</v>
      </c>
      <c r="E5516" s="1699">
        <v>0</v>
      </c>
      <c r="F5516" s="1699">
        <v>1</v>
      </c>
      <c r="G5516" s="1700" t="s">
        <v>7333</v>
      </c>
      <c r="H5516" s="1700" t="s">
        <v>7335</v>
      </c>
      <c r="I5516" s="1700" t="s">
        <v>8088</v>
      </c>
    </row>
    <row r="5517" spans="2:9">
      <c r="B5517" s="1699" t="s">
        <v>4076</v>
      </c>
      <c r="C5517" s="1699" t="s">
        <v>2152</v>
      </c>
      <c r="D5517" s="1699" t="s">
        <v>2522</v>
      </c>
      <c r="E5517" s="1699">
        <v>0</v>
      </c>
      <c r="F5517" s="1699">
        <v>1</v>
      </c>
      <c r="G5517" s="1700" t="s">
        <v>7333</v>
      </c>
      <c r="H5517" s="1700" t="s">
        <v>7336</v>
      </c>
      <c r="I5517" s="1700" t="s">
        <v>8088</v>
      </c>
    </row>
    <row r="5518" spans="2:9">
      <c r="B5518" s="1699" t="s">
        <v>4076</v>
      </c>
      <c r="C5518" s="1699" t="s">
        <v>2152</v>
      </c>
      <c r="D5518" s="1699" t="s">
        <v>2524</v>
      </c>
      <c r="E5518" s="1699">
        <v>0</v>
      </c>
      <c r="F5518" s="1699">
        <v>1</v>
      </c>
      <c r="G5518" s="1700" t="s">
        <v>7333</v>
      </c>
      <c r="H5518" s="1700" t="s">
        <v>7337</v>
      </c>
      <c r="I5518" s="1700" t="s">
        <v>8089</v>
      </c>
    </row>
    <row r="5519" spans="2:9">
      <c r="B5519" s="1699" t="s">
        <v>4076</v>
      </c>
      <c r="C5519" s="1699" t="s">
        <v>2152</v>
      </c>
      <c r="D5519" s="1699" t="s">
        <v>2529</v>
      </c>
      <c r="E5519" s="1699">
        <v>0</v>
      </c>
      <c r="F5519" s="1699">
        <v>1</v>
      </c>
      <c r="G5519" s="1700" t="s">
        <v>7333</v>
      </c>
      <c r="H5519" s="1700" t="s">
        <v>7338</v>
      </c>
      <c r="I5519" s="1700" t="s">
        <v>8088</v>
      </c>
    </row>
    <row r="5520" spans="2:9">
      <c r="B5520" s="1699" t="s">
        <v>4076</v>
      </c>
      <c r="C5520" s="1699" t="s">
        <v>2152</v>
      </c>
      <c r="D5520" s="1699" t="s">
        <v>2531</v>
      </c>
      <c r="E5520" s="1699">
        <v>0</v>
      </c>
      <c r="F5520" s="1699">
        <v>1</v>
      </c>
      <c r="G5520" s="1700" t="s">
        <v>7333</v>
      </c>
      <c r="H5520" s="1700" t="s">
        <v>5685</v>
      </c>
      <c r="I5520" s="1700" t="s">
        <v>8088</v>
      </c>
    </row>
    <row r="5521" spans="2:9">
      <c r="B5521" s="1699" t="s">
        <v>4076</v>
      </c>
      <c r="C5521" s="1699" t="s">
        <v>2152</v>
      </c>
      <c r="D5521" s="1699" t="s">
        <v>2685</v>
      </c>
      <c r="E5521" s="1699">
        <v>0</v>
      </c>
      <c r="F5521" s="1699">
        <v>1</v>
      </c>
      <c r="G5521" s="1700" t="s">
        <v>7333</v>
      </c>
      <c r="H5521" s="1700" t="s">
        <v>7339</v>
      </c>
      <c r="I5521" s="1700" t="s">
        <v>8089</v>
      </c>
    </row>
    <row r="5522" spans="2:9">
      <c r="B5522" s="1699" t="s">
        <v>4076</v>
      </c>
      <c r="C5522" s="1699" t="s">
        <v>2152</v>
      </c>
      <c r="D5522" s="1699" t="s">
        <v>2725</v>
      </c>
      <c r="E5522" s="1699">
        <v>0</v>
      </c>
      <c r="F5522" s="1699">
        <v>1</v>
      </c>
      <c r="G5522" s="1700" t="s">
        <v>7333</v>
      </c>
      <c r="H5522" s="1700" t="s">
        <v>7340</v>
      </c>
      <c r="I5522" s="1700" t="s">
        <v>8089</v>
      </c>
    </row>
    <row r="5523" spans="2:9">
      <c r="B5523" s="1699" t="s">
        <v>4076</v>
      </c>
      <c r="C5523" s="1699" t="s">
        <v>2158</v>
      </c>
      <c r="D5523" s="1699" t="s">
        <v>2108</v>
      </c>
      <c r="E5523" s="1699">
        <v>1</v>
      </c>
      <c r="F5523" s="1699">
        <v>0</v>
      </c>
      <c r="G5523" s="1700" t="s">
        <v>7341</v>
      </c>
      <c r="H5523" s="1700"/>
      <c r="I5523" s="1700" t="s">
        <v>8088</v>
      </c>
    </row>
    <row r="5524" spans="2:9">
      <c r="B5524" s="1699" t="s">
        <v>4076</v>
      </c>
      <c r="C5524" s="1699" t="s">
        <v>2158</v>
      </c>
      <c r="D5524" s="1699" t="s">
        <v>2110</v>
      </c>
      <c r="E5524" s="1699">
        <v>0</v>
      </c>
      <c r="F5524" s="1699">
        <v>1</v>
      </c>
      <c r="G5524" s="1700" t="s">
        <v>7341</v>
      </c>
      <c r="H5524" s="1700" t="s">
        <v>7342</v>
      </c>
      <c r="I5524" s="1700" t="s">
        <v>8088</v>
      </c>
    </row>
    <row r="5525" spans="2:9">
      <c r="B5525" s="1699" t="s">
        <v>4076</v>
      </c>
      <c r="C5525" s="1699" t="s">
        <v>2158</v>
      </c>
      <c r="D5525" s="1699" t="s">
        <v>2112</v>
      </c>
      <c r="E5525" s="1699">
        <v>0</v>
      </c>
      <c r="F5525" s="1699">
        <v>1</v>
      </c>
      <c r="G5525" s="1700" t="s">
        <v>7341</v>
      </c>
      <c r="H5525" s="1700" t="s">
        <v>3017</v>
      </c>
      <c r="I5525" s="1700" t="s">
        <v>8088</v>
      </c>
    </row>
    <row r="5526" spans="2:9">
      <c r="B5526" s="1699" t="s">
        <v>4076</v>
      </c>
      <c r="C5526" s="1699" t="s">
        <v>2158</v>
      </c>
      <c r="D5526" s="1699" t="s">
        <v>2130</v>
      </c>
      <c r="E5526" s="1699">
        <v>0</v>
      </c>
      <c r="F5526" s="1699">
        <v>1</v>
      </c>
      <c r="G5526" s="1700" t="s">
        <v>7341</v>
      </c>
      <c r="H5526" s="1700" t="s">
        <v>7343</v>
      </c>
      <c r="I5526" s="1700" t="s">
        <v>8089</v>
      </c>
    </row>
    <row r="5527" spans="2:9">
      <c r="B5527" s="1699" t="s">
        <v>4076</v>
      </c>
      <c r="C5527" s="1699" t="s">
        <v>2158</v>
      </c>
      <c r="D5527" s="1699" t="s">
        <v>2512</v>
      </c>
      <c r="E5527" s="1699">
        <v>0</v>
      </c>
      <c r="F5527" s="1699">
        <v>1</v>
      </c>
      <c r="G5527" s="1700" t="s">
        <v>7341</v>
      </c>
      <c r="H5527" s="1700" t="s">
        <v>5652</v>
      </c>
      <c r="I5527" s="1700" t="s">
        <v>8089</v>
      </c>
    </row>
    <row r="5528" spans="2:9">
      <c r="B5528" s="1699" t="s">
        <v>4076</v>
      </c>
      <c r="C5528" s="1699" t="s">
        <v>2164</v>
      </c>
      <c r="D5528" s="1699" t="s">
        <v>2112</v>
      </c>
      <c r="E5528" s="1699">
        <v>0</v>
      </c>
      <c r="F5528" s="1699">
        <v>1</v>
      </c>
      <c r="G5528" s="1700" t="s">
        <v>7344</v>
      </c>
      <c r="H5528" s="1700" t="s">
        <v>7345</v>
      </c>
      <c r="I5528" s="1700" t="s">
        <v>8088</v>
      </c>
    </row>
    <row r="5529" spans="2:9">
      <c r="B5529" s="1699" t="s">
        <v>4076</v>
      </c>
      <c r="C5529" s="1699" t="s">
        <v>2164</v>
      </c>
      <c r="D5529" s="1699" t="s">
        <v>2122</v>
      </c>
      <c r="E5529" s="1699">
        <v>0</v>
      </c>
      <c r="F5529" s="1699">
        <v>1</v>
      </c>
      <c r="G5529" s="1700" t="s">
        <v>7344</v>
      </c>
      <c r="H5529" s="1700" t="s">
        <v>5561</v>
      </c>
      <c r="I5529" s="1700" t="s">
        <v>8088</v>
      </c>
    </row>
    <row r="5530" spans="2:9">
      <c r="B5530" s="1699" t="s">
        <v>4076</v>
      </c>
      <c r="C5530" s="1699" t="s">
        <v>2172</v>
      </c>
      <c r="D5530" s="1699" t="s">
        <v>2122</v>
      </c>
      <c r="E5530" s="1699">
        <v>0</v>
      </c>
      <c r="F5530" s="1699">
        <v>1</v>
      </c>
      <c r="G5530" s="1700" t="s">
        <v>7346</v>
      </c>
      <c r="H5530" s="1700" t="s">
        <v>7347</v>
      </c>
      <c r="I5530" s="1700" t="s">
        <v>8088</v>
      </c>
    </row>
    <row r="5531" spans="2:9">
      <c r="B5531" s="1699" t="s">
        <v>4076</v>
      </c>
      <c r="C5531" s="1699" t="s">
        <v>2172</v>
      </c>
      <c r="D5531" s="1699" t="s">
        <v>2128</v>
      </c>
      <c r="E5531" s="1699">
        <v>0</v>
      </c>
      <c r="F5531" s="1699">
        <v>1</v>
      </c>
      <c r="G5531" s="1700" t="s">
        <v>7346</v>
      </c>
      <c r="H5531" s="1700" t="s">
        <v>7348</v>
      </c>
      <c r="I5531" s="1700" t="s">
        <v>8088</v>
      </c>
    </row>
    <row r="5532" spans="2:9">
      <c r="B5532" s="1699" t="s">
        <v>4076</v>
      </c>
      <c r="C5532" s="1699" t="s">
        <v>2172</v>
      </c>
      <c r="D5532" s="1699" t="s">
        <v>2512</v>
      </c>
      <c r="E5532" s="1699">
        <v>0</v>
      </c>
      <c r="F5532" s="1699">
        <v>1</v>
      </c>
      <c r="G5532" s="1700" t="s">
        <v>7346</v>
      </c>
      <c r="H5532" s="1700" t="s">
        <v>7349</v>
      </c>
      <c r="I5532" s="1700" t="s">
        <v>8088</v>
      </c>
    </row>
    <row r="5533" spans="2:9">
      <c r="B5533" s="1699" t="s">
        <v>4076</v>
      </c>
      <c r="C5533" s="1699" t="s">
        <v>2172</v>
      </c>
      <c r="D5533" s="1699" t="s">
        <v>2515</v>
      </c>
      <c r="E5533" s="1699">
        <v>0</v>
      </c>
      <c r="F5533" s="1699">
        <v>1</v>
      </c>
      <c r="G5533" s="1700" t="s">
        <v>7346</v>
      </c>
      <c r="H5533" s="1700" t="s">
        <v>2219</v>
      </c>
      <c r="I5533" s="1700" t="s">
        <v>8088</v>
      </c>
    </row>
    <row r="5534" spans="2:9">
      <c r="B5534" s="1699" t="s">
        <v>4076</v>
      </c>
      <c r="C5534" s="1699" t="s">
        <v>2183</v>
      </c>
      <c r="D5534" s="1699" t="s">
        <v>2110</v>
      </c>
      <c r="E5534" s="1699">
        <v>0</v>
      </c>
      <c r="F5534" s="1699">
        <v>1</v>
      </c>
      <c r="G5534" s="1700" t="s">
        <v>7350</v>
      </c>
      <c r="H5534" s="1700" t="s">
        <v>2913</v>
      </c>
      <c r="I5534" s="1700" t="s">
        <v>8088</v>
      </c>
    </row>
    <row r="5535" spans="2:9">
      <c r="B5535" s="1699" t="s">
        <v>4076</v>
      </c>
      <c r="C5535" s="1699" t="s">
        <v>2186</v>
      </c>
      <c r="D5535" s="1699" t="s">
        <v>2108</v>
      </c>
      <c r="E5535" s="1699">
        <v>1</v>
      </c>
      <c r="F5535" s="1699">
        <v>0</v>
      </c>
      <c r="G5535" s="1700" t="s">
        <v>7351</v>
      </c>
      <c r="H5535" s="1700"/>
      <c r="I5535" s="1700" t="s">
        <v>8088</v>
      </c>
    </row>
    <row r="5536" spans="2:9">
      <c r="B5536" s="1699" t="s">
        <v>4076</v>
      </c>
      <c r="C5536" s="1699" t="s">
        <v>2186</v>
      </c>
      <c r="D5536" s="1699" t="s">
        <v>2126</v>
      </c>
      <c r="E5536" s="1699">
        <v>0</v>
      </c>
      <c r="F5536" s="1699">
        <v>1</v>
      </c>
      <c r="G5536" s="1700" t="s">
        <v>7351</v>
      </c>
      <c r="H5536" s="1700" t="s">
        <v>7352</v>
      </c>
      <c r="I5536" s="1700" t="s">
        <v>8088</v>
      </c>
    </row>
    <row r="5537" spans="2:9">
      <c r="B5537" s="1699" t="s">
        <v>4076</v>
      </c>
      <c r="C5537" s="1699" t="s">
        <v>2187</v>
      </c>
      <c r="D5537" s="1699" t="s">
        <v>2108</v>
      </c>
      <c r="E5537" s="1699">
        <v>1</v>
      </c>
      <c r="F5537" s="1699">
        <v>0</v>
      </c>
      <c r="G5537" s="1700" t="s">
        <v>7353</v>
      </c>
      <c r="H5537" s="1700"/>
      <c r="I5537" s="1700" t="s">
        <v>8088</v>
      </c>
    </row>
    <row r="5538" spans="2:9">
      <c r="B5538" s="1699" t="s">
        <v>4076</v>
      </c>
      <c r="C5538" s="1699" t="s">
        <v>2187</v>
      </c>
      <c r="D5538" s="1699" t="s">
        <v>2110</v>
      </c>
      <c r="E5538" s="1699">
        <v>0</v>
      </c>
      <c r="F5538" s="1699">
        <v>1</v>
      </c>
      <c r="G5538" s="1700" t="s">
        <v>7353</v>
      </c>
      <c r="H5538" s="1700" t="s">
        <v>7354</v>
      </c>
      <c r="I5538" s="1700" t="s">
        <v>8088</v>
      </c>
    </row>
    <row r="5539" spans="2:9">
      <c r="B5539" s="1699" t="s">
        <v>4076</v>
      </c>
      <c r="C5539" s="1699" t="s">
        <v>2187</v>
      </c>
      <c r="D5539" s="1699" t="s">
        <v>2124</v>
      </c>
      <c r="E5539" s="1699">
        <v>0</v>
      </c>
      <c r="F5539" s="1699">
        <v>1</v>
      </c>
      <c r="G5539" s="1700" t="s">
        <v>7353</v>
      </c>
      <c r="H5539" s="1700" t="s">
        <v>3174</v>
      </c>
      <c r="I5539" s="1700" t="s">
        <v>8088</v>
      </c>
    </row>
    <row r="5540" spans="2:9">
      <c r="B5540" s="1699" t="s">
        <v>4076</v>
      </c>
      <c r="C5540" s="1699" t="s">
        <v>2187</v>
      </c>
      <c r="D5540" s="1699" t="s">
        <v>2126</v>
      </c>
      <c r="E5540" s="1699">
        <v>0</v>
      </c>
      <c r="F5540" s="1699">
        <v>1</v>
      </c>
      <c r="G5540" s="1700" t="s">
        <v>7353</v>
      </c>
      <c r="H5540" s="1700" t="s">
        <v>4229</v>
      </c>
      <c r="I5540" s="1700" t="s">
        <v>8088</v>
      </c>
    </row>
    <row r="5541" spans="2:9">
      <c r="B5541" s="1699" t="s">
        <v>4076</v>
      </c>
      <c r="C5541" s="1699" t="s">
        <v>2187</v>
      </c>
      <c r="D5541" s="1699" t="s">
        <v>2128</v>
      </c>
      <c r="E5541" s="1699">
        <v>0</v>
      </c>
      <c r="F5541" s="1699">
        <v>1</v>
      </c>
      <c r="G5541" s="1700" t="s">
        <v>7353</v>
      </c>
      <c r="H5541" s="1700" t="s">
        <v>7355</v>
      </c>
      <c r="I5541" s="1700" t="s">
        <v>8089</v>
      </c>
    </row>
    <row r="5542" spans="2:9">
      <c r="B5542" s="1699" t="s">
        <v>4076</v>
      </c>
      <c r="C5542" s="1699" t="s">
        <v>2189</v>
      </c>
      <c r="D5542" s="1699" t="s">
        <v>2108</v>
      </c>
      <c r="E5542" s="1699">
        <v>1</v>
      </c>
      <c r="F5542" s="1699">
        <v>0</v>
      </c>
      <c r="G5542" s="1700" t="s">
        <v>7356</v>
      </c>
      <c r="H5542" s="1700"/>
      <c r="I5542" s="1700" t="s">
        <v>8088</v>
      </c>
    </row>
    <row r="5543" spans="2:9">
      <c r="B5543" s="1699" t="s">
        <v>4076</v>
      </c>
      <c r="C5543" s="1699" t="s">
        <v>2189</v>
      </c>
      <c r="D5543" s="1699" t="s">
        <v>2107</v>
      </c>
      <c r="E5543" s="1699">
        <v>0</v>
      </c>
      <c r="F5543" s="1699">
        <v>1</v>
      </c>
      <c r="G5543" s="1700" t="s">
        <v>7356</v>
      </c>
      <c r="H5543" s="1700" t="s">
        <v>7357</v>
      </c>
      <c r="I5543" s="1700" t="s">
        <v>8088</v>
      </c>
    </row>
    <row r="5544" spans="2:9">
      <c r="B5544" s="1699" t="s">
        <v>4076</v>
      </c>
      <c r="C5544" s="1699" t="s">
        <v>2189</v>
      </c>
      <c r="D5544" s="1699" t="s">
        <v>2122</v>
      </c>
      <c r="E5544" s="1699">
        <v>0</v>
      </c>
      <c r="F5544" s="1699">
        <v>1</v>
      </c>
      <c r="G5544" s="1700" t="s">
        <v>7356</v>
      </c>
      <c r="H5544" s="1700" t="s">
        <v>7358</v>
      </c>
      <c r="I5544" s="1700" t="s">
        <v>8088</v>
      </c>
    </row>
    <row r="5545" spans="2:9">
      <c r="B5545" s="1699" t="s">
        <v>4076</v>
      </c>
      <c r="C5545" s="1699" t="s">
        <v>2189</v>
      </c>
      <c r="D5545" s="1699" t="s">
        <v>2126</v>
      </c>
      <c r="E5545" s="1699">
        <v>0</v>
      </c>
      <c r="F5545" s="1699">
        <v>1</v>
      </c>
      <c r="G5545" s="1700" t="s">
        <v>7356</v>
      </c>
      <c r="H5545" s="1700" t="s">
        <v>2896</v>
      </c>
      <c r="I5545" s="1700" t="s">
        <v>8088</v>
      </c>
    </row>
    <row r="5546" spans="2:9">
      <c r="B5546" s="1699" t="s">
        <v>4076</v>
      </c>
      <c r="C5546" s="1699" t="s">
        <v>2189</v>
      </c>
      <c r="D5546" s="1699" t="s">
        <v>2128</v>
      </c>
      <c r="E5546" s="1699">
        <v>0</v>
      </c>
      <c r="F5546" s="1699">
        <v>1</v>
      </c>
      <c r="G5546" s="1700" t="s">
        <v>7356</v>
      </c>
      <c r="H5546" s="1700" t="s">
        <v>7359</v>
      </c>
      <c r="I5546" s="1700" t="s">
        <v>8088</v>
      </c>
    </row>
    <row r="5547" spans="2:9">
      <c r="B5547" s="1699" t="s">
        <v>4076</v>
      </c>
      <c r="C5547" s="1699" t="s">
        <v>2191</v>
      </c>
      <c r="D5547" s="1699" t="s">
        <v>2108</v>
      </c>
      <c r="E5547" s="1699">
        <v>1</v>
      </c>
      <c r="F5547" s="1699">
        <v>0</v>
      </c>
      <c r="G5547" s="1700" t="s">
        <v>7360</v>
      </c>
      <c r="H5547" s="1700"/>
      <c r="I5547" s="1700" t="s">
        <v>8088</v>
      </c>
    </row>
    <row r="5548" spans="2:9">
      <c r="B5548" s="1699" t="s">
        <v>4076</v>
      </c>
      <c r="C5548" s="1699" t="s">
        <v>2191</v>
      </c>
      <c r="D5548" s="1699" t="s">
        <v>2110</v>
      </c>
      <c r="E5548" s="1699">
        <v>0</v>
      </c>
      <c r="F5548" s="1699">
        <v>1</v>
      </c>
      <c r="G5548" s="1700" t="s">
        <v>7360</v>
      </c>
      <c r="H5548" s="1700" t="s">
        <v>7361</v>
      </c>
      <c r="I5548" s="1700" t="s">
        <v>8088</v>
      </c>
    </row>
    <row r="5549" spans="2:9">
      <c r="B5549" s="1699" t="s">
        <v>4076</v>
      </c>
      <c r="C5549" s="1699" t="s">
        <v>2191</v>
      </c>
      <c r="D5549" s="1699" t="s">
        <v>2112</v>
      </c>
      <c r="E5549" s="1699">
        <v>0</v>
      </c>
      <c r="F5549" s="1699">
        <v>1</v>
      </c>
      <c r="G5549" s="1700" t="s">
        <v>7360</v>
      </c>
      <c r="H5549" s="1700" t="s">
        <v>7362</v>
      </c>
      <c r="I5549" s="1700" t="s">
        <v>8089</v>
      </c>
    </row>
    <row r="5550" spans="2:9">
      <c r="B5550" s="1699" t="s">
        <v>4076</v>
      </c>
      <c r="C5550" s="1699" t="s">
        <v>2191</v>
      </c>
      <c r="D5550" s="1699" t="s">
        <v>2122</v>
      </c>
      <c r="E5550" s="1699">
        <v>0</v>
      </c>
      <c r="F5550" s="1699">
        <v>1</v>
      </c>
      <c r="G5550" s="1700" t="s">
        <v>7360</v>
      </c>
      <c r="H5550" s="1700" t="s">
        <v>7363</v>
      </c>
      <c r="I5550" s="1700" t="s">
        <v>8089</v>
      </c>
    </row>
    <row r="5551" spans="2:9">
      <c r="B5551" s="1699" t="s">
        <v>4076</v>
      </c>
      <c r="C5551" s="1699" t="s">
        <v>2191</v>
      </c>
      <c r="D5551" s="1699" t="s">
        <v>2124</v>
      </c>
      <c r="E5551" s="1699">
        <v>0</v>
      </c>
      <c r="F5551" s="1699">
        <v>1</v>
      </c>
      <c r="G5551" s="1700" t="s">
        <v>7360</v>
      </c>
      <c r="H5551" s="1700" t="s">
        <v>7364</v>
      </c>
      <c r="I5551" s="1700" t="s">
        <v>8088</v>
      </c>
    </row>
    <row r="5552" spans="2:9">
      <c r="B5552" s="1699" t="s">
        <v>4076</v>
      </c>
      <c r="C5552" s="1699" t="s">
        <v>2191</v>
      </c>
      <c r="D5552" s="1699" t="s">
        <v>2515</v>
      </c>
      <c r="E5552" s="1699">
        <v>0</v>
      </c>
      <c r="F5552" s="1699">
        <v>1</v>
      </c>
      <c r="G5552" s="1700" t="s">
        <v>7360</v>
      </c>
      <c r="H5552" s="1700" t="s">
        <v>7365</v>
      </c>
      <c r="I5552" s="1700" t="s">
        <v>8089</v>
      </c>
    </row>
    <row r="5553" spans="2:9">
      <c r="B5553" s="1699" t="s">
        <v>4076</v>
      </c>
      <c r="C5553" s="1699" t="s">
        <v>2191</v>
      </c>
      <c r="D5553" s="1699" t="s">
        <v>2516</v>
      </c>
      <c r="E5553" s="1699">
        <v>0</v>
      </c>
      <c r="F5553" s="1699">
        <v>1</v>
      </c>
      <c r="G5553" s="1700" t="s">
        <v>7360</v>
      </c>
      <c r="H5553" s="1700" t="s">
        <v>7366</v>
      </c>
      <c r="I5553" s="1700" t="s">
        <v>8088</v>
      </c>
    </row>
    <row r="5554" spans="2:9">
      <c r="B5554" s="1699" t="s">
        <v>4076</v>
      </c>
      <c r="C5554" s="1699" t="s">
        <v>2191</v>
      </c>
      <c r="D5554" s="1699" t="s">
        <v>2518</v>
      </c>
      <c r="E5554" s="1699">
        <v>0</v>
      </c>
      <c r="F5554" s="1699">
        <v>1</v>
      </c>
      <c r="G5554" s="1700" t="s">
        <v>7360</v>
      </c>
      <c r="H5554" s="1700" t="s">
        <v>7367</v>
      </c>
      <c r="I5554" s="1700" t="s">
        <v>8089</v>
      </c>
    </row>
    <row r="5555" spans="2:9">
      <c r="B5555" s="1699" t="s">
        <v>4076</v>
      </c>
      <c r="C5555" s="1699" t="s">
        <v>2201</v>
      </c>
      <c r="D5555" s="1699" t="s">
        <v>2112</v>
      </c>
      <c r="E5555" s="1699">
        <v>0</v>
      </c>
      <c r="F5555" s="1699">
        <v>1</v>
      </c>
      <c r="G5555" s="1700" t="s">
        <v>7368</v>
      </c>
      <c r="H5555" s="1700" t="s">
        <v>7369</v>
      </c>
      <c r="I5555" s="1700" t="s">
        <v>8088</v>
      </c>
    </row>
    <row r="5556" spans="2:9">
      <c r="B5556" s="1699" t="s">
        <v>4076</v>
      </c>
      <c r="C5556" s="1699" t="s">
        <v>2201</v>
      </c>
      <c r="D5556" s="1699" t="s">
        <v>2122</v>
      </c>
      <c r="E5556" s="1699">
        <v>0</v>
      </c>
      <c r="F5556" s="1699">
        <v>1</v>
      </c>
      <c r="G5556" s="1700" t="s">
        <v>7368</v>
      </c>
      <c r="H5556" s="1700" t="s">
        <v>7370</v>
      </c>
      <c r="I5556" s="1700" t="s">
        <v>8088</v>
      </c>
    </row>
    <row r="5557" spans="2:9">
      <c r="B5557" s="1699" t="s">
        <v>4076</v>
      </c>
      <c r="C5557" s="1699" t="s">
        <v>2201</v>
      </c>
      <c r="D5557" s="1699" t="s">
        <v>2124</v>
      </c>
      <c r="E5557" s="1699">
        <v>0</v>
      </c>
      <c r="F5557" s="1699">
        <v>1</v>
      </c>
      <c r="G5557" s="1700" t="s">
        <v>7368</v>
      </c>
      <c r="H5557" s="1700" t="s">
        <v>7371</v>
      </c>
      <c r="I5557" s="1700" t="s">
        <v>8088</v>
      </c>
    </row>
    <row r="5558" spans="2:9">
      <c r="B5558" s="1699" t="s">
        <v>4076</v>
      </c>
      <c r="C5558" s="1699" t="s">
        <v>2201</v>
      </c>
      <c r="D5558" s="1699" t="s">
        <v>2128</v>
      </c>
      <c r="E5558" s="1699">
        <v>0</v>
      </c>
      <c r="F5558" s="1699">
        <v>1</v>
      </c>
      <c r="G5558" s="1700" t="s">
        <v>7368</v>
      </c>
      <c r="H5558" s="1700" t="s">
        <v>7372</v>
      </c>
      <c r="I5558" s="1700" t="s">
        <v>8088</v>
      </c>
    </row>
    <row r="5559" spans="2:9">
      <c r="B5559" s="1699" t="s">
        <v>4076</v>
      </c>
      <c r="C5559" s="1699" t="s">
        <v>2201</v>
      </c>
      <c r="D5559" s="1699" t="s">
        <v>2512</v>
      </c>
      <c r="E5559" s="1699">
        <v>0</v>
      </c>
      <c r="F5559" s="1699">
        <v>1</v>
      </c>
      <c r="G5559" s="1700" t="s">
        <v>7368</v>
      </c>
      <c r="H5559" s="1700" t="s">
        <v>7373</v>
      </c>
      <c r="I5559" s="1700" t="s">
        <v>8088</v>
      </c>
    </row>
    <row r="5560" spans="2:9">
      <c r="B5560" s="1699" t="s">
        <v>4076</v>
      </c>
      <c r="C5560" s="1699" t="s">
        <v>2201</v>
      </c>
      <c r="D5560" s="1699" t="s">
        <v>2514</v>
      </c>
      <c r="E5560" s="1699">
        <v>0</v>
      </c>
      <c r="F5560" s="1699">
        <v>1</v>
      </c>
      <c r="G5560" s="1700" t="s">
        <v>7368</v>
      </c>
      <c r="H5560" s="1700" t="s">
        <v>7374</v>
      </c>
      <c r="I5560" s="1700" t="s">
        <v>8088</v>
      </c>
    </row>
    <row r="5561" spans="2:9">
      <c r="B5561" s="1699" t="s">
        <v>4076</v>
      </c>
      <c r="C5561" s="1699" t="s">
        <v>3977</v>
      </c>
      <c r="D5561" s="1699" t="s">
        <v>2107</v>
      </c>
      <c r="E5561" s="1699">
        <v>0</v>
      </c>
      <c r="F5561" s="1699">
        <v>1</v>
      </c>
      <c r="G5561" s="1700" t="s">
        <v>3673</v>
      </c>
      <c r="H5561" s="1700" t="s">
        <v>3815</v>
      </c>
      <c r="I5561" s="1700" t="s">
        <v>8089</v>
      </c>
    </row>
    <row r="5562" spans="2:9">
      <c r="B5562" s="1699" t="s">
        <v>4076</v>
      </c>
      <c r="C5562" s="1699" t="s">
        <v>3392</v>
      </c>
      <c r="D5562" s="1699" t="s">
        <v>2107</v>
      </c>
      <c r="E5562" s="1699">
        <v>0</v>
      </c>
      <c r="F5562" s="1699">
        <v>1</v>
      </c>
      <c r="G5562" s="1700" t="s">
        <v>7375</v>
      </c>
      <c r="H5562" s="1700" t="s">
        <v>7375</v>
      </c>
      <c r="I5562" s="1700" t="s">
        <v>8088</v>
      </c>
    </row>
    <row r="5563" spans="2:9">
      <c r="B5563" s="1699" t="s">
        <v>4076</v>
      </c>
      <c r="C5563" s="1699" t="s">
        <v>2233</v>
      </c>
      <c r="D5563" s="1699" t="s">
        <v>2110</v>
      </c>
      <c r="E5563" s="1699">
        <v>0</v>
      </c>
      <c r="F5563" s="1699">
        <v>1</v>
      </c>
      <c r="G5563" s="1700" t="s">
        <v>5848</v>
      </c>
      <c r="H5563" s="1700" t="s">
        <v>2688</v>
      </c>
      <c r="I5563" s="1700" t="s">
        <v>8088</v>
      </c>
    </row>
    <row r="5564" spans="2:9">
      <c r="B5564" s="1699" t="s">
        <v>4076</v>
      </c>
      <c r="C5564" s="1699" t="s">
        <v>3091</v>
      </c>
      <c r="D5564" s="1699" t="s">
        <v>2108</v>
      </c>
      <c r="E5564" s="1699">
        <v>1</v>
      </c>
      <c r="F5564" s="1699">
        <v>0</v>
      </c>
      <c r="G5564" s="1700" t="s">
        <v>7376</v>
      </c>
      <c r="H5564" s="1700"/>
      <c r="I5564" s="1700" t="s">
        <v>8088</v>
      </c>
    </row>
    <row r="5565" spans="2:9">
      <c r="B5565" s="1699" t="s">
        <v>4076</v>
      </c>
      <c r="C5565" s="1699" t="s">
        <v>3091</v>
      </c>
      <c r="D5565" s="1699" t="s">
        <v>2107</v>
      </c>
      <c r="E5565" s="1699">
        <v>0</v>
      </c>
      <c r="F5565" s="1699">
        <v>1</v>
      </c>
      <c r="G5565" s="1700" t="s">
        <v>7376</v>
      </c>
      <c r="H5565" s="1700" t="s">
        <v>7377</v>
      </c>
      <c r="I5565" s="1700" t="s">
        <v>8088</v>
      </c>
    </row>
    <row r="5566" spans="2:9">
      <c r="B5566" s="1699" t="s">
        <v>4076</v>
      </c>
      <c r="C5566" s="1699" t="s">
        <v>3091</v>
      </c>
      <c r="D5566" s="1699" t="s">
        <v>2110</v>
      </c>
      <c r="E5566" s="1699">
        <v>0</v>
      </c>
      <c r="F5566" s="1699">
        <v>1</v>
      </c>
      <c r="G5566" s="1700" t="s">
        <v>7376</v>
      </c>
      <c r="H5566" s="1700" t="s">
        <v>3017</v>
      </c>
      <c r="I5566" s="1700" t="s">
        <v>8088</v>
      </c>
    </row>
    <row r="5567" spans="2:9">
      <c r="B5567" s="1699" t="s">
        <v>4076</v>
      </c>
      <c r="C5567" s="1699" t="s">
        <v>2294</v>
      </c>
      <c r="D5567" s="1699" t="s">
        <v>2112</v>
      </c>
      <c r="E5567" s="1699">
        <v>0</v>
      </c>
      <c r="F5567" s="1699">
        <v>1</v>
      </c>
      <c r="G5567" s="1700" t="s">
        <v>7378</v>
      </c>
      <c r="H5567" s="1700" t="s">
        <v>4286</v>
      </c>
      <c r="I5567" s="1700" t="s">
        <v>8088</v>
      </c>
    </row>
    <row r="5568" spans="2:9">
      <c r="B5568" s="1699" t="s">
        <v>4076</v>
      </c>
      <c r="C5568" s="1699" t="s">
        <v>3760</v>
      </c>
      <c r="D5568" s="1699" t="s">
        <v>2108</v>
      </c>
      <c r="E5568" s="1699">
        <v>1</v>
      </c>
      <c r="F5568" s="1699">
        <v>0</v>
      </c>
      <c r="G5568" s="1700" t="s">
        <v>7379</v>
      </c>
      <c r="H5568" s="1700"/>
      <c r="I5568" s="1700" t="s">
        <v>8089</v>
      </c>
    </row>
    <row r="5569" spans="2:9">
      <c r="B5569" s="1699" t="s">
        <v>4076</v>
      </c>
      <c r="C5569" s="1699" t="s">
        <v>3760</v>
      </c>
      <c r="D5569" s="1699" t="s">
        <v>2107</v>
      </c>
      <c r="E5569" s="1699">
        <v>0</v>
      </c>
      <c r="F5569" s="1699">
        <v>1</v>
      </c>
      <c r="G5569" s="1700" t="s">
        <v>7379</v>
      </c>
      <c r="H5569" s="1700" t="s">
        <v>7380</v>
      </c>
      <c r="I5569" s="1700" t="s">
        <v>8089</v>
      </c>
    </row>
    <row r="5570" spans="2:9">
      <c r="B5570" s="1699" t="s">
        <v>4076</v>
      </c>
      <c r="C5570" s="1699" t="s">
        <v>3760</v>
      </c>
      <c r="D5570" s="1699" t="s">
        <v>2110</v>
      </c>
      <c r="E5570" s="1699">
        <v>0</v>
      </c>
      <c r="F5570" s="1699">
        <v>1</v>
      </c>
      <c r="G5570" s="1700" t="s">
        <v>7379</v>
      </c>
      <c r="H5570" s="1700" t="s">
        <v>7381</v>
      </c>
      <c r="I5570" s="1700" t="s">
        <v>8089</v>
      </c>
    </row>
    <row r="5571" spans="2:9">
      <c r="B5571" s="1699" t="s">
        <v>4076</v>
      </c>
      <c r="C5571" s="1699" t="s">
        <v>2401</v>
      </c>
      <c r="D5571" s="1699" t="s">
        <v>2110</v>
      </c>
      <c r="E5571" s="1699">
        <v>0</v>
      </c>
      <c r="F5571" s="1699">
        <v>1</v>
      </c>
      <c r="G5571" s="1700" t="s">
        <v>6009</v>
      </c>
      <c r="H5571" s="1700" t="s">
        <v>7382</v>
      </c>
      <c r="I5571" s="1700" t="s">
        <v>8088</v>
      </c>
    </row>
    <row r="5572" spans="2:9">
      <c r="B5572" s="1699" t="s">
        <v>4076</v>
      </c>
      <c r="C5572" s="1699" t="s">
        <v>2443</v>
      </c>
      <c r="D5572" s="1699" t="s">
        <v>2108</v>
      </c>
      <c r="E5572" s="1699">
        <v>1</v>
      </c>
      <c r="F5572" s="1699">
        <v>0</v>
      </c>
      <c r="G5572" s="1700" t="s">
        <v>7383</v>
      </c>
      <c r="H5572" s="1700"/>
      <c r="I5572" s="1700" t="s">
        <v>8088</v>
      </c>
    </row>
    <row r="5573" spans="2:9">
      <c r="B5573" s="1699" t="s">
        <v>4076</v>
      </c>
      <c r="C5573" s="1699" t="s">
        <v>2443</v>
      </c>
      <c r="D5573" s="1699" t="s">
        <v>2107</v>
      </c>
      <c r="E5573" s="1699">
        <v>0</v>
      </c>
      <c r="F5573" s="1699">
        <v>1</v>
      </c>
      <c r="G5573" s="1700" t="s">
        <v>7383</v>
      </c>
      <c r="H5573" s="1700" t="s">
        <v>7383</v>
      </c>
      <c r="I5573" s="1700" t="s">
        <v>8088</v>
      </c>
    </row>
    <row r="5574" spans="2:9">
      <c r="B5574" s="1699" t="s">
        <v>4076</v>
      </c>
      <c r="C5574" s="1699" t="s">
        <v>2443</v>
      </c>
      <c r="D5574" s="1699" t="s">
        <v>2110</v>
      </c>
      <c r="E5574" s="1699">
        <v>0</v>
      </c>
      <c r="F5574" s="1699">
        <v>1</v>
      </c>
      <c r="G5574" s="1700" t="s">
        <v>7383</v>
      </c>
      <c r="H5574" s="1700" t="s">
        <v>7384</v>
      </c>
      <c r="I5574" s="1700" t="s">
        <v>8088</v>
      </c>
    </row>
    <row r="5575" spans="2:9">
      <c r="B5575" s="1699" t="s">
        <v>4076</v>
      </c>
      <c r="C5575" s="1699" t="s">
        <v>2443</v>
      </c>
      <c r="D5575" s="1699" t="s">
        <v>2112</v>
      </c>
      <c r="E5575" s="1699">
        <v>0</v>
      </c>
      <c r="F5575" s="1699">
        <v>1</v>
      </c>
      <c r="G5575" s="1700" t="s">
        <v>7383</v>
      </c>
      <c r="H5575" s="1700" t="s">
        <v>7385</v>
      </c>
      <c r="I5575" s="1700" t="s">
        <v>8088</v>
      </c>
    </row>
    <row r="5576" spans="2:9">
      <c r="B5576" s="1699" t="s">
        <v>4076</v>
      </c>
      <c r="C5576" s="1699" t="s">
        <v>2445</v>
      </c>
      <c r="D5576" s="1699" t="s">
        <v>2108</v>
      </c>
      <c r="E5576" s="1699">
        <v>1</v>
      </c>
      <c r="F5576" s="1699">
        <v>0</v>
      </c>
      <c r="G5576" s="1700" t="s">
        <v>7386</v>
      </c>
      <c r="H5576" s="1700"/>
      <c r="I5576" s="1700" t="s">
        <v>8089</v>
      </c>
    </row>
    <row r="5577" spans="2:9">
      <c r="B5577" s="1699" t="s">
        <v>4076</v>
      </c>
      <c r="C5577" s="1699" t="s">
        <v>2445</v>
      </c>
      <c r="D5577" s="1699" t="s">
        <v>2107</v>
      </c>
      <c r="E5577" s="1699">
        <v>0</v>
      </c>
      <c r="F5577" s="1699">
        <v>1</v>
      </c>
      <c r="G5577" s="1700" t="s">
        <v>7386</v>
      </c>
      <c r="H5577" s="1700" t="s">
        <v>7386</v>
      </c>
      <c r="I5577" s="1700" t="s">
        <v>8089</v>
      </c>
    </row>
    <row r="5578" spans="2:9">
      <c r="B5578" s="1699" t="s">
        <v>4076</v>
      </c>
      <c r="C5578" s="1699" t="s">
        <v>2445</v>
      </c>
      <c r="D5578" s="1699" t="s">
        <v>2110</v>
      </c>
      <c r="E5578" s="1699">
        <v>0</v>
      </c>
      <c r="F5578" s="1699">
        <v>1</v>
      </c>
      <c r="G5578" s="1700" t="s">
        <v>7386</v>
      </c>
      <c r="H5578" s="1700" t="s">
        <v>7387</v>
      </c>
      <c r="I5578" s="1700" t="s">
        <v>8089</v>
      </c>
    </row>
    <row r="5579" spans="2:9">
      <c r="B5579" s="1699" t="s">
        <v>4076</v>
      </c>
      <c r="C5579" s="1699" t="s">
        <v>7388</v>
      </c>
      <c r="D5579" s="1699" t="s">
        <v>2108</v>
      </c>
      <c r="E5579" s="1699">
        <v>1</v>
      </c>
      <c r="F5579" s="1699">
        <v>1</v>
      </c>
      <c r="G5579" s="1700" t="s">
        <v>2932</v>
      </c>
      <c r="H5579" s="1700"/>
      <c r="I5579" s="1700" t="s">
        <v>8088</v>
      </c>
    </row>
    <row r="5580" spans="2:9">
      <c r="B5580" s="1699" t="s">
        <v>4076</v>
      </c>
      <c r="C5580" s="1699" t="s">
        <v>2454</v>
      </c>
      <c r="D5580" s="1699" t="s">
        <v>2108</v>
      </c>
      <c r="E5580" s="1699">
        <v>1</v>
      </c>
      <c r="F5580" s="1699">
        <v>1</v>
      </c>
      <c r="G5580" s="1700" t="s">
        <v>7389</v>
      </c>
      <c r="H5580" s="1700"/>
      <c r="I5580" s="1700" t="s">
        <v>8088</v>
      </c>
    </row>
    <row r="5581" spans="2:9">
      <c r="B5581" s="1699" t="s">
        <v>4076</v>
      </c>
      <c r="C5581" s="1699" t="s">
        <v>2456</v>
      </c>
      <c r="D5581" s="1699" t="s">
        <v>2112</v>
      </c>
      <c r="E5581" s="1699">
        <v>0</v>
      </c>
      <c r="F5581" s="1699">
        <v>1</v>
      </c>
      <c r="G5581" s="1700" t="s">
        <v>7390</v>
      </c>
      <c r="H5581" s="1700" t="s">
        <v>7391</v>
      </c>
      <c r="I5581" s="1700" t="s">
        <v>8088</v>
      </c>
    </row>
    <row r="5582" spans="2:9">
      <c r="B5582" s="1699" t="s">
        <v>4076</v>
      </c>
      <c r="C5582" s="1699" t="s">
        <v>7392</v>
      </c>
      <c r="D5582" s="1699" t="s">
        <v>2110</v>
      </c>
      <c r="E5582" s="1699">
        <v>0</v>
      </c>
      <c r="F5582" s="1699">
        <v>1</v>
      </c>
      <c r="G5582" s="1700" t="s">
        <v>7393</v>
      </c>
      <c r="H5582" s="1700" t="s">
        <v>2876</v>
      </c>
      <c r="I5582" s="1700" t="s">
        <v>8088</v>
      </c>
    </row>
    <row r="5583" spans="2:9">
      <c r="B5583" s="1699" t="s">
        <v>4076</v>
      </c>
      <c r="C5583" s="1699" t="s">
        <v>7394</v>
      </c>
      <c r="D5583" s="1699" t="s">
        <v>2108</v>
      </c>
      <c r="E5583" s="1699">
        <v>1</v>
      </c>
      <c r="F5583" s="1699">
        <v>0</v>
      </c>
      <c r="G5583" s="1700" t="s">
        <v>7395</v>
      </c>
      <c r="H5583" s="1700"/>
      <c r="I5583" s="1700" t="s">
        <v>8088</v>
      </c>
    </row>
    <row r="5584" spans="2:9">
      <c r="B5584" s="1699" t="s">
        <v>4076</v>
      </c>
      <c r="C5584" s="1699" t="s">
        <v>7394</v>
      </c>
      <c r="D5584" s="1699" t="s">
        <v>2107</v>
      </c>
      <c r="E5584" s="1699">
        <v>0</v>
      </c>
      <c r="F5584" s="1699">
        <v>1</v>
      </c>
      <c r="G5584" s="1700" t="s">
        <v>7395</v>
      </c>
      <c r="H5584" s="1700" t="s">
        <v>7396</v>
      </c>
      <c r="I5584" s="1700" t="s">
        <v>8088</v>
      </c>
    </row>
    <row r="5585" spans="2:9">
      <c r="B5585" s="1699" t="s">
        <v>4076</v>
      </c>
      <c r="C5585" s="1699" t="s">
        <v>7394</v>
      </c>
      <c r="D5585" s="1699" t="s">
        <v>2110</v>
      </c>
      <c r="E5585" s="1699">
        <v>0</v>
      </c>
      <c r="F5585" s="1699">
        <v>1</v>
      </c>
      <c r="G5585" s="1700" t="s">
        <v>7395</v>
      </c>
      <c r="H5585" s="1700" t="s">
        <v>7397</v>
      </c>
      <c r="I5585" s="1700" t="s">
        <v>8088</v>
      </c>
    </row>
    <row r="5586" spans="2:9">
      <c r="B5586" s="1699" t="s">
        <v>4076</v>
      </c>
      <c r="C5586" s="1699" t="s">
        <v>7394</v>
      </c>
      <c r="D5586" s="1699" t="s">
        <v>2112</v>
      </c>
      <c r="E5586" s="1699">
        <v>0</v>
      </c>
      <c r="F5586" s="1699">
        <v>1</v>
      </c>
      <c r="G5586" s="1700" t="s">
        <v>7395</v>
      </c>
      <c r="H5586" s="1700" t="s">
        <v>7398</v>
      </c>
      <c r="I5586" s="1700" t="s">
        <v>8089</v>
      </c>
    </row>
    <row r="5587" spans="2:9">
      <c r="B5587" s="1699" t="s">
        <v>4076</v>
      </c>
      <c r="C5587" s="1699" t="s">
        <v>7394</v>
      </c>
      <c r="D5587" s="1699" t="s">
        <v>2122</v>
      </c>
      <c r="E5587" s="1699">
        <v>0</v>
      </c>
      <c r="F5587" s="1699">
        <v>1</v>
      </c>
      <c r="G5587" s="1700" t="s">
        <v>7395</v>
      </c>
      <c r="H5587" s="1700" t="s">
        <v>7399</v>
      </c>
      <c r="I5587" s="1700" t="s">
        <v>8088</v>
      </c>
    </row>
    <row r="5588" spans="2:9">
      <c r="B5588" s="1699" t="s">
        <v>4076</v>
      </c>
      <c r="C5588" s="1699" t="s">
        <v>2476</v>
      </c>
      <c r="D5588" s="1699" t="s">
        <v>2108</v>
      </c>
      <c r="E5588" s="1699">
        <v>1</v>
      </c>
      <c r="F5588" s="1699">
        <v>0</v>
      </c>
      <c r="G5588" s="1700" t="s">
        <v>7400</v>
      </c>
      <c r="H5588" s="1700"/>
      <c r="I5588" s="1700" t="s">
        <v>8088</v>
      </c>
    </row>
    <row r="5589" spans="2:9">
      <c r="B5589" s="1699" t="s">
        <v>4076</v>
      </c>
      <c r="C5589" s="1699" t="s">
        <v>2476</v>
      </c>
      <c r="D5589" s="1699" t="s">
        <v>2112</v>
      </c>
      <c r="E5589" s="1699">
        <v>0</v>
      </c>
      <c r="F5589" s="1699">
        <v>1</v>
      </c>
      <c r="G5589" s="1700" t="s">
        <v>7400</v>
      </c>
      <c r="H5589" s="1700" t="s">
        <v>7401</v>
      </c>
      <c r="I5589" s="1700" t="s">
        <v>8088</v>
      </c>
    </row>
    <row r="5590" spans="2:9">
      <c r="B5590" s="1699" t="s">
        <v>4076</v>
      </c>
      <c r="C5590" s="1699" t="s">
        <v>2477</v>
      </c>
      <c r="D5590" s="1699" t="s">
        <v>2108</v>
      </c>
      <c r="E5590" s="1699">
        <v>1</v>
      </c>
      <c r="F5590" s="1699">
        <v>0</v>
      </c>
      <c r="G5590" s="1700" t="s">
        <v>7402</v>
      </c>
      <c r="H5590" s="1700"/>
      <c r="I5590" s="1700" t="s">
        <v>8088</v>
      </c>
    </row>
    <row r="5591" spans="2:9">
      <c r="B5591" s="1699" t="s">
        <v>4076</v>
      </c>
      <c r="C5591" s="1699" t="s">
        <v>2477</v>
      </c>
      <c r="D5591" s="1699" t="s">
        <v>2112</v>
      </c>
      <c r="E5591" s="1699">
        <v>0</v>
      </c>
      <c r="F5591" s="1699">
        <v>1</v>
      </c>
      <c r="G5591" s="1700" t="s">
        <v>7402</v>
      </c>
      <c r="H5591" s="1700" t="s">
        <v>7403</v>
      </c>
      <c r="I5591" s="1700" t="s">
        <v>8088</v>
      </c>
    </row>
    <row r="5592" spans="2:9">
      <c r="B5592" s="1699" t="s">
        <v>4076</v>
      </c>
      <c r="C5592" s="1699" t="s">
        <v>2477</v>
      </c>
      <c r="D5592" s="1699" t="s">
        <v>2122</v>
      </c>
      <c r="E5592" s="1699">
        <v>0</v>
      </c>
      <c r="F5592" s="1699">
        <v>1</v>
      </c>
      <c r="G5592" s="1700" t="s">
        <v>7402</v>
      </c>
      <c r="H5592" s="1700" t="s">
        <v>3545</v>
      </c>
      <c r="I5592" s="1700" t="s">
        <v>8088</v>
      </c>
    </row>
    <row r="5593" spans="2:9">
      <c r="B5593" s="1699" t="s">
        <v>4076</v>
      </c>
      <c r="C5593" s="1699" t="s">
        <v>2477</v>
      </c>
      <c r="D5593" s="1699" t="s">
        <v>2128</v>
      </c>
      <c r="E5593" s="1699">
        <v>0</v>
      </c>
      <c r="F5593" s="1699">
        <v>1</v>
      </c>
      <c r="G5593" s="1700" t="s">
        <v>7402</v>
      </c>
      <c r="H5593" s="1700" t="s">
        <v>7404</v>
      </c>
      <c r="I5593" s="1700" t="s">
        <v>8089</v>
      </c>
    </row>
    <row r="5594" spans="2:9">
      <c r="B5594" s="1699" t="s">
        <v>4077</v>
      </c>
      <c r="C5594" s="1699" t="s">
        <v>2507</v>
      </c>
      <c r="D5594" s="1699" t="s">
        <v>2525</v>
      </c>
      <c r="E5594" s="1699">
        <v>0</v>
      </c>
      <c r="F5594" s="1699">
        <v>1</v>
      </c>
      <c r="G5594" s="1700" t="s">
        <v>1139</v>
      </c>
      <c r="H5594" s="1700" t="s">
        <v>7405</v>
      </c>
      <c r="I5594" s="1700" t="s">
        <v>8089</v>
      </c>
    </row>
    <row r="5595" spans="2:9">
      <c r="B5595" s="1699" t="s">
        <v>4077</v>
      </c>
      <c r="C5595" s="1699" t="s">
        <v>2507</v>
      </c>
      <c r="D5595" s="1699" t="s">
        <v>2527</v>
      </c>
      <c r="E5595" s="1699">
        <v>0</v>
      </c>
      <c r="F5595" s="1699">
        <v>1</v>
      </c>
      <c r="G5595" s="1700" t="s">
        <v>1139</v>
      </c>
      <c r="H5595" s="1700" t="s">
        <v>7406</v>
      </c>
      <c r="I5595" s="1700" t="s">
        <v>8088</v>
      </c>
    </row>
    <row r="5596" spans="2:9">
      <c r="B5596" s="1699" t="s">
        <v>4077</v>
      </c>
      <c r="C5596" s="1699" t="s">
        <v>2507</v>
      </c>
      <c r="D5596" s="1699" t="s">
        <v>2529</v>
      </c>
      <c r="E5596" s="1699">
        <v>0</v>
      </c>
      <c r="F5596" s="1699">
        <v>1</v>
      </c>
      <c r="G5596" s="1700" t="s">
        <v>1139</v>
      </c>
      <c r="H5596" s="1700" t="s">
        <v>7407</v>
      </c>
      <c r="I5596" s="1700" t="s">
        <v>8088</v>
      </c>
    </row>
    <row r="5597" spans="2:9">
      <c r="B5597" s="1699" t="s">
        <v>4077</v>
      </c>
      <c r="C5597" s="1699" t="s">
        <v>2507</v>
      </c>
      <c r="D5597" s="1699" t="s">
        <v>2531</v>
      </c>
      <c r="E5597" s="1699">
        <v>0</v>
      </c>
      <c r="F5597" s="1699">
        <v>1</v>
      </c>
      <c r="G5597" s="1700" t="s">
        <v>1139</v>
      </c>
      <c r="H5597" s="1700" t="s">
        <v>7408</v>
      </c>
      <c r="I5597" s="1700" t="s">
        <v>8088</v>
      </c>
    </row>
    <row r="5598" spans="2:9">
      <c r="B5598" s="1699" t="s">
        <v>4077</v>
      </c>
      <c r="C5598" s="1699" t="s">
        <v>2507</v>
      </c>
      <c r="D5598" s="1699" t="s">
        <v>2685</v>
      </c>
      <c r="E5598" s="1699">
        <v>0</v>
      </c>
      <c r="F5598" s="1699">
        <v>1</v>
      </c>
      <c r="G5598" s="1700" t="s">
        <v>1139</v>
      </c>
      <c r="H5598" s="1700" t="s">
        <v>3414</v>
      </c>
      <c r="I5598" s="1700" t="s">
        <v>8089</v>
      </c>
    </row>
    <row r="5599" spans="2:9">
      <c r="B5599" s="1699" t="s">
        <v>4077</v>
      </c>
      <c r="C5599" s="1699" t="s">
        <v>2507</v>
      </c>
      <c r="D5599" s="1699" t="s">
        <v>2725</v>
      </c>
      <c r="E5599" s="1699">
        <v>0</v>
      </c>
      <c r="F5599" s="1699">
        <v>1</v>
      </c>
      <c r="G5599" s="1700" t="s">
        <v>1139</v>
      </c>
      <c r="H5599" s="1700" t="s">
        <v>7274</v>
      </c>
      <c r="I5599" s="1700" t="s">
        <v>8088</v>
      </c>
    </row>
    <row r="5600" spans="2:9">
      <c r="B5600" s="1699" t="s">
        <v>4077</v>
      </c>
      <c r="C5600" s="1699" t="s">
        <v>2120</v>
      </c>
      <c r="D5600" s="1699" t="s">
        <v>2108</v>
      </c>
      <c r="E5600" s="1699">
        <v>1</v>
      </c>
      <c r="F5600" s="1699">
        <v>0</v>
      </c>
      <c r="G5600" s="1700" t="s">
        <v>7409</v>
      </c>
      <c r="H5600" s="1700"/>
      <c r="I5600" s="1700" t="s">
        <v>8088</v>
      </c>
    </row>
    <row r="5601" spans="2:9">
      <c r="B5601" s="1699" t="s">
        <v>4077</v>
      </c>
      <c r="C5601" s="1699" t="s">
        <v>2120</v>
      </c>
      <c r="D5601" s="1699" t="s">
        <v>2110</v>
      </c>
      <c r="E5601" s="1699">
        <v>0</v>
      </c>
      <c r="F5601" s="1699">
        <v>1</v>
      </c>
      <c r="G5601" s="1700" t="s">
        <v>7409</v>
      </c>
      <c r="H5601" s="1700" t="s">
        <v>7060</v>
      </c>
      <c r="I5601" s="1700" t="s">
        <v>8088</v>
      </c>
    </row>
    <row r="5602" spans="2:9">
      <c r="B5602" s="1699" t="s">
        <v>4077</v>
      </c>
      <c r="C5602" s="1699" t="s">
        <v>2120</v>
      </c>
      <c r="D5602" s="1699" t="s">
        <v>2126</v>
      </c>
      <c r="E5602" s="1699">
        <v>0</v>
      </c>
      <c r="F5602" s="1699">
        <v>1</v>
      </c>
      <c r="G5602" s="1700" t="s">
        <v>7409</v>
      </c>
      <c r="H5602" s="1700" t="s">
        <v>7410</v>
      </c>
      <c r="I5602" s="1700" t="s">
        <v>8088</v>
      </c>
    </row>
    <row r="5603" spans="2:9">
      <c r="B5603" s="1699" t="s">
        <v>4077</v>
      </c>
      <c r="C5603" s="1699" t="s">
        <v>2120</v>
      </c>
      <c r="D5603" s="1699" t="s">
        <v>2128</v>
      </c>
      <c r="E5603" s="1699">
        <v>0</v>
      </c>
      <c r="F5603" s="1699">
        <v>1</v>
      </c>
      <c r="G5603" s="1700" t="s">
        <v>7409</v>
      </c>
      <c r="H5603" s="1700" t="s">
        <v>7411</v>
      </c>
      <c r="I5603" s="1700" t="s">
        <v>8088</v>
      </c>
    </row>
    <row r="5604" spans="2:9">
      <c r="B5604" s="1699" t="s">
        <v>4077</v>
      </c>
      <c r="C5604" s="1699" t="s">
        <v>2120</v>
      </c>
      <c r="D5604" s="1699" t="s">
        <v>2130</v>
      </c>
      <c r="E5604" s="1699">
        <v>0</v>
      </c>
      <c r="F5604" s="1699">
        <v>1</v>
      </c>
      <c r="G5604" s="1700" t="s">
        <v>7409</v>
      </c>
      <c r="H5604" s="1700" t="s">
        <v>5658</v>
      </c>
      <c r="I5604" s="1700" t="s">
        <v>8088</v>
      </c>
    </row>
    <row r="5605" spans="2:9">
      <c r="B5605" s="1699" t="s">
        <v>4077</v>
      </c>
      <c r="C5605" s="1699" t="s">
        <v>2120</v>
      </c>
      <c r="D5605" s="1699" t="s">
        <v>2512</v>
      </c>
      <c r="E5605" s="1699">
        <v>0</v>
      </c>
      <c r="F5605" s="1699">
        <v>1</v>
      </c>
      <c r="G5605" s="1700" t="s">
        <v>7409</v>
      </c>
      <c r="H5605" s="1700" t="s">
        <v>7412</v>
      </c>
      <c r="I5605" s="1700" t="s">
        <v>8088</v>
      </c>
    </row>
    <row r="5606" spans="2:9">
      <c r="B5606" s="1699" t="s">
        <v>4077</v>
      </c>
      <c r="C5606" s="1699" t="s">
        <v>2120</v>
      </c>
      <c r="D5606" s="1699" t="s">
        <v>2514</v>
      </c>
      <c r="E5606" s="1699">
        <v>0</v>
      </c>
      <c r="F5606" s="1699">
        <v>1</v>
      </c>
      <c r="G5606" s="1700" t="s">
        <v>7409</v>
      </c>
      <c r="H5606" s="1700" t="s">
        <v>7413</v>
      </c>
      <c r="I5606" s="1700" t="s">
        <v>8088</v>
      </c>
    </row>
    <row r="5607" spans="2:9">
      <c r="B5607" s="1699" t="s">
        <v>4077</v>
      </c>
      <c r="C5607" s="1699" t="s">
        <v>2120</v>
      </c>
      <c r="D5607" s="1699" t="s">
        <v>2515</v>
      </c>
      <c r="E5607" s="1699">
        <v>0</v>
      </c>
      <c r="F5607" s="1699">
        <v>1</v>
      </c>
      <c r="G5607" s="1700" t="s">
        <v>7409</v>
      </c>
      <c r="H5607" s="1700" t="s">
        <v>7414</v>
      </c>
      <c r="I5607" s="1700" t="s">
        <v>8088</v>
      </c>
    </row>
    <row r="5608" spans="2:9">
      <c r="B5608" s="1699" t="s">
        <v>4077</v>
      </c>
      <c r="C5608" s="1699" t="s">
        <v>2120</v>
      </c>
      <c r="D5608" s="1699" t="s">
        <v>2520</v>
      </c>
      <c r="E5608" s="1699">
        <v>0</v>
      </c>
      <c r="F5608" s="1699">
        <v>1</v>
      </c>
      <c r="G5608" s="1700" t="s">
        <v>7409</v>
      </c>
      <c r="H5608" s="1700" t="s">
        <v>7415</v>
      </c>
      <c r="I5608" s="1700" t="s">
        <v>8088</v>
      </c>
    </row>
    <row r="5609" spans="2:9">
      <c r="B5609" s="1699" t="s">
        <v>4077</v>
      </c>
      <c r="C5609" s="1699" t="s">
        <v>2120</v>
      </c>
      <c r="D5609" s="1699" t="s">
        <v>2525</v>
      </c>
      <c r="E5609" s="1699">
        <v>0</v>
      </c>
      <c r="F5609" s="1699">
        <v>1</v>
      </c>
      <c r="G5609" s="1700" t="s">
        <v>7409</v>
      </c>
      <c r="H5609" s="1700" t="s">
        <v>7416</v>
      </c>
      <c r="I5609" s="1700" t="s">
        <v>8088</v>
      </c>
    </row>
    <row r="5610" spans="2:9">
      <c r="B5610" s="1699" t="s">
        <v>4077</v>
      </c>
      <c r="C5610" s="1699" t="s">
        <v>2135</v>
      </c>
      <c r="D5610" s="1699" t="s">
        <v>2108</v>
      </c>
      <c r="E5610" s="1699">
        <v>1</v>
      </c>
      <c r="F5610" s="1699">
        <v>0</v>
      </c>
      <c r="G5610" s="1700" t="s">
        <v>7418</v>
      </c>
      <c r="H5610" s="1700"/>
      <c r="I5610" s="1700" t="s">
        <v>8088</v>
      </c>
    </row>
    <row r="5611" spans="2:9">
      <c r="B5611" s="1699" t="s">
        <v>4077</v>
      </c>
      <c r="C5611" s="1699" t="s">
        <v>2135</v>
      </c>
      <c r="D5611" s="1699" t="s">
        <v>2112</v>
      </c>
      <c r="E5611" s="1699">
        <v>0</v>
      </c>
      <c r="F5611" s="1699">
        <v>1</v>
      </c>
      <c r="G5611" s="1700" t="s">
        <v>7418</v>
      </c>
      <c r="H5611" s="1700" t="s">
        <v>7419</v>
      </c>
      <c r="I5611" s="1700" t="s">
        <v>8088</v>
      </c>
    </row>
    <row r="5612" spans="2:9">
      <c r="B5612" s="1699" t="s">
        <v>4077</v>
      </c>
      <c r="C5612" s="1699" t="s">
        <v>2135</v>
      </c>
      <c r="D5612" s="1699" t="s">
        <v>2122</v>
      </c>
      <c r="E5612" s="1699">
        <v>0</v>
      </c>
      <c r="F5612" s="1699">
        <v>1</v>
      </c>
      <c r="G5612" s="1700" t="s">
        <v>7418</v>
      </c>
      <c r="H5612" s="1700" t="s">
        <v>7420</v>
      </c>
      <c r="I5612" s="1700" t="s">
        <v>8088</v>
      </c>
    </row>
    <row r="5613" spans="2:9">
      <c r="B5613" s="1699" t="s">
        <v>4077</v>
      </c>
      <c r="C5613" s="1699" t="s">
        <v>2135</v>
      </c>
      <c r="D5613" s="1699" t="s">
        <v>2124</v>
      </c>
      <c r="E5613" s="1699">
        <v>0</v>
      </c>
      <c r="F5613" s="1699">
        <v>1</v>
      </c>
      <c r="G5613" s="1700" t="s">
        <v>7418</v>
      </c>
      <c r="H5613" s="1700" t="s">
        <v>7421</v>
      </c>
      <c r="I5613" s="1700" t="s">
        <v>8088</v>
      </c>
    </row>
    <row r="5614" spans="2:9">
      <c r="B5614" s="1699" t="s">
        <v>4077</v>
      </c>
      <c r="C5614" s="1699" t="s">
        <v>2137</v>
      </c>
      <c r="D5614" s="1699" t="s">
        <v>2108</v>
      </c>
      <c r="E5614" s="1699">
        <v>1</v>
      </c>
      <c r="F5614" s="1699">
        <v>0</v>
      </c>
      <c r="G5614" s="1700" t="s">
        <v>7422</v>
      </c>
      <c r="H5614" s="1700"/>
      <c r="I5614" s="1700" t="s">
        <v>8088</v>
      </c>
    </row>
    <row r="5615" spans="2:9">
      <c r="B5615" s="1699" t="s">
        <v>4077</v>
      </c>
      <c r="C5615" s="1699" t="s">
        <v>2137</v>
      </c>
      <c r="D5615" s="1699" t="s">
        <v>2110</v>
      </c>
      <c r="E5615" s="1699">
        <v>0</v>
      </c>
      <c r="F5615" s="1699">
        <v>1</v>
      </c>
      <c r="G5615" s="1700" t="s">
        <v>7422</v>
      </c>
      <c r="H5615" s="1700" t="s">
        <v>2987</v>
      </c>
      <c r="I5615" s="1700" t="s">
        <v>8088</v>
      </c>
    </row>
    <row r="5616" spans="2:9">
      <c r="B5616" s="1699" t="s">
        <v>4077</v>
      </c>
      <c r="C5616" s="1699" t="s">
        <v>2137</v>
      </c>
      <c r="D5616" s="1699" t="s">
        <v>2112</v>
      </c>
      <c r="E5616" s="1699">
        <v>0</v>
      </c>
      <c r="F5616" s="1699">
        <v>1</v>
      </c>
      <c r="G5616" s="1700" t="s">
        <v>7422</v>
      </c>
      <c r="H5616" s="1700" t="s">
        <v>7423</v>
      </c>
      <c r="I5616" s="1700" t="s">
        <v>8088</v>
      </c>
    </row>
    <row r="5617" spans="2:9">
      <c r="B5617" s="1699" t="s">
        <v>4077</v>
      </c>
      <c r="C5617" s="1699" t="s">
        <v>2137</v>
      </c>
      <c r="D5617" s="1699" t="s">
        <v>2122</v>
      </c>
      <c r="E5617" s="1699">
        <v>0</v>
      </c>
      <c r="F5617" s="1699">
        <v>1</v>
      </c>
      <c r="G5617" s="1700" t="s">
        <v>7422</v>
      </c>
      <c r="H5617" s="1700" t="s">
        <v>7424</v>
      </c>
      <c r="I5617" s="1700" t="s">
        <v>8088</v>
      </c>
    </row>
    <row r="5618" spans="2:9">
      <c r="B5618" s="1699" t="s">
        <v>4077</v>
      </c>
      <c r="C5618" s="1699" t="s">
        <v>2137</v>
      </c>
      <c r="D5618" s="1699" t="s">
        <v>2124</v>
      </c>
      <c r="E5618" s="1699">
        <v>0</v>
      </c>
      <c r="F5618" s="1699">
        <v>1</v>
      </c>
      <c r="G5618" s="1700" t="s">
        <v>7422</v>
      </c>
      <c r="H5618" s="1700" t="s">
        <v>2821</v>
      </c>
      <c r="I5618" s="1700" t="s">
        <v>8088</v>
      </c>
    </row>
    <row r="5619" spans="2:9">
      <c r="B5619" s="1699" t="s">
        <v>4077</v>
      </c>
      <c r="C5619" s="1699" t="s">
        <v>2137</v>
      </c>
      <c r="D5619" s="1699" t="s">
        <v>2126</v>
      </c>
      <c r="E5619" s="1699">
        <v>0</v>
      </c>
      <c r="F5619" s="1699">
        <v>1</v>
      </c>
      <c r="G5619" s="1700" t="s">
        <v>7422</v>
      </c>
      <c r="H5619" s="1700" t="s">
        <v>4132</v>
      </c>
      <c r="I5619" s="1700" t="s">
        <v>8088</v>
      </c>
    </row>
    <row r="5620" spans="2:9">
      <c r="B5620" s="1699" t="s">
        <v>4077</v>
      </c>
      <c r="C5620" s="1699" t="s">
        <v>2137</v>
      </c>
      <c r="D5620" s="1699" t="s">
        <v>2128</v>
      </c>
      <c r="E5620" s="1699">
        <v>0</v>
      </c>
      <c r="F5620" s="1699">
        <v>1</v>
      </c>
      <c r="G5620" s="1700" t="s">
        <v>7422</v>
      </c>
      <c r="H5620" s="1700" t="s">
        <v>7425</v>
      </c>
      <c r="I5620" s="1700" t="s">
        <v>8088</v>
      </c>
    </row>
    <row r="5621" spans="2:9">
      <c r="B5621" s="1699" t="s">
        <v>4077</v>
      </c>
      <c r="C5621" s="1699" t="s">
        <v>2137</v>
      </c>
      <c r="D5621" s="1699" t="s">
        <v>2130</v>
      </c>
      <c r="E5621" s="1699">
        <v>0</v>
      </c>
      <c r="F5621" s="1699">
        <v>1</v>
      </c>
      <c r="G5621" s="1700" t="s">
        <v>7422</v>
      </c>
      <c r="H5621" s="1700" t="s">
        <v>7426</v>
      </c>
      <c r="I5621" s="1700" t="s">
        <v>8088</v>
      </c>
    </row>
    <row r="5622" spans="2:9">
      <c r="B5622" s="1699" t="s">
        <v>4077</v>
      </c>
      <c r="C5622" s="1699" t="s">
        <v>2137</v>
      </c>
      <c r="D5622" s="1699" t="s">
        <v>2512</v>
      </c>
      <c r="E5622" s="1699">
        <v>0</v>
      </c>
      <c r="F5622" s="1699">
        <v>1</v>
      </c>
      <c r="G5622" s="1700" t="s">
        <v>7422</v>
      </c>
      <c r="H5622" s="1700" t="s">
        <v>7427</v>
      </c>
      <c r="I5622" s="1700" t="s">
        <v>8088</v>
      </c>
    </row>
    <row r="5623" spans="2:9">
      <c r="B5623" s="1699" t="s">
        <v>4077</v>
      </c>
      <c r="C5623" s="1699" t="s">
        <v>2137</v>
      </c>
      <c r="D5623" s="1699" t="s">
        <v>2514</v>
      </c>
      <c r="E5623" s="1699">
        <v>0</v>
      </c>
      <c r="F5623" s="1699">
        <v>1</v>
      </c>
      <c r="G5623" s="1700" t="s">
        <v>7422</v>
      </c>
      <c r="H5623" s="1700" t="s">
        <v>7428</v>
      </c>
      <c r="I5623" s="1700" t="s">
        <v>8088</v>
      </c>
    </row>
    <row r="5624" spans="2:9">
      <c r="B5624" s="1699" t="s">
        <v>4077</v>
      </c>
      <c r="C5624" s="1699" t="s">
        <v>2138</v>
      </c>
      <c r="D5624" s="1699" t="s">
        <v>2108</v>
      </c>
      <c r="E5624" s="1699">
        <v>1</v>
      </c>
      <c r="F5624" s="1699">
        <v>0</v>
      </c>
      <c r="G5624" s="1700" t="s">
        <v>7429</v>
      </c>
      <c r="H5624" s="1700"/>
      <c r="I5624" s="1700" t="s">
        <v>8088</v>
      </c>
    </row>
    <row r="5625" spans="2:9">
      <c r="B5625" s="1699" t="s">
        <v>4077</v>
      </c>
      <c r="C5625" s="1699" t="s">
        <v>2138</v>
      </c>
      <c r="D5625" s="1699" t="s">
        <v>2122</v>
      </c>
      <c r="E5625" s="1699">
        <v>0</v>
      </c>
      <c r="F5625" s="1699">
        <v>1</v>
      </c>
      <c r="G5625" s="1700" t="s">
        <v>7429</v>
      </c>
      <c r="H5625" s="1700" t="s">
        <v>7430</v>
      </c>
      <c r="I5625" s="1700" t="s">
        <v>8088</v>
      </c>
    </row>
    <row r="5626" spans="2:9">
      <c r="B5626" s="1699" t="s">
        <v>4077</v>
      </c>
      <c r="C5626" s="1699" t="s">
        <v>2138</v>
      </c>
      <c r="D5626" s="1699" t="s">
        <v>2124</v>
      </c>
      <c r="E5626" s="1699">
        <v>0</v>
      </c>
      <c r="F5626" s="1699">
        <v>1</v>
      </c>
      <c r="G5626" s="1700" t="s">
        <v>7429</v>
      </c>
      <c r="H5626" s="1700" t="s">
        <v>7431</v>
      </c>
      <c r="I5626" s="1700" t="s">
        <v>8088</v>
      </c>
    </row>
    <row r="5627" spans="2:9">
      <c r="B5627" s="1699" t="s">
        <v>4077</v>
      </c>
      <c r="C5627" s="1699" t="s">
        <v>2138</v>
      </c>
      <c r="D5627" s="1699" t="s">
        <v>2126</v>
      </c>
      <c r="E5627" s="1699">
        <v>0</v>
      </c>
      <c r="F5627" s="1699">
        <v>1</v>
      </c>
      <c r="G5627" s="1700" t="s">
        <v>7429</v>
      </c>
      <c r="H5627" s="1700" t="s">
        <v>7432</v>
      </c>
      <c r="I5627" s="1700" t="s">
        <v>8088</v>
      </c>
    </row>
    <row r="5628" spans="2:9">
      <c r="B5628" s="1699" t="s">
        <v>4077</v>
      </c>
      <c r="C5628" s="1699" t="s">
        <v>2138</v>
      </c>
      <c r="D5628" s="1699" t="s">
        <v>2128</v>
      </c>
      <c r="E5628" s="1699">
        <v>0</v>
      </c>
      <c r="F5628" s="1699">
        <v>1</v>
      </c>
      <c r="G5628" s="1700" t="s">
        <v>7429</v>
      </c>
      <c r="H5628" s="1700" t="s">
        <v>7433</v>
      </c>
      <c r="I5628" s="1700" t="s">
        <v>8088</v>
      </c>
    </row>
    <row r="5629" spans="2:9">
      <c r="B5629" s="1699" t="s">
        <v>4077</v>
      </c>
      <c r="C5629" s="1699" t="s">
        <v>2138</v>
      </c>
      <c r="D5629" s="1699" t="s">
        <v>2130</v>
      </c>
      <c r="E5629" s="1699">
        <v>0</v>
      </c>
      <c r="F5629" s="1699">
        <v>1</v>
      </c>
      <c r="G5629" s="1700" t="s">
        <v>7429</v>
      </c>
      <c r="H5629" s="1700" t="s">
        <v>4490</v>
      </c>
      <c r="I5629" s="1700" t="s">
        <v>8088</v>
      </c>
    </row>
    <row r="5630" spans="2:9">
      <c r="B5630" s="1699" t="s">
        <v>4077</v>
      </c>
      <c r="C5630" s="1699" t="s">
        <v>2138</v>
      </c>
      <c r="D5630" s="1699" t="s">
        <v>2512</v>
      </c>
      <c r="E5630" s="1699">
        <v>0</v>
      </c>
      <c r="F5630" s="1699">
        <v>1</v>
      </c>
      <c r="G5630" s="1700" t="s">
        <v>7429</v>
      </c>
      <c r="H5630" s="1700" t="s">
        <v>7434</v>
      </c>
      <c r="I5630" s="1700" t="s">
        <v>8088</v>
      </c>
    </row>
    <row r="5631" spans="2:9">
      <c r="B5631" s="1699" t="s">
        <v>4077</v>
      </c>
      <c r="C5631" s="1699" t="s">
        <v>2138</v>
      </c>
      <c r="D5631" s="1699" t="s">
        <v>2515</v>
      </c>
      <c r="E5631" s="1699">
        <v>0</v>
      </c>
      <c r="F5631" s="1699">
        <v>1</v>
      </c>
      <c r="G5631" s="1700" t="s">
        <v>7429</v>
      </c>
      <c r="H5631" s="1700" t="s">
        <v>5113</v>
      </c>
      <c r="I5631" s="1700" t="s">
        <v>8088</v>
      </c>
    </row>
    <row r="5632" spans="2:9">
      <c r="B5632" s="1699" t="s">
        <v>4077</v>
      </c>
      <c r="C5632" s="1699" t="s">
        <v>2142</v>
      </c>
      <c r="D5632" s="1699" t="s">
        <v>2110</v>
      </c>
      <c r="E5632" s="1699">
        <v>0</v>
      </c>
      <c r="F5632" s="1699">
        <v>1</v>
      </c>
      <c r="G5632" s="1700" t="s">
        <v>7435</v>
      </c>
      <c r="H5632" s="1700" t="s">
        <v>7436</v>
      </c>
      <c r="I5632" s="1700" t="s">
        <v>8088</v>
      </c>
    </row>
    <row r="5633" spans="2:9">
      <c r="B5633" s="1699" t="s">
        <v>4077</v>
      </c>
      <c r="C5633" s="1699" t="s">
        <v>2142</v>
      </c>
      <c r="D5633" s="1699" t="s">
        <v>2128</v>
      </c>
      <c r="E5633" s="1699">
        <v>0</v>
      </c>
      <c r="F5633" s="1699">
        <v>1</v>
      </c>
      <c r="G5633" s="1700" t="s">
        <v>7435</v>
      </c>
      <c r="H5633" s="1700" t="s">
        <v>7437</v>
      </c>
      <c r="I5633" s="1700" t="s">
        <v>8088</v>
      </c>
    </row>
    <row r="5634" spans="2:9">
      <c r="B5634" s="1699" t="s">
        <v>4077</v>
      </c>
      <c r="C5634" s="1699" t="s">
        <v>2145</v>
      </c>
      <c r="D5634" s="1699" t="s">
        <v>2107</v>
      </c>
      <c r="E5634" s="1699">
        <v>0</v>
      </c>
      <c r="F5634" s="1699">
        <v>1</v>
      </c>
      <c r="G5634" s="1700" t="s">
        <v>7438</v>
      </c>
      <c r="H5634" s="1700" t="s">
        <v>7439</v>
      </c>
      <c r="I5634" s="1700" t="s">
        <v>8088</v>
      </c>
    </row>
    <row r="5635" spans="2:9">
      <c r="B5635" s="1699" t="s">
        <v>4077</v>
      </c>
      <c r="C5635" s="1699" t="s">
        <v>2150</v>
      </c>
      <c r="D5635" s="1699" t="s">
        <v>2108</v>
      </c>
      <c r="E5635" s="1699">
        <v>1</v>
      </c>
      <c r="F5635" s="1699">
        <v>0</v>
      </c>
      <c r="G5635" s="1700" t="s">
        <v>7440</v>
      </c>
      <c r="H5635" s="1700"/>
      <c r="I5635" s="1700" t="s">
        <v>8088</v>
      </c>
    </row>
    <row r="5636" spans="2:9">
      <c r="B5636" s="1699" t="s">
        <v>4077</v>
      </c>
      <c r="C5636" s="1699" t="s">
        <v>2150</v>
      </c>
      <c r="D5636" s="1699" t="s">
        <v>2107</v>
      </c>
      <c r="E5636" s="1699">
        <v>0</v>
      </c>
      <c r="F5636" s="1699">
        <v>1</v>
      </c>
      <c r="G5636" s="1700" t="s">
        <v>7440</v>
      </c>
      <c r="H5636" s="1700" t="s">
        <v>7441</v>
      </c>
      <c r="I5636" s="1700" t="s">
        <v>8088</v>
      </c>
    </row>
    <row r="5637" spans="2:9">
      <c r="B5637" s="1699" t="s">
        <v>4077</v>
      </c>
      <c r="C5637" s="1699" t="s">
        <v>2150</v>
      </c>
      <c r="D5637" s="1699" t="s">
        <v>2112</v>
      </c>
      <c r="E5637" s="1699">
        <v>0</v>
      </c>
      <c r="F5637" s="1699">
        <v>1</v>
      </c>
      <c r="G5637" s="1700" t="s">
        <v>7440</v>
      </c>
      <c r="H5637" s="1700" t="s">
        <v>7442</v>
      </c>
      <c r="I5637" s="1700" t="s">
        <v>8088</v>
      </c>
    </row>
    <row r="5638" spans="2:9">
      <c r="B5638" s="1699" t="s">
        <v>4077</v>
      </c>
      <c r="C5638" s="1699" t="s">
        <v>2150</v>
      </c>
      <c r="D5638" s="1699" t="s">
        <v>2124</v>
      </c>
      <c r="E5638" s="1699">
        <v>0</v>
      </c>
      <c r="F5638" s="1699">
        <v>1</v>
      </c>
      <c r="G5638" s="1700" t="s">
        <v>7440</v>
      </c>
      <c r="H5638" s="1700" t="s">
        <v>4457</v>
      </c>
      <c r="I5638" s="1700" t="s">
        <v>8088</v>
      </c>
    </row>
    <row r="5639" spans="2:9">
      <c r="B5639" s="1699" t="s">
        <v>4077</v>
      </c>
      <c r="C5639" s="1699" t="s">
        <v>2150</v>
      </c>
      <c r="D5639" s="1699" t="s">
        <v>2126</v>
      </c>
      <c r="E5639" s="1699">
        <v>0</v>
      </c>
      <c r="F5639" s="1699">
        <v>1</v>
      </c>
      <c r="G5639" s="1700" t="s">
        <v>7440</v>
      </c>
      <c r="H5639" s="1700" t="s">
        <v>7443</v>
      </c>
      <c r="I5639" s="1700" t="s">
        <v>8088</v>
      </c>
    </row>
    <row r="5640" spans="2:9">
      <c r="B5640" s="1699" t="s">
        <v>4077</v>
      </c>
      <c r="C5640" s="1699" t="s">
        <v>2150</v>
      </c>
      <c r="D5640" s="1699" t="s">
        <v>2128</v>
      </c>
      <c r="E5640" s="1699">
        <v>0</v>
      </c>
      <c r="F5640" s="1699">
        <v>1</v>
      </c>
      <c r="G5640" s="1700" t="s">
        <v>7440</v>
      </c>
      <c r="H5640" s="1700" t="s">
        <v>4456</v>
      </c>
      <c r="I5640" s="1700" t="s">
        <v>8088</v>
      </c>
    </row>
    <row r="5641" spans="2:9">
      <c r="B5641" s="1699" t="s">
        <v>4077</v>
      </c>
      <c r="C5641" s="1699" t="s">
        <v>2152</v>
      </c>
      <c r="D5641" s="1699" t="s">
        <v>2130</v>
      </c>
      <c r="E5641" s="1699">
        <v>0</v>
      </c>
      <c r="F5641" s="1699">
        <v>1</v>
      </c>
      <c r="G5641" s="1700" t="s">
        <v>7444</v>
      </c>
      <c r="H5641" s="1700" t="s">
        <v>7445</v>
      </c>
      <c r="I5641" s="1700" t="s">
        <v>8089</v>
      </c>
    </row>
    <row r="5642" spans="2:9">
      <c r="B5642" s="1699" t="s">
        <v>4077</v>
      </c>
      <c r="C5642" s="1699" t="s">
        <v>3086</v>
      </c>
      <c r="D5642" s="1699" t="s">
        <v>2110</v>
      </c>
      <c r="E5642" s="1699">
        <v>0</v>
      </c>
      <c r="F5642" s="1699">
        <v>1</v>
      </c>
      <c r="G5642" s="1700" t="s">
        <v>7446</v>
      </c>
      <c r="H5642" s="1700" t="s">
        <v>7447</v>
      </c>
      <c r="I5642" s="1700" t="s">
        <v>8088</v>
      </c>
    </row>
    <row r="5643" spans="2:9">
      <c r="B5643" s="1699" t="s">
        <v>4077</v>
      </c>
      <c r="C5643" s="1699" t="s">
        <v>2236</v>
      </c>
      <c r="D5643" s="1699" t="s">
        <v>2107</v>
      </c>
      <c r="E5643" s="1699">
        <v>0</v>
      </c>
      <c r="F5643" s="1699">
        <v>1</v>
      </c>
      <c r="G5643" s="1700" t="s">
        <v>7448</v>
      </c>
      <c r="H5643" s="1700" t="s">
        <v>7449</v>
      </c>
      <c r="I5643" s="1700" t="s">
        <v>8088</v>
      </c>
    </row>
    <row r="5644" spans="2:9">
      <c r="B5644" s="1699" t="s">
        <v>4077</v>
      </c>
      <c r="C5644" s="1699" t="s">
        <v>2290</v>
      </c>
      <c r="D5644" s="1699" t="s">
        <v>2108</v>
      </c>
      <c r="E5644" s="1699">
        <v>1</v>
      </c>
      <c r="F5644" s="1699">
        <v>0</v>
      </c>
      <c r="G5644" s="1700" t="s">
        <v>7450</v>
      </c>
      <c r="H5644" s="1700"/>
      <c r="I5644" s="1700" t="s">
        <v>8088</v>
      </c>
    </row>
    <row r="5645" spans="2:9">
      <c r="B5645" s="1699" t="s">
        <v>4077</v>
      </c>
      <c r="C5645" s="1699" t="s">
        <v>2290</v>
      </c>
      <c r="D5645" s="1699" t="s">
        <v>2107</v>
      </c>
      <c r="E5645" s="1699">
        <v>0</v>
      </c>
      <c r="F5645" s="1699">
        <v>1</v>
      </c>
      <c r="G5645" s="1700" t="s">
        <v>7450</v>
      </c>
      <c r="H5645" s="1700" t="s">
        <v>7450</v>
      </c>
      <c r="I5645" s="1700" t="s">
        <v>8088</v>
      </c>
    </row>
    <row r="5646" spans="2:9">
      <c r="B5646" s="1699" t="s">
        <v>4077</v>
      </c>
      <c r="C5646" s="1699" t="s">
        <v>2290</v>
      </c>
      <c r="D5646" s="1699" t="s">
        <v>2110</v>
      </c>
      <c r="E5646" s="1699">
        <v>0</v>
      </c>
      <c r="F5646" s="1699">
        <v>1</v>
      </c>
      <c r="G5646" s="1700" t="s">
        <v>7450</v>
      </c>
      <c r="H5646" s="1700" t="s">
        <v>7451</v>
      </c>
      <c r="I5646" s="1700" t="s">
        <v>8088</v>
      </c>
    </row>
    <row r="5647" spans="2:9">
      <c r="B5647" s="1699" t="s">
        <v>4077</v>
      </c>
      <c r="C5647" s="1699" t="s">
        <v>2290</v>
      </c>
      <c r="D5647" s="1699" t="s">
        <v>2122</v>
      </c>
      <c r="E5647" s="1699">
        <v>0</v>
      </c>
      <c r="F5647" s="1699">
        <v>1</v>
      </c>
      <c r="G5647" s="1700" t="s">
        <v>7450</v>
      </c>
      <c r="H5647" s="1700" t="s">
        <v>7452</v>
      </c>
      <c r="I5647" s="1700" t="s">
        <v>8088</v>
      </c>
    </row>
    <row r="5648" spans="2:9">
      <c r="B5648" s="1699" t="s">
        <v>4077</v>
      </c>
      <c r="C5648" s="1699" t="s">
        <v>2290</v>
      </c>
      <c r="D5648" s="1699" t="s">
        <v>2124</v>
      </c>
      <c r="E5648" s="1699">
        <v>0</v>
      </c>
      <c r="F5648" s="1699">
        <v>1</v>
      </c>
      <c r="G5648" s="1700" t="s">
        <v>7450</v>
      </c>
      <c r="H5648" s="1700" t="s">
        <v>3391</v>
      </c>
      <c r="I5648" s="1700" t="s">
        <v>8088</v>
      </c>
    </row>
    <row r="5649" spans="2:9">
      <c r="B5649" s="1699" t="s">
        <v>4077</v>
      </c>
      <c r="C5649" s="1699" t="s">
        <v>2620</v>
      </c>
      <c r="D5649" s="1699" t="s">
        <v>2108</v>
      </c>
      <c r="E5649" s="1699">
        <v>1</v>
      </c>
      <c r="F5649" s="1699">
        <v>0</v>
      </c>
      <c r="G5649" s="1700" t="s">
        <v>7453</v>
      </c>
      <c r="H5649" s="1700"/>
      <c r="I5649" s="1700" t="s">
        <v>8088</v>
      </c>
    </row>
    <row r="5650" spans="2:9">
      <c r="B5650" s="1699" t="s">
        <v>4077</v>
      </c>
      <c r="C5650" s="1699" t="s">
        <v>2620</v>
      </c>
      <c r="D5650" s="1699" t="s">
        <v>2107</v>
      </c>
      <c r="E5650" s="1699">
        <v>0</v>
      </c>
      <c r="F5650" s="1699">
        <v>1</v>
      </c>
      <c r="G5650" s="1700" t="s">
        <v>7453</v>
      </c>
      <c r="H5650" s="1700" t="s">
        <v>4971</v>
      </c>
      <c r="I5650" s="1700" t="s">
        <v>8088</v>
      </c>
    </row>
    <row r="5651" spans="2:9">
      <c r="B5651" s="1699" t="s">
        <v>4077</v>
      </c>
      <c r="C5651" s="1699" t="s">
        <v>2620</v>
      </c>
      <c r="D5651" s="1699" t="s">
        <v>2112</v>
      </c>
      <c r="E5651" s="1699">
        <v>0</v>
      </c>
      <c r="F5651" s="1699">
        <v>1</v>
      </c>
      <c r="G5651" s="1700" t="s">
        <v>7453</v>
      </c>
      <c r="H5651" s="1700" t="s">
        <v>7454</v>
      </c>
      <c r="I5651" s="1700" t="s">
        <v>8088</v>
      </c>
    </row>
    <row r="5652" spans="2:9">
      <c r="B5652" s="1699" t="s">
        <v>4079</v>
      </c>
      <c r="C5652" s="1699" t="s">
        <v>2507</v>
      </c>
      <c r="D5652" s="1699" t="s">
        <v>2124</v>
      </c>
      <c r="E5652" s="1699">
        <v>0</v>
      </c>
      <c r="F5652" s="1699">
        <v>1</v>
      </c>
      <c r="G5652" s="1700" t="s">
        <v>1339</v>
      </c>
      <c r="H5652" s="1700" t="s">
        <v>3660</v>
      </c>
      <c r="I5652" s="1700" t="s">
        <v>8088</v>
      </c>
    </row>
    <row r="5653" spans="2:9">
      <c r="B5653" s="1699" t="s">
        <v>4079</v>
      </c>
      <c r="C5653" s="1699" t="s">
        <v>2507</v>
      </c>
      <c r="D5653" s="1699" t="s">
        <v>2512</v>
      </c>
      <c r="E5653" s="1699">
        <v>0</v>
      </c>
      <c r="F5653" s="1699">
        <v>1</v>
      </c>
      <c r="G5653" s="1700" t="s">
        <v>1339</v>
      </c>
      <c r="H5653" s="1700" t="s">
        <v>7455</v>
      </c>
      <c r="I5653" s="1700" t="s">
        <v>8088</v>
      </c>
    </row>
    <row r="5654" spans="2:9">
      <c r="B5654" s="1699" t="s">
        <v>4079</v>
      </c>
      <c r="C5654" s="1699" t="s">
        <v>2507</v>
      </c>
      <c r="D5654" s="1699" t="s">
        <v>2518</v>
      </c>
      <c r="E5654" s="1699">
        <v>0</v>
      </c>
      <c r="F5654" s="1699">
        <v>1</v>
      </c>
      <c r="G5654" s="1700" t="s">
        <v>1339</v>
      </c>
      <c r="H5654" s="1700" t="s">
        <v>7456</v>
      </c>
      <c r="I5654" s="1700" t="s">
        <v>8088</v>
      </c>
    </row>
    <row r="5655" spans="2:9">
      <c r="B5655" s="1699" t="s">
        <v>4079</v>
      </c>
      <c r="C5655" s="1699" t="s">
        <v>2507</v>
      </c>
      <c r="D5655" s="1699" t="s">
        <v>2520</v>
      </c>
      <c r="E5655" s="1699">
        <v>0</v>
      </c>
      <c r="F5655" s="1699">
        <v>1</v>
      </c>
      <c r="G5655" s="1700" t="s">
        <v>1339</v>
      </c>
      <c r="H5655" s="1700" t="s">
        <v>5503</v>
      </c>
      <c r="I5655" s="1700" t="s">
        <v>8088</v>
      </c>
    </row>
    <row r="5656" spans="2:9">
      <c r="B5656" s="1699" t="s">
        <v>4079</v>
      </c>
      <c r="C5656" s="1699" t="s">
        <v>2507</v>
      </c>
      <c r="D5656" s="1699" t="s">
        <v>2522</v>
      </c>
      <c r="E5656" s="1699">
        <v>0</v>
      </c>
      <c r="F5656" s="1699">
        <v>1</v>
      </c>
      <c r="G5656" s="1700" t="s">
        <v>1339</v>
      </c>
      <c r="H5656" s="1700" t="s">
        <v>7457</v>
      </c>
      <c r="I5656" s="1700" t="s">
        <v>8088</v>
      </c>
    </row>
    <row r="5657" spans="2:9">
      <c r="B5657" s="1699" t="s">
        <v>4079</v>
      </c>
      <c r="C5657" s="1699" t="s">
        <v>2507</v>
      </c>
      <c r="D5657" s="1699" t="s">
        <v>2524</v>
      </c>
      <c r="E5657" s="1699">
        <v>0</v>
      </c>
      <c r="F5657" s="1699">
        <v>1</v>
      </c>
      <c r="G5657" s="1700" t="s">
        <v>1339</v>
      </c>
      <c r="H5657" s="1700" t="s">
        <v>7458</v>
      </c>
      <c r="I5657" s="1700" t="s">
        <v>8088</v>
      </c>
    </row>
    <row r="5658" spans="2:9">
      <c r="B5658" s="1699" t="s">
        <v>4079</v>
      </c>
      <c r="C5658" s="1699" t="s">
        <v>2507</v>
      </c>
      <c r="D5658" s="1699" t="s">
        <v>2525</v>
      </c>
      <c r="E5658" s="1699">
        <v>0</v>
      </c>
      <c r="F5658" s="1699">
        <v>1</v>
      </c>
      <c r="G5658" s="1700" t="s">
        <v>1339</v>
      </c>
      <c r="H5658" s="1700" t="s">
        <v>7459</v>
      </c>
      <c r="I5658" s="1700" t="s">
        <v>8088</v>
      </c>
    </row>
    <row r="5659" spans="2:9">
      <c r="B5659" s="1699" t="s">
        <v>4079</v>
      </c>
      <c r="C5659" s="1699" t="s">
        <v>2507</v>
      </c>
      <c r="D5659" s="1699" t="s">
        <v>2527</v>
      </c>
      <c r="E5659" s="1699">
        <v>0</v>
      </c>
      <c r="F5659" s="1699">
        <v>1</v>
      </c>
      <c r="G5659" s="1700" t="s">
        <v>1339</v>
      </c>
      <c r="H5659" s="1700" t="s">
        <v>7460</v>
      </c>
      <c r="I5659" s="1700" t="s">
        <v>8088</v>
      </c>
    </row>
    <row r="5660" spans="2:9">
      <c r="B5660" s="1699" t="s">
        <v>4079</v>
      </c>
      <c r="C5660" s="1699" t="s">
        <v>2507</v>
      </c>
      <c r="D5660" s="1699" t="s">
        <v>2531</v>
      </c>
      <c r="E5660" s="1699">
        <v>0</v>
      </c>
      <c r="F5660" s="1699">
        <v>1</v>
      </c>
      <c r="G5660" s="1700" t="s">
        <v>1339</v>
      </c>
      <c r="H5660" s="1700" t="s">
        <v>7461</v>
      </c>
      <c r="I5660" s="1700" t="s">
        <v>8088</v>
      </c>
    </row>
    <row r="5661" spans="2:9">
      <c r="B5661" s="1699" t="s">
        <v>4079</v>
      </c>
      <c r="C5661" s="1699" t="s">
        <v>2507</v>
      </c>
      <c r="D5661" s="1699" t="s">
        <v>2685</v>
      </c>
      <c r="E5661" s="1699">
        <v>0</v>
      </c>
      <c r="F5661" s="1699">
        <v>1</v>
      </c>
      <c r="G5661" s="1700" t="s">
        <v>1339</v>
      </c>
      <c r="H5661" s="1700" t="s">
        <v>5990</v>
      </c>
      <c r="I5661" s="1700" t="s">
        <v>8088</v>
      </c>
    </row>
    <row r="5662" spans="2:9">
      <c r="B5662" s="1699" t="s">
        <v>4079</v>
      </c>
      <c r="C5662" s="1699" t="s">
        <v>2507</v>
      </c>
      <c r="D5662" s="1699" t="s">
        <v>2725</v>
      </c>
      <c r="E5662" s="1699">
        <v>0</v>
      </c>
      <c r="F5662" s="1699">
        <v>1</v>
      </c>
      <c r="G5662" s="1700" t="s">
        <v>1339</v>
      </c>
      <c r="H5662" s="1700" t="s">
        <v>7462</v>
      </c>
      <c r="I5662" s="1700" t="s">
        <v>8088</v>
      </c>
    </row>
    <row r="5663" spans="2:9">
      <c r="B5663" s="1699" t="s">
        <v>4079</v>
      </c>
      <c r="C5663" s="1699" t="s">
        <v>2507</v>
      </c>
      <c r="D5663" s="1699" t="s">
        <v>2727</v>
      </c>
      <c r="E5663" s="1699">
        <v>0</v>
      </c>
      <c r="F5663" s="1699">
        <v>1</v>
      </c>
      <c r="G5663" s="1700" t="s">
        <v>1339</v>
      </c>
      <c r="H5663" s="1700" t="s">
        <v>6368</v>
      </c>
      <c r="I5663" s="1700" t="s">
        <v>8088</v>
      </c>
    </row>
    <row r="5664" spans="2:9">
      <c r="B5664" s="1699" t="s">
        <v>4079</v>
      </c>
      <c r="C5664" s="1699" t="s">
        <v>2507</v>
      </c>
      <c r="D5664" s="1699" t="s">
        <v>2729</v>
      </c>
      <c r="E5664" s="1699">
        <v>0</v>
      </c>
      <c r="F5664" s="1699">
        <v>1</v>
      </c>
      <c r="G5664" s="1700" t="s">
        <v>1339</v>
      </c>
      <c r="H5664" s="1700" t="s">
        <v>3916</v>
      </c>
      <c r="I5664" s="1700" t="s">
        <v>8088</v>
      </c>
    </row>
    <row r="5665" spans="2:9">
      <c r="B5665" s="1699" t="s">
        <v>4079</v>
      </c>
      <c r="C5665" s="1699" t="s">
        <v>2507</v>
      </c>
      <c r="D5665" s="1699" t="s">
        <v>2731</v>
      </c>
      <c r="E5665" s="1699">
        <v>0</v>
      </c>
      <c r="F5665" s="1699">
        <v>1</v>
      </c>
      <c r="G5665" s="1700" t="s">
        <v>1339</v>
      </c>
      <c r="H5665" s="1700" t="s">
        <v>7463</v>
      </c>
      <c r="I5665" s="1700" t="s">
        <v>8088</v>
      </c>
    </row>
    <row r="5666" spans="2:9">
      <c r="B5666" s="1699" t="s">
        <v>4079</v>
      </c>
      <c r="C5666" s="1699" t="s">
        <v>2120</v>
      </c>
      <c r="D5666" s="1699" t="s">
        <v>2110</v>
      </c>
      <c r="E5666" s="1699">
        <v>0</v>
      </c>
      <c r="F5666" s="1699">
        <v>1</v>
      </c>
      <c r="G5666" s="1700" t="s">
        <v>1379</v>
      </c>
      <c r="H5666" s="1700" t="s">
        <v>4425</v>
      </c>
      <c r="I5666" s="1700" t="s">
        <v>8088</v>
      </c>
    </row>
    <row r="5667" spans="2:9">
      <c r="B5667" s="1699" t="s">
        <v>4079</v>
      </c>
      <c r="C5667" s="1699" t="s">
        <v>2120</v>
      </c>
      <c r="D5667" s="1699" t="s">
        <v>2112</v>
      </c>
      <c r="E5667" s="1699">
        <v>0</v>
      </c>
      <c r="F5667" s="1699">
        <v>1</v>
      </c>
      <c r="G5667" s="1700" t="s">
        <v>1379</v>
      </c>
      <c r="H5667" s="1700" t="s">
        <v>7464</v>
      </c>
      <c r="I5667" s="1700" t="s">
        <v>8088</v>
      </c>
    </row>
    <row r="5668" spans="2:9">
      <c r="B5668" s="1699" t="s">
        <v>4079</v>
      </c>
      <c r="C5668" s="1699" t="s">
        <v>2120</v>
      </c>
      <c r="D5668" s="1699" t="s">
        <v>2122</v>
      </c>
      <c r="E5668" s="1699">
        <v>0</v>
      </c>
      <c r="F5668" s="1699">
        <v>1</v>
      </c>
      <c r="G5668" s="1700" t="s">
        <v>1379</v>
      </c>
      <c r="H5668" s="1700" t="s">
        <v>7465</v>
      </c>
      <c r="I5668" s="1700" t="s">
        <v>8088</v>
      </c>
    </row>
    <row r="5669" spans="2:9">
      <c r="B5669" s="1699" t="s">
        <v>4079</v>
      </c>
      <c r="C5669" s="1699" t="s">
        <v>2120</v>
      </c>
      <c r="D5669" s="1699" t="s">
        <v>2124</v>
      </c>
      <c r="E5669" s="1699">
        <v>0</v>
      </c>
      <c r="F5669" s="1699">
        <v>1</v>
      </c>
      <c r="G5669" s="1700" t="s">
        <v>1379</v>
      </c>
      <c r="H5669" s="1700" t="s">
        <v>7325</v>
      </c>
      <c r="I5669" s="1700" t="s">
        <v>8088</v>
      </c>
    </row>
    <row r="5670" spans="2:9">
      <c r="B5670" s="1699" t="s">
        <v>4079</v>
      </c>
      <c r="C5670" s="1699" t="s">
        <v>2120</v>
      </c>
      <c r="D5670" s="1699" t="s">
        <v>2130</v>
      </c>
      <c r="E5670" s="1699">
        <v>0</v>
      </c>
      <c r="F5670" s="1699">
        <v>1</v>
      </c>
      <c r="G5670" s="1700" t="s">
        <v>1379</v>
      </c>
      <c r="H5670" s="1700" t="s">
        <v>3687</v>
      </c>
      <c r="I5670" s="1700" t="s">
        <v>8088</v>
      </c>
    </row>
    <row r="5671" spans="2:9">
      <c r="B5671" s="1699" t="s">
        <v>4079</v>
      </c>
      <c r="C5671" s="1699" t="s">
        <v>2120</v>
      </c>
      <c r="D5671" s="1699" t="s">
        <v>2512</v>
      </c>
      <c r="E5671" s="1699">
        <v>0</v>
      </c>
      <c r="F5671" s="1699">
        <v>1</v>
      </c>
      <c r="G5671" s="1700" t="s">
        <v>1379</v>
      </c>
      <c r="H5671" s="1700" t="s">
        <v>7466</v>
      </c>
      <c r="I5671" s="1700" t="s">
        <v>8088</v>
      </c>
    </row>
    <row r="5672" spans="2:9">
      <c r="B5672" s="1699" t="s">
        <v>4079</v>
      </c>
      <c r="C5672" s="1699" t="s">
        <v>2120</v>
      </c>
      <c r="D5672" s="1699" t="s">
        <v>2516</v>
      </c>
      <c r="E5672" s="1699">
        <v>0</v>
      </c>
      <c r="F5672" s="1699">
        <v>1</v>
      </c>
      <c r="G5672" s="1700" t="s">
        <v>1379</v>
      </c>
      <c r="H5672" s="1700" t="s">
        <v>7467</v>
      </c>
      <c r="I5672" s="1700" t="s">
        <v>8088</v>
      </c>
    </row>
    <row r="5673" spans="2:9">
      <c r="B5673" s="1699" t="s">
        <v>4079</v>
      </c>
      <c r="C5673" s="1699" t="s">
        <v>2120</v>
      </c>
      <c r="D5673" s="1699" t="s">
        <v>2518</v>
      </c>
      <c r="E5673" s="1699">
        <v>0</v>
      </c>
      <c r="F5673" s="1699">
        <v>1</v>
      </c>
      <c r="G5673" s="1700" t="s">
        <v>1379</v>
      </c>
      <c r="H5673" s="1700" t="s">
        <v>7468</v>
      </c>
      <c r="I5673" s="1700" t="s">
        <v>8088</v>
      </c>
    </row>
    <row r="5674" spans="2:9">
      <c r="B5674" s="1699" t="s">
        <v>4079</v>
      </c>
      <c r="C5674" s="1699" t="s">
        <v>2120</v>
      </c>
      <c r="D5674" s="1699" t="s">
        <v>2520</v>
      </c>
      <c r="E5674" s="1699">
        <v>0</v>
      </c>
      <c r="F5674" s="1699">
        <v>1</v>
      </c>
      <c r="G5674" s="1700" t="s">
        <v>1379</v>
      </c>
      <c r="H5674" s="1700" t="s">
        <v>7469</v>
      </c>
      <c r="I5674" s="1700" t="s">
        <v>8088</v>
      </c>
    </row>
    <row r="5675" spans="2:9">
      <c r="B5675" s="1699" t="s">
        <v>4079</v>
      </c>
      <c r="C5675" s="1699" t="s">
        <v>2120</v>
      </c>
      <c r="D5675" s="1699" t="s">
        <v>2522</v>
      </c>
      <c r="E5675" s="1699">
        <v>0</v>
      </c>
      <c r="F5675" s="1699">
        <v>1</v>
      </c>
      <c r="G5675" s="1700" t="s">
        <v>1379</v>
      </c>
      <c r="H5675" s="1700" t="s">
        <v>7470</v>
      </c>
      <c r="I5675" s="1700" t="s">
        <v>8088</v>
      </c>
    </row>
    <row r="5676" spans="2:9">
      <c r="B5676" s="1699" t="s">
        <v>4079</v>
      </c>
      <c r="C5676" s="1699" t="s">
        <v>2135</v>
      </c>
      <c r="D5676" s="1699" t="s">
        <v>2126</v>
      </c>
      <c r="E5676" s="1699">
        <v>0</v>
      </c>
      <c r="F5676" s="1699">
        <v>1</v>
      </c>
      <c r="G5676" s="1700" t="s">
        <v>7471</v>
      </c>
      <c r="H5676" s="1700" t="s">
        <v>7472</v>
      </c>
      <c r="I5676" s="1700" t="s">
        <v>8088</v>
      </c>
    </row>
    <row r="5677" spans="2:9">
      <c r="B5677" s="1699" t="s">
        <v>4079</v>
      </c>
      <c r="C5677" s="1699" t="s">
        <v>2135</v>
      </c>
      <c r="D5677" s="1699" t="s">
        <v>2512</v>
      </c>
      <c r="E5677" s="1699">
        <v>0</v>
      </c>
      <c r="F5677" s="1699">
        <v>1</v>
      </c>
      <c r="G5677" s="1700" t="s">
        <v>7471</v>
      </c>
      <c r="H5677" s="1700" t="s">
        <v>4623</v>
      </c>
      <c r="I5677" s="1700" t="s">
        <v>8088</v>
      </c>
    </row>
    <row r="5678" spans="2:9">
      <c r="B5678" s="1699" t="s">
        <v>4079</v>
      </c>
      <c r="C5678" s="1699" t="s">
        <v>2135</v>
      </c>
      <c r="D5678" s="1699" t="s">
        <v>2514</v>
      </c>
      <c r="E5678" s="1699">
        <v>0</v>
      </c>
      <c r="F5678" s="1699">
        <v>1</v>
      </c>
      <c r="G5678" s="1700" t="s">
        <v>7471</v>
      </c>
      <c r="H5678" s="1700" t="s">
        <v>7473</v>
      </c>
      <c r="I5678" s="1700" t="s">
        <v>8088</v>
      </c>
    </row>
    <row r="5679" spans="2:9">
      <c r="B5679" s="1699" t="s">
        <v>4079</v>
      </c>
      <c r="C5679" s="1699" t="s">
        <v>2135</v>
      </c>
      <c r="D5679" s="1699" t="s">
        <v>2518</v>
      </c>
      <c r="E5679" s="1699">
        <v>0</v>
      </c>
      <c r="F5679" s="1699">
        <v>1</v>
      </c>
      <c r="G5679" s="1700" t="s">
        <v>7471</v>
      </c>
      <c r="H5679" s="1700" t="s">
        <v>7474</v>
      </c>
      <c r="I5679" s="1700" t="s">
        <v>8088</v>
      </c>
    </row>
    <row r="5680" spans="2:9">
      <c r="B5680" s="1699" t="s">
        <v>4079</v>
      </c>
      <c r="C5680" s="1699" t="s">
        <v>2135</v>
      </c>
      <c r="D5680" s="1699" t="s">
        <v>2520</v>
      </c>
      <c r="E5680" s="1699">
        <v>0</v>
      </c>
      <c r="F5680" s="1699">
        <v>1</v>
      </c>
      <c r="G5680" s="1700" t="s">
        <v>7471</v>
      </c>
      <c r="H5680" s="1700" t="s">
        <v>7475</v>
      </c>
      <c r="I5680" s="1700" t="s">
        <v>8088</v>
      </c>
    </row>
    <row r="5681" spans="2:9">
      <c r="B5681" s="1699" t="s">
        <v>4079</v>
      </c>
      <c r="C5681" s="1699" t="s">
        <v>2135</v>
      </c>
      <c r="D5681" s="1699" t="s">
        <v>2522</v>
      </c>
      <c r="E5681" s="1699">
        <v>0</v>
      </c>
      <c r="F5681" s="1699">
        <v>1</v>
      </c>
      <c r="G5681" s="1700" t="s">
        <v>7471</v>
      </c>
      <c r="H5681" s="1700" t="s">
        <v>7476</v>
      </c>
      <c r="I5681" s="1700" t="s">
        <v>8088</v>
      </c>
    </row>
    <row r="5682" spans="2:9">
      <c r="B5682" s="1699" t="s">
        <v>4079</v>
      </c>
      <c r="C5682" s="1699" t="s">
        <v>2135</v>
      </c>
      <c r="D5682" s="1699" t="s">
        <v>2524</v>
      </c>
      <c r="E5682" s="1699">
        <v>0</v>
      </c>
      <c r="F5682" s="1699">
        <v>1</v>
      </c>
      <c r="G5682" s="1700" t="s">
        <v>7471</v>
      </c>
      <c r="H5682" s="1700" t="s">
        <v>7477</v>
      </c>
      <c r="I5682" s="1700" t="s">
        <v>8088</v>
      </c>
    </row>
    <row r="5683" spans="2:9">
      <c r="B5683" s="1699" t="s">
        <v>4079</v>
      </c>
      <c r="C5683" s="1699" t="s">
        <v>2135</v>
      </c>
      <c r="D5683" s="1699" t="s">
        <v>2525</v>
      </c>
      <c r="E5683" s="1699">
        <v>0</v>
      </c>
      <c r="F5683" s="1699">
        <v>1</v>
      </c>
      <c r="G5683" s="1700" t="s">
        <v>7471</v>
      </c>
      <c r="H5683" s="1700" t="s">
        <v>7478</v>
      </c>
      <c r="I5683" s="1700" t="s">
        <v>8088</v>
      </c>
    </row>
    <row r="5684" spans="2:9">
      <c r="B5684" s="1699" t="s">
        <v>4079</v>
      </c>
      <c r="C5684" s="1699" t="s">
        <v>2137</v>
      </c>
      <c r="D5684" s="1699" t="s">
        <v>2107</v>
      </c>
      <c r="E5684" s="1699">
        <v>0</v>
      </c>
      <c r="F5684" s="1699">
        <v>1</v>
      </c>
      <c r="G5684" s="1700" t="s">
        <v>7479</v>
      </c>
      <c r="H5684" s="1700" t="s">
        <v>7480</v>
      </c>
      <c r="I5684" s="1700" t="s">
        <v>8088</v>
      </c>
    </row>
    <row r="5685" spans="2:9">
      <c r="B5685" s="1699" t="s">
        <v>4079</v>
      </c>
      <c r="C5685" s="1699" t="s">
        <v>2137</v>
      </c>
      <c r="D5685" s="1699" t="s">
        <v>2110</v>
      </c>
      <c r="E5685" s="1699">
        <v>0</v>
      </c>
      <c r="F5685" s="1699">
        <v>1</v>
      </c>
      <c r="G5685" s="1700" t="s">
        <v>7479</v>
      </c>
      <c r="H5685" s="1700" t="s">
        <v>7481</v>
      </c>
      <c r="I5685" s="1700" t="s">
        <v>8088</v>
      </c>
    </row>
    <row r="5686" spans="2:9">
      <c r="B5686" s="1699" t="s">
        <v>4079</v>
      </c>
      <c r="C5686" s="1699" t="s">
        <v>2137</v>
      </c>
      <c r="D5686" s="1699" t="s">
        <v>2112</v>
      </c>
      <c r="E5686" s="1699">
        <v>0</v>
      </c>
      <c r="F5686" s="1699">
        <v>1</v>
      </c>
      <c r="G5686" s="1700" t="s">
        <v>7479</v>
      </c>
      <c r="H5686" s="1700" t="s">
        <v>7482</v>
      </c>
      <c r="I5686" s="1700" t="s">
        <v>8089</v>
      </c>
    </row>
    <row r="5687" spans="2:9">
      <c r="B5687" s="1699" t="s">
        <v>4079</v>
      </c>
      <c r="C5687" s="1699" t="s">
        <v>2137</v>
      </c>
      <c r="D5687" s="1699" t="s">
        <v>2128</v>
      </c>
      <c r="E5687" s="1699">
        <v>0</v>
      </c>
      <c r="F5687" s="1699">
        <v>1</v>
      </c>
      <c r="G5687" s="1700" t="s">
        <v>7479</v>
      </c>
      <c r="H5687" s="1700" t="s">
        <v>7483</v>
      </c>
      <c r="I5687" s="1700" t="s">
        <v>8088</v>
      </c>
    </row>
    <row r="5688" spans="2:9">
      <c r="B5688" s="1699" t="s">
        <v>4079</v>
      </c>
      <c r="C5688" s="1699" t="s">
        <v>2137</v>
      </c>
      <c r="D5688" s="1699" t="s">
        <v>2130</v>
      </c>
      <c r="E5688" s="1699">
        <v>0</v>
      </c>
      <c r="F5688" s="1699">
        <v>1</v>
      </c>
      <c r="G5688" s="1700" t="s">
        <v>7479</v>
      </c>
      <c r="H5688" s="1700" t="s">
        <v>7484</v>
      </c>
      <c r="I5688" s="1700" t="s">
        <v>8088</v>
      </c>
    </row>
    <row r="5689" spans="2:9">
      <c r="B5689" s="1699" t="s">
        <v>4079</v>
      </c>
      <c r="C5689" s="1699" t="s">
        <v>2137</v>
      </c>
      <c r="D5689" s="1699" t="s">
        <v>2512</v>
      </c>
      <c r="E5689" s="1699">
        <v>0</v>
      </c>
      <c r="F5689" s="1699">
        <v>1</v>
      </c>
      <c r="G5689" s="1700" t="s">
        <v>7479</v>
      </c>
      <c r="H5689" s="1700" t="s">
        <v>7485</v>
      </c>
      <c r="I5689" s="1700" t="s">
        <v>8088</v>
      </c>
    </row>
    <row r="5690" spans="2:9">
      <c r="B5690" s="1699" t="s">
        <v>4079</v>
      </c>
      <c r="C5690" s="1699" t="s">
        <v>2142</v>
      </c>
      <c r="D5690" s="1699" t="s">
        <v>2108</v>
      </c>
      <c r="E5690" s="1699">
        <v>1</v>
      </c>
      <c r="F5690" s="1699">
        <v>0</v>
      </c>
      <c r="G5690" s="1700" t="s">
        <v>7486</v>
      </c>
      <c r="H5690" s="1700"/>
      <c r="I5690" s="1700" t="s">
        <v>8088</v>
      </c>
    </row>
    <row r="5691" spans="2:9">
      <c r="B5691" s="1699" t="s">
        <v>4079</v>
      </c>
      <c r="C5691" s="1699" t="s">
        <v>2142</v>
      </c>
      <c r="D5691" s="1699" t="s">
        <v>2107</v>
      </c>
      <c r="E5691" s="1699">
        <v>0</v>
      </c>
      <c r="F5691" s="1699">
        <v>1</v>
      </c>
      <c r="G5691" s="1700" t="s">
        <v>7486</v>
      </c>
      <c r="H5691" s="1700" t="s">
        <v>7487</v>
      </c>
      <c r="I5691" s="1700" t="s">
        <v>8088</v>
      </c>
    </row>
    <row r="5692" spans="2:9">
      <c r="B5692" s="1699" t="s">
        <v>4079</v>
      </c>
      <c r="C5692" s="1699" t="s">
        <v>2142</v>
      </c>
      <c r="D5692" s="1699" t="s">
        <v>2110</v>
      </c>
      <c r="E5692" s="1699">
        <v>0</v>
      </c>
      <c r="F5692" s="1699">
        <v>1</v>
      </c>
      <c r="G5692" s="1700" t="s">
        <v>7486</v>
      </c>
      <c r="H5692" s="1700" t="s">
        <v>2842</v>
      </c>
      <c r="I5692" s="1700" t="s">
        <v>8088</v>
      </c>
    </row>
    <row r="5693" spans="2:9">
      <c r="B5693" s="1699" t="s">
        <v>4079</v>
      </c>
      <c r="C5693" s="1699" t="s">
        <v>2142</v>
      </c>
      <c r="D5693" s="1699" t="s">
        <v>2112</v>
      </c>
      <c r="E5693" s="1699">
        <v>0</v>
      </c>
      <c r="F5693" s="1699">
        <v>1</v>
      </c>
      <c r="G5693" s="1700" t="s">
        <v>7486</v>
      </c>
      <c r="H5693" s="1700" t="s">
        <v>7488</v>
      </c>
      <c r="I5693" s="1700" t="s">
        <v>8088</v>
      </c>
    </row>
    <row r="5694" spans="2:9">
      <c r="B5694" s="1699" t="s">
        <v>4079</v>
      </c>
      <c r="C5694" s="1699" t="s">
        <v>2142</v>
      </c>
      <c r="D5694" s="1699" t="s">
        <v>2122</v>
      </c>
      <c r="E5694" s="1699">
        <v>0</v>
      </c>
      <c r="F5694" s="1699">
        <v>1</v>
      </c>
      <c r="G5694" s="1700" t="s">
        <v>7486</v>
      </c>
      <c r="H5694" s="1700" t="s">
        <v>7489</v>
      </c>
      <c r="I5694" s="1700" t="s">
        <v>8088</v>
      </c>
    </row>
    <row r="5695" spans="2:9">
      <c r="B5695" s="1699" t="s">
        <v>4079</v>
      </c>
      <c r="C5695" s="1699" t="s">
        <v>2142</v>
      </c>
      <c r="D5695" s="1699" t="s">
        <v>2124</v>
      </c>
      <c r="E5695" s="1699">
        <v>0</v>
      </c>
      <c r="F5695" s="1699">
        <v>1</v>
      </c>
      <c r="G5695" s="1700" t="s">
        <v>7486</v>
      </c>
      <c r="H5695" s="1700" t="s">
        <v>7490</v>
      </c>
      <c r="I5695" s="1700" t="s">
        <v>8088</v>
      </c>
    </row>
    <row r="5696" spans="2:9">
      <c r="B5696" s="1699" t="s">
        <v>4079</v>
      </c>
      <c r="C5696" s="1699" t="s">
        <v>2142</v>
      </c>
      <c r="D5696" s="1699" t="s">
        <v>2126</v>
      </c>
      <c r="E5696" s="1699">
        <v>0</v>
      </c>
      <c r="F5696" s="1699">
        <v>1</v>
      </c>
      <c r="G5696" s="1700" t="s">
        <v>7486</v>
      </c>
      <c r="H5696" s="1700" t="s">
        <v>7491</v>
      </c>
      <c r="I5696" s="1700" t="s">
        <v>8088</v>
      </c>
    </row>
    <row r="5697" spans="2:9">
      <c r="B5697" s="1699" t="s">
        <v>4079</v>
      </c>
      <c r="C5697" s="1699" t="s">
        <v>2142</v>
      </c>
      <c r="D5697" s="1699" t="s">
        <v>2128</v>
      </c>
      <c r="E5697" s="1699">
        <v>0</v>
      </c>
      <c r="F5697" s="1699">
        <v>1</v>
      </c>
      <c r="G5697" s="1700" t="s">
        <v>7486</v>
      </c>
      <c r="H5697" s="1700" t="s">
        <v>7492</v>
      </c>
      <c r="I5697" s="1700" t="s">
        <v>8088</v>
      </c>
    </row>
    <row r="5698" spans="2:9">
      <c r="B5698" s="1699" t="s">
        <v>4079</v>
      </c>
      <c r="C5698" s="1699" t="s">
        <v>2142</v>
      </c>
      <c r="D5698" s="1699" t="s">
        <v>2514</v>
      </c>
      <c r="E5698" s="1699">
        <v>0</v>
      </c>
      <c r="F5698" s="1699">
        <v>1</v>
      </c>
      <c r="G5698" s="1700" t="s">
        <v>7486</v>
      </c>
      <c r="H5698" s="1700" t="s">
        <v>7493</v>
      </c>
      <c r="I5698" s="1700" t="s">
        <v>8088</v>
      </c>
    </row>
    <row r="5699" spans="2:9">
      <c r="B5699" s="1699" t="s">
        <v>4079</v>
      </c>
      <c r="C5699" s="1699" t="s">
        <v>2145</v>
      </c>
      <c r="D5699" s="1699" t="s">
        <v>2108</v>
      </c>
      <c r="E5699" s="1699">
        <v>1</v>
      </c>
      <c r="F5699" s="1699">
        <v>0</v>
      </c>
      <c r="G5699" s="1700" t="s">
        <v>7494</v>
      </c>
      <c r="H5699" s="1700"/>
      <c r="I5699" s="1700" t="s">
        <v>8088</v>
      </c>
    </row>
    <row r="5700" spans="2:9">
      <c r="B5700" s="1699" t="s">
        <v>4079</v>
      </c>
      <c r="C5700" s="1699" t="s">
        <v>2145</v>
      </c>
      <c r="D5700" s="1699" t="s">
        <v>2107</v>
      </c>
      <c r="E5700" s="1699">
        <v>0</v>
      </c>
      <c r="F5700" s="1699">
        <v>1</v>
      </c>
      <c r="G5700" s="1700" t="s">
        <v>7494</v>
      </c>
      <c r="H5700" s="1700" t="s">
        <v>7495</v>
      </c>
      <c r="I5700" s="1700" t="s">
        <v>8088</v>
      </c>
    </row>
    <row r="5701" spans="2:9">
      <c r="B5701" s="1699" t="s">
        <v>4079</v>
      </c>
      <c r="C5701" s="1699" t="s">
        <v>2145</v>
      </c>
      <c r="D5701" s="1699" t="s">
        <v>2110</v>
      </c>
      <c r="E5701" s="1699">
        <v>0</v>
      </c>
      <c r="F5701" s="1699">
        <v>1</v>
      </c>
      <c r="G5701" s="1700" t="s">
        <v>7494</v>
      </c>
      <c r="H5701" s="1700" t="s">
        <v>7496</v>
      </c>
      <c r="I5701" s="1700" t="s">
        <v>8088</v>
      </c>
    </row>
    <row r="5702" spans="2:9">
      <c r="B5702" s="1699" t="s">
        <v>4079</v>
      </c>
      <c r="C5702" s="1699" t="s">
        <v>2145</v>
      </c>
      <c r="D5702" s="1699" t="s">
        <v>2122</v>
      </c>
      <c r="E5702" s="1699">
        <v>0</v>
      </c>
      <c r="F5702" s="1699">
        <v>1</v>
      </c>
      <c r="G5702" s="1700" t="s">
        <v>7494</v>
      </c>
      <c r="H5702" s="1700" t="s">
        <v>7497</v>
      </c>
      <c r="I5702" s="1700" t="s">
        <v>8088</v>
      </c>
    </row>
    <row r="5703" spans="2:9">
      <c r="B5703" s="1699" t="s">
        <v>4079</v>
      </c>
      <c r="C5703" s="1699" t="s">
        <v>2145</v>
      </c>
      <c r="D5703" s="1699" t="s">
        <v>2124</v>
      </c>
      <c r="E5703" s="1699">
        <v>0</v>
      </c>
      <c r="F5703" s="1699">
        <v>1</v>
      </c>
      <c r="G5703" s="1700" t="s">
        <v>7494</v>
      </c>
      <c r="H5703" s="1700" t="s">
        <v>7498</v>
      </c>
      <c r="I5703" s="1700" t="s">
        <v>8088</v>
      </c>
    </row>
    <row r="5704" spans="2:9">
      <c r="B5704" s="1699" t="s">
        <v>4079</v>
      </c>
      <c r="C5704" s="1699" t="s">
        <v>2145</v>
      </c>
      <c r="D5704" s="1699" t="s">
        <v>2126</v>
      </c>
      <c r="E5704" s="1699">
        <v>0</v>
      </c>
      <c r="F5704" s="1699">
        <v>1</v>
      </c>
      <c r="G5704" s="1700" t="s">
        <v>7494</v>
      </c>
      <c r="H5704" s="1700" t="s">
        <v>2223</v>
      </c>
      <c r="I5704" s="1700" t="s">
        <v>8088</v>
      </c>
    </row>
    <row r="5705" spans="2:9">
      <c r="B5705" s="1699" t="s">
        <v>4079</v>
      </c>
      <c r="C5705" s="1699" t="s">
        <v>2145</v>
      </c>
      <c r="D5705" s="1699" t="s">
        <v>2128</v>
      </c>
      <c r="E5705" s="1699">
        <v>0</v>
      </c>
      <c r="F5705" s="1699">
        <v>1</v>
      </c>
      <c r="G5705" s="1700" t="s">
        <v>7494</v>
      </c>
      <c r="H5705" s="1700" t="s">
        <v>7499</v>
      </c>
      <c r="I5705" s="1700" t="s">
        <v>8088</v>
      </c>
    </row>
    <row r="5706" spans="2:9">
      <c r="B5706" s="1699" t="s">
        <v>4079</v>
      </c>
      <c r="C5706" s="1699" t="s">
        <v>2150</v>
      </c>
      <c r="D5706" s="1699" t="s">
        <v>2108</v>
      </c>
      <c r="E5706" s="1699">
        <v>1</v>
      </c>
      <c r="F5706" s="1699">
        <v>0</v>
      </c>
      <c r="G5706" s="1700" t="s">
        <v>7500</v>
      </c>
      <c r="H5706" s="1700"/>
      <c r="I5706" s="1700" t="s">
        <v>8089</v>
      </c>
    </row>
    <row r="5707" spans="2:9">
      <c r="B5707" s="1699" t="s">
        <v>4079</v>
      </c>
      <c r="C5707" s="1699" t="s">
        <v>2150</v>
      </c>
      <c r="D5707" s="1699" t="s">
        <v>2107</v>
      </c>
      <c r="E5707" s="1699">
        <v>0</v>
      </c>
      <c r="F5707" s="1699">
        <v>1</v>
      </c>
      <c r="G5707" s="1700" t="s">
        <v>7500</v>
      </c>
      <c r="H5707" s="1700" t="s">
        <v>7501</v>
      </c>
      <c r="I5707" s="1700" t="s">
        <v>8089</v>
      </c>
    </row>
    <row r="5708" spans="2:9">
      <c r="B5708" s="1699" t="s">
        <v>4079</v>
      </c>
      <c r="C5708" s="1699" t="s">
        <v>2150</v>
      </c>
      <c r="D5708" s="1699" t="s">
        <v>2110</v>
      </c>
      <c r="E5708" s="1699">
        <v>0</v>
      </c>
      <c r="F5708" s="1699">
        <v>1</v>
      </c>
      <c r="G5708" s="1700" t="s">
        <v>7500</v>
      </c>
      <c r="H5708" s="1700" t="s">
        <v>6510</v>
      </c>
      <c r="I5708" s="1700" t="s">
        <v>8089</v>
      </c>
    </row>
    <row r="5709" spans="2:9">
      <c r="B5709" s="1699" t="s">
        <v>4079</v>
      </c>
      <c r="C5709" s="1699" t="s">
        <v>2150</v>
      </c>
      <c r="D5709" s="1699" t="s">
        <v>2112</v>
      </c>
      <c r="E5709" s="1699">
        <v>0</v>
      </c>
      <c r="F5709" s="1699">
        <v>1</v>
      </c>
      <c r="G5709" s="1700" t="s">
        <v>7500</v>
      </c>
      <c r="H5709" s="1700" t="s">
        <v>7502</v>
      </c>
      <c r="I5709" s="1700" t="s">
        <v>8089</v>
      </c>
    </row>
    <row r="5710" spans="2:9">
      <c r="B5710" s="1699" t="s">
        <v>4079</v>
      </c>
      <c r="C5710" s="1699" t="s">
        <v>2150</v>
      </c>
      <c r="D5710" s="1699" t="s">
        <v>2122</v>
      </c>
      <c r="E5710" s="1699">
        <v>0</v>
      </c>
      <c r="F5710" s="1699">
        <v>1</v>
      </c>
      <c r="G5710" s="1700" t="s">
        <v>7500</v>
      </c>
      <c r="H5710" s="1700" t="s">
        <v>7503</v>
      </c>
      <c r="I5710" s="1700" t="s">
        <v>8089</v>
      </c>
    </row>
    <row r="5711" spans="2:9">
      <c r="B5711" s="1699" t="s">
        <v>4079</v>
      </c>
      <c r="C5711" s="1699" t="s">
        <v>2150</v>
      </c>
      <c r="D5711" s="1699" t="s">
        <v>2124</v>
      </c>
      <c r="E5711" s="1699">
        <v>0</v>
      </c>
      <c r="F5711" s="1699">
        <v>1</v>
      </c>
      <c r="G5711" s="1700" t="s">
        <v>7500</v>
      </c>
      <c r="H5711" s="1700" t="s">
        <v>7504</v>
      </c>
      <c r="I5711" s="1700" t="s">
        <v>8089</v>
      </c>
    </row>
    <row r="5712" spans="2:9">
      <c r="B5712" s="1699" t="s">
        <v>4079</v>
      </c>
      <c r="C5712" s="1699" t="s">
        <v>2150</v>
      </c>
      <c r="D5712" s="1699" t="s">
        <v>2126</v>
      </c>
      <c r="E5712" s="1699">
        <v>0</v>
      </c>
      <c r="F5712" s="1699">
        <v>1</v>
      </c>
      <c r="G5712" s="1700" t="s">
        <v>7500</v>
      </c>
      <c r="H5712" s="1700" t="s">
        <v>2816</v>
      </c>
      <c r="I5712" s="1700" t="s">
        <v>8089</v>
      </c>
    </row>
    <row r="5713" spans="2:9">
      <c r="B5713" s="1699" t="s">
        <v>4079</v>
      </c>
      <c r="C5713" s="1699" t="s">
        <v>2150</v>
      </c>
      <c r="D5713" s="1699" t="s">
        <v>2128</v>
      </c>
      <c r="E5713" s="1699">
        <v>0</v>
      </c>
      <c r="F5713" s="1699">
        <v>1</v>
      </c>
      <c r="G5713" s="1700" t="s">
        <v>7500</v>
      </c>
      <c r="H5713" s="1700" t="s">
        <v>7505</v>
      </c>
      <c r="I5713" s="1700" t="s">
        <v>8089</v>
      </c>
    </row>
    <row r="5714" spans="2:9">
      <c r="B5714" s="1699" t="s">
        <v>4079</v>
      </c>
      <c r="C5714" s="1699" t="s">
        <v>2150</v>
      </c>
      <c r="D5714" s="1699" t="s">
        <v>2130</v>
      </c>
      <c r="E5714" s="1699">
        <v>0</v>
      </c>
      <c r="F5714" s="1699">
        <v>1</v>
      </c>
      <c r="G5714" s="1700" t="s">
        <v>7500</v>
      </c>
      <c r="H5714" s="1700" t="s">
        <v>7506</v>
      </c>
      <c r="I5714" s="1700" t="s">
        <v>8089</v>
      </c>
    </row>
    <row r="5715" spans="2:9">
      <c r="B5715" s="1699" t="s">
        <v>4079</v>
      </c>
      <c r="C5715" s="1699" t="s">
        <v>2150</v>
      </c>
      <c r="D5715" s="1699" t="s">
        <v>2512</v>
      </c>
      <c r="E5715" s="1699">
        <v>0</v>
      </c>
      <c r="F5715" s="1699">
        <v>1</v>
      </c>
      <c r="G5715" s="1700" t="s">
        <v>7500</v>
      </c>
      <c r="H5715" s="1700" t="s">
        <v>7507</v>
      </c>
      <c r="I5715" s="1700" t="s">
        <v>8089</v>
      </c>
    </row>
    <row r="5716" spans="2:9">
      <c r="B5716" s="1699" t="s">
        <v>4079</v>
      </c>
      <c r="C5716" s="1699" t="s">
        <v>2150</v>
      </c>
      <c r="D5716" s="1699" t="s">
        <v>2514</v>
      </c>
      <c r="E5716" s="1699">
        <v>0</v>
      </c>
      <c r="F5716" s="1699">
        <v>1</v>
      </c>
      <c r="G5716" s="1700" t="s">
        <v>7500</v>
      </c>
      <c r="H5716" s="1700" t="s">
        <v>7508</v>
      </c>
      <c r="I5716" s="1700" t="s">
        <v>8089</v>
      </c>
    </row>
    <row r="5717" spans="2:9">
      <c r="B5717" s="1699" t="s">
        <v>4079</v>
      </c>
      <c r="C5717" s="1699" t="s">
        <v>2150</v>
      </c>
      <c r="D5717" s="1699" t="s">
        <v>2515</v>
      </c>
      <c r="E5717" s="1699">
        <v>0</v>
      </c>
      <c r="F5717" s="1699">
        <v>1</v>
      </c>
      <c r="G5717" s="1700" t="s">
        <v>7500</v>
      </c>
      <c r="H5717" s="1700" t="s">
        <v>7509</v>
      </c>
      <c r="I5717" s="1700" t="s">
        <v>8089</v>
      </c>
    </row>
    <row r="5718" spans="2:9">
      <c r="B5718" s="1699" t="s">
        <v>4079</v>
      </c>
      <c r="C5718" s="1699" t="s">
        <v>2150</v>
      </c>
      <c r="D5718" s="1699" t="s">
        <v>2516</v>
      </c>
      <c r="E5718" s="1699">
        <v>0</v>
      </c>
      <c r="F5718" s="1699">
        <v>1</v>
      </c>
      <c r="G5718" s="1700" t="s">
        <v>7500</v>
      </c>
      <c r="H5718" s="1700" t="s">
        <v>7510</v>
      </c>
      <c r="I5718" s="1700" t="s">
        <v>8089</v>
      </c>
    </row>
    <row r="5719" spans="2:9">
      <c r="B5719" s="1699" t="s">
        <v>4079</v>
      </c>
      <c r="C5719" s="1699" t="s">
        <v>2150</v>
      </c>
      <c r="D5719" s="1699" t="s">
        <v>2518</v>
      </c>
      <c r="E5719" s="1699">
        <v>0</v>
      </c>
      <c r="F5719" s="1699">
        <v>1</v>
      </c>
      <c r="G5719" s="1700" t="s">
        <v>7500</v>
      </c>
      <c r="H5719" s="1700" t="s">
        <v>7511</v>
      </c>
      <c r="I5719" s="1700" t="s">
        <v>8089</v>
      </c>
    </row>
    <row r="5720" spans="2:9">
      <c r="B5720" s="1699" t="s">
        <v>4079</v>
      </c>
      <c r="C5720" s="1699" t="s">
        <v>2152</v>
      </c>
      <c r="D5720" s="1699" t="s">
        <v>2110</v>
      </c>
      <c r="E5720" s="1699">
        <v>0</v>
      </c>
      <c r="F5720" s="1699">
        <v>1</v>
      </c>
      <c r="G5720" s="1700" t="s">
        <v>7512</v>
      </c>
      <c r="H5720" s="1700" t="s">
        <v>7513</v>
      </c>
      <c r="I5720" s="1700" t="s">
        <v>8088</v>
      </c>
    </row>
    <row r="5721" spans="2:9">
      <c r="B5721" s="1699" t="s">
        <v>4079</v>
      </c>
      <c r="C5721" s="1699" t="s">
        <v>2154</v>
      </c>
      <c r="D5721" s="1699" t="s">
        <v>2108</v>
      </c>
      <c r="E5721" s="1699">
        <v>1</v>
      </c>
      <c r="F5721" s="1699">
        <v>0</v>
      </c>
      <c r="G5721" s="1700" t="s">
        <v>7514</v>
      </c>
      <c r="H5721" s="1700"/>
      <c r="I5721" s="1700" t="s">
        <v>8088</v>
      </c>
    </row>
    <row r="5722" spans="2:9">
      <c r="B5722" s="1699" t="s">
        <v>4079</v>
      </c>
      <c r="C5722" s="1699" t="s">
        <v>2154</v>
      </c>
      <c r="D5722" s="1699" t="s">
        <v>2110</v>
      </c>
      <c r="E5722" s="1699">
        <v>0</v>
      </c>
      <c r="F5722" s="1699">
        <v>1</v>
      </c>
      <c r="G5722" s="1700" t="s">
        <v>7514</v>
      </c>
      <c r="H5722" s="1700" t="s">
        <v>7515</v>
      </c>
      <c r="I5722" s="1700" t="s">
        <v>8088</v>
      </c>
    </row>
    <row r="5723" spans="2:9">
      <c r="B5723" s="1699" t="s">
        <v>4079</v>
      </c>
      <c r="C5723" s="1699" t="s">
        <v>2154</v>
      </c>
      <c r="D5723" s="1699" t="s">
        <v>2124</v>
      </c>
      <c r="E5723" s="1699">
        <v>0</v>
      </c>
      <c r="F5723" s="1699">
        <v>1</v>
      </c>
      <c r="G5723" s="1700" t="s">
        <v>7514</v>
      </c>
      <c r="H5723" s="1700" t="s">
        <v>6607</v>
      </c>
      <c r="I5723" s="1700" t="s">
        <v>8088</v>
      </c>
    </row>
    <row r="5724" spans="2:9">
      <c r="B5724" s="1699" t="s">
        <v>4079</v>
      </c>
      <c r="C5724" s="1699" t="s">
        <v>2154</v>
      </c>
      <c r="D5724" s="1699" t="s">
        <v>2126</v>
      </c>
      <c r="E5724" s="1699">
        <v>0</v>
      </c>
      <c r="F5724" s="1699">
        <v>1</v>
      </c>
      <c r="G5724" s="1700" t="s">
        <v>7514</v>
      </c>
      <c r="H5724" s="1700" t="s">
        <v>7460</v>
      </c>
      <c r="I5724" s="1700" t="s">
        <v>8088</v>
      </c>
    </row>
    <row r="5725" spans="2:9">
      <c r="B5725" s="1699" t="s">
        <v>4079</v>
      </c>
      <c r="C5725" s="1699" t="s">
        <v>2154</v>
      </c>
      <c r="D5725" s="1699" t="s">
        <v>2128</v>
      </c>
      <c r="E5725" s="1699">
        <v>0</v>
      </c>
      <c r="F5725" s="1699">
        <v>1</v>
      </c>
      <c r="G5725" s="1700" t="s">
        <v>7514</v>
      </c>
      <c r="H5725" s="1700" t="s">
        <v>7516</v>
      </c>
      <c r="I5725" s="1700" t="s">
        <v>8089</v>
      </c>
    </row>
    <row r="5726" spans="2:9">
      <c r="B5726" s="1699" t="s">
        <v>4079</v>
      </c>
      <c r="C5726" s="1699" t="s">
        <v>2154</v>
      </c>
      <c r="D5726" s="1699" t="s">
        <v>2130</v>
      </c>
      <c r="E5726" s="1699">
        <v>0</v>
      </c>
      <c r="F5726" s="1699">
        <v>1</v>
      </c>
      <c r="G5726" s="1700" t="s">
        <v>7514</v>
      </c>
      <c r="H5726" s="1700" t="s">
        <v>7517</v>
      </c>
      <c r="I5726" s="1700" t="s">
        <v>8088</v>
      </c>
    </row>
    <row r="5727" spans="2:9">
      <c r="B5727" s="1699" t="s">
        <v>4079</v>
      </c>
      <c r="C5727" s="1699" t="s">
        <v>2154</v>
      </c>
      <c r="D5727" s="1699" t="s">
        <v>2512</v>
      </c>
      <c r="E5727" s="1699">
        <v>0</v>
      </c>
      <c r="F5727" s="1699">
        <v>1</v>
      </c>
      <c r="G5727" s="1700" t="s">
        <v>7514</v>
      </c>
      <c r="H5727" s="1700" t="s">
        <v>7518</v>
      </c>
      <c r="I5727" s="1700" t="s">
        <v>8089</v>
      </c>
    </row>
    <row r="5728" spans="2:9">
      <c r="B5728" s="1699" t="s">
        <v>4079</v>
      </c>
      <c r="C5728" s="1699" t="s">
        <v>2154</v>
      </c>
      <c r="D5728" s="1699" t="s">
        <v>2515</v>
      </c>
      <c r="E5728" s="1699">
        <v>0</v>
      </c>
      <c r="F5728" s="1699">
        <v>1</v>
      </c>
      <c r="G5728" s="1700" t="s">
        <v>7514</v>
      </c>
      <c r="H5728" s="1700" t="s">
        <v>7519</v>
      </c>
      <c r="I5728" s="1700" t="s">
        <v>8088</v>
      </c>
    </row>
    <row r="5729" spans="2:9">
      <c r="B5729" s="1699" t="s">
        <v>4079</v>
      </c>
      <c r="C5729" s="1699" t="s">
        <v>2154</v>
      </c>
      <c r="D5729" s="1699" t="s">
        <v>2516</v>
      </c>
      <c r="E5729" s="1699">
        <v>0</v>
      </c>
      <c r="F5729" s="1699">
        <v>1</v>
      </c>
      <c r="G5729" s="1700" t="s">
        <v>7514</v>
      </c>
      <c r="H5729" s="1700" t="s">
        <v>7520</v>
      </c>
      <c r="I5729" s="1700" t="s">
        <v>8088</v>
      </c>
    </row>
    <row r="5730" spans="2:9">
      <c r="B5730" s="1699" t="s">
        <v>4079</v>
      </c>
      <c r="C5730" s="1699" t="s">
        <v>2155</v>
      </c>
      <c r="D5730" s="1699" t="s">
        <v>2108</v>
      </c>
      <c r="E5730" s="1699">
        <v>1</v>
      </c>
      <c r="F5730" s="1699">
        <v>0</v>
      </c>
      <c r="G5730" s="1700" t="s">
        <v>7521</v>
      </c>
      <c r="H5730" s="1700"/>
      <c r="I5730" s="1700" t="s">
        <v>8088</v>
      </c>
    </row>
    <row r="5731" spans="2:9">
      <c r="B5731" s="1699" t="s">
        <v>4079</v>
      </c>
      <c r="C5731" s="1699" t="s">
        <v>2155</v>
      </c>
      <c r="D5731" s="1699" t="s">
        <v>2107</v>
      </c>
      <c r="E5731" s="1699">
        <v>0</v>
      </c>
      <c r="F5731" s="1699">
        <v>1</v>
      </c>
      <c r="G5731" s="1700" t="s">
        <v>7521</v>
      </c>
      <c r="H5731" s="1700" t="s">
        <v>7522</v>
      </c>
      <c r="I5731" s="1700" t="s">
        <v>8088</v>
      </c>
    </row>
    <row r="5732" spans="2:9">
      <c r="B5732" s="1699" t="s">
        <v>4079</v>
      </c>
      <c r="C5732" s="1699" t="s">
        <v>2155</v>
      </c>
      <c r="D5732" s="1699" t="s">
        <v>2110</v>
      </c>
      <c r="E5732" s="1699">
        <v>0</v>
      </c>
      <c r="F5732" s="1699">
        <v>1</v>
      </c>
      <c r="G5732" s="1700" t="s">
        <v>7521</v>
      </c>
      <c r="H5732" s="1700" t="s">
        <v>7523</v>
      </c>
      <c r="I5732" s="1700" t="s">
        <v>8088</v>
      </c>
    </row>
    <row r="5733" spans="2:9">
      <c r="B5733" s="1699" t="s">
        <v>4079</v>
      </c>
      <c r="C5733" s="1699" t="s">
        <v>2155</v>
      </c>
      <c r="D5733" s="1699" t="s">
        <v>2122</v>
      </c>
      <c r="E5733" s="1699">
        <v>0</v>
      </c>
      <c r="F5733" s="1699">
        <v>1</v>
      </c>
      <c r="G5733" s="1700" t="s">
        <v>7521</v>
      </c>
      <c r="H5733" s="1700" t="s">
        <v>7524</v>
      </c>
      <c r="I5733" s="1700" t="s">
        <v>8088</v>
      </c>
    </row>
    <row r="5734" spans="2:9">
      <c r="B5734" s="1699" t="s">
        <v>4079</v>
      </c>
      <c r="C5734" s="1699" t="s">
        <v>2155</v>
      </c>
      <c r="D5734" s="1699" t="s">
        <v>2126</v>
      </c>
      <c r="E5734" s="1699">
        <v>0</v>
      </c>
      <c r="F5734" s="1699">
        <v>1</v>
      </c>
      <c r="G5734" s="1700" t="s">
        <v>7521</v>
      </c>
      <c r="H5734" s="1700" t="s">
        <v>3984</v>
      </c>
      <c r="I5734" s="1700" t="s">
        <v>8088</v>
      </c>
    </row>
    <row r="5735" spans="2:9">
      <c r="B5735" s="1699" t="s">
        <v>4079</v>
      </c>
      <c r="C5735" s="1699" t="s">
        <v>2155</v>
      </c>
      <c r="D5735" s="1699" t="s">
        <v>2128</v>
      </c>
      <c r="E5735" s="1699">
        <v>0</v>
      </c>
      <c r="F5735" s="1699">
        <v>1</v>
      </c>
      <c r="G5735" s="1700" t="s">
        <v>7521</v>
      </c>
      <c r="H5735" s="1700" t="s">
        <v>7525</v>
      </c>
      <c r="I5735" s="1700" t="s">
        <v>8088</v>
      </c>
    </row>
    <row r="5736" spans="2:9">
      <c r="B5736" s="1699" t="s">
        <v>4079</v>
      </c>
      <c r="C5736" s="1699" t="s">
        <v>2155</v>
      </c>
      <c r="D5736" s="1699" t="s">
        <v>2130</v>
      </c>
      <c r="E5736" s="1699">
        <v>0</v>
      </c>
      <c r="F5736" s="1699">
        <v>1</v>
      </c>
      <c r="G5736" s="1700" t="s">
        <v>7521</v>
      </c>
      <c r="H5736" s="1700" t="s">
        <v>7526</v>
      </c>
      <c r="I5736" s="1700" t="s">
        <v>8088</v>
      </c>
    </row>
    <row r="5737" spans="2:9">
      <c r="B5737" s="1699" t="s">
        <v>4079</v>
      </c>
      <c r="C5737" s="1699" t="s">
        <v>2155</v>
      </c>
      <c r="D5737" s="1699" t="s">
        <v>2512</v>
      </c>
      <c r="E5737" s="1699">
        <v>0</v>
      </c>
      <c r="F5737" s="1699">
        <v>1</v>
      </c>
      <c r="G5737" s="1700" t="s">
        <v>7521</v>
      </c>
      <c r="H5737" s="1700" t="s">
        <v>6358</v>
      </c>
      <c r="I5737" s="1700" t="s">
        <v>8088</v>
      </c>
    </row>
    <row r="5738" spans="2:9">
      <c r="B5738" s="1699" t="s">
        <v>4079</v>
      </c>
      <c r="C5738" s="1699" t="s">
        <v>2155</v>
      </c>
      <c r="D5738" s="1699" t="s">
        <v>2514</v>
      </c>
      <c r="E5738" s="1699">
        <v>0</v>
      </c>
      <c r="F5738" s="1699">
        <v>1</v>
      </c>
      <c r="G5738" s="1700" t="s">
        <v>7521</v>
      </c>
      <c r="H5738" s="1700" t="s">
        <v>7527</v>
      </c>
      <c r="I5738" s="1700" t="s">
        <v>8088</v>
      </c>
    </row>
    <row r="5739" spans="2:9">
      <c r="B5739" s="1699" t="s">
        <v>4079</v>
      </c>
      <c r="C5739" s="1699" t="s">
        <v>2155</v>
      </c>
      <c r="D5739" s="1699" t="s">
        <v>2515</v>
      </c>
      <c r="E5739" s="1699">
        <v>0</v>
      </c>
      <c r="F5739" s="1699">
        <v>1</v>
      </c>
      <c r="G5739" s="1700" t="s">
        <v>7521</v>
      </c>
      <c r="H5739" s="1700" t="s">
        <v>6362</v>
      </c>
      <c r="I5739" s="1700" t="s">
        <v>8088</v>
      </c>
    </row>
    <row r="5740" spans="2:9">
      <c r="B5740" s="1699" t="s">
        <v>4079</v>
      </c>
      <c r="C5740" s="1699" t="s">
        <v>2155</v>
      </c>
      <c r="D5740" s="1699" t="s">
        <v>2516</v>
      </c>
      <c r="E5740" s="1699">
        <v>0</v>
      </c>
      <c r="F5740" s="1699">
        <v>1</v>
      </c>
      <c r="G5740" s="1700" t="s">
        <v>7521</v>
      </c>
      <c r="H5740" s="1700" t="s">
        <v>2551</v>
      </c>
      <c r="I5740" s="1700" t="s">
        <v>8088</v>
      </c>
    </row>
    <row r="5741" spans="2:9">
      <c r="B5741" s="1699" t="s">
        <v>4079</v>
      </c>
      <c r="C5741" s="1699" t="s">
        <v>2155</v>
      </c>
      <c r="D5741" s="1699" t="s">
        <v>2518</v>
      </c>
      <c r="E5741" s="1699">
        <v>0</v>
      </c>
      <c r="F5741" s="1699">
        <v>1</v>
      </c>
      <c r="G5741" s="1700" t="s">
        <v>7521</v>
      </c>
      <c r="H5741" s="1700" t="s">
        <v>7528</v>
      </c>
      <c r="I5741" s="1700" t="s">
        <v>8088</v>
      </c>
    </row>
    <row r="5742" spans="2:9">
      <c r="B5742" s="1699" t="s">
        <v>4079</v>
      </c>
      <c r="C5742" s="1699" t="s">
        <v>2157</v>
      </c>
      <c r="D5742" s="1699" t="s">
        <v>2110</v>
      </c>
      <c r="E5742" s="1699">
        <v>0</v>
      </c>
      <c r="F5742" s="1699">
        <v>1</v>
      </c>
      <c r="G5742" s="1700" t="s">
        <v>7529</v>
      </c>
      <c r="H5742" s="1700" t="s">
        <v>7530</v>
      </c>
      <c r="I5742" s="1700" t="s">
        <v>8088</v>
      </c>
    </row>
    <row r="5743" spans="2:9">
      <c r="B5743" s="1699" t="s">
        <v>4079</v>
      </c>
      <c r="C5743" s="1699" t="s">
        <v>2157</v>
      </c>
      <c r="D5743" s="1699" t="s">
        <v>2512</v>
      </c>
      <c r="E5743" s="1699">
        <v>0</v>
      </c>
      <c r="F5743" s="1699">
        <v>1</v>
      </c>
      <c r="G5743" s="1700" t="s">
        <v>7529</v>
      </c>
      <c r="H5743" s="1700" t="s">
        <v>7531</v>
      </c>
      <c r="I5743" s="1700" t="s">
        <v>8088</v>
      </c>
    </row>
    <row r="5744" spans="2:9">
      <c r="B5744" s="1699" t="s">
        <v>4079</v>
      </c>
      <c r="C5744" s="1699" t="s">
        <v>2157</v>
      </c>
      <c r="D5744" s="1699" t="s">
        <v>2514</v>
      </c>
      <c r="E5744" s="1699">
        <v>0</v>
      </c>
      <c r="F5744" s="1699">
        <v>1</v>
      </c>
      <c r="G5744" s="1700" t="s">
        <v>7529</v>
      </c>
      <c r="H5744" s="1700" t="s">
        <v>3340</v>
      </c>
      <c r="I5744" s="1700" t="s">
        <v>8088</v>
      </c>
    </row>
    <row r="5745" spans="2:9">
      <c r="B5745" s="1699" t="s">
        <v>4079</v>
      </c>
      <c r="C5745" s="1699" t="s">
        <v>2158</v>
      </c>
      <c r="D5745" s="1699" t="s">
        <v>2124</v>
      </c>
      <c r="E5745" s="1699">
        <v>0</v>
      </c>
      <c r="F5745" s="1699">
        <v>1</v>
      </c>
      <c r="G5745" s="1700" t="s">
        <v>7532</v>
      </c>
      <c r="H5745" s="1700" t="s">
        <v>7533</v>
      </c>
      <c r="I5745" s="1700" t="s">
        <v>8088</v>
      </c>
    </row>
    <row r="5746" spans="2:9">
      <c r="B5746" s="1699" t="s">
        <v>4079</v>
      </c>
      <c r="C5746" s="1699" t="s">
        <v>3382</v>
      </c>
      <c r="D5746" s="1699" t="s">
        <v>2110</v>
      </c>
      <c r="E5746" s="1699">
        <v>0</v>
      </c>
      <c r="F5746" s="1699">
        <v>1</v>
      </c>
      <c r="G5746" s="1700" t="s">
        <v>7534</v>
      </c>
      <c r="H5746" s="1700" t="s">
        <v>7535</v>
      </c>
      <c r="I5746" s="1700" t="s">
        <v>8088</v>
      </c>
    </row>
    <row r="5747" spans="2:9">
      <c r="B5747" s="1699" t="s">
        <v>4079</v>
      </c>
      <c r="C5747" s="1699" t="s">
        <v>2586</v>
      </c>
      <c r="D5747" s="1699" t="s">
        <v>2108</v>
      </c>
      <c r="E5747" s="1699">
        <v>1</v>
      </c>
      <c r="F5747" s="1699">
        <v>0</v>
      </c>
      <c r="G5747" s="1700" t="s">
        <v>7536</v>
      </c>
      <c r="H5747" s="1700"/>
      <c r="I5747" s="1700" t="s">
        <v>8088</v>
      </c>
    </row>
    <row r="5748" spans="2:9">
      <c r="B5748" s="1699" t="s">
        <v>4079</v>
      </c>
      <c r="C5748" s="1699" t="s">
        <v>2586</v>
      </c>
      <c r="D5748" s="1699" t="s">
        <v>2107</v>
      </c>
      <c r="E5748" s="1699">
        <v>0</v>
      </c>
      <c r="F5748" s="1699">
        <v>1</v>
      </c>
      <c r="G5748" s="1700" t="s">
        <v>7536</v>
      </c>
      <c r="H5748" s="1700" t="s">
        <v>7537</v>
      </c>
      <c r="I5748" s="1700" t="s">
        <v>8088</v>
      </c>
    </row>
    <row r="5749" spans="2:9">
      <c r="B5749" s="1699" t="s">
        <v>4079</v>
      </c>
      <c r="C5749" s="1699" t="s">
        <v>2586</v>
      </c>
      <c r="D5749" s="1699" t="s">
        <v>2110</v>
      </c>
      <c r="E5749" s="1699">
        <v>0</v>
      </c>
      <c r="F5749" s="1699">
        <v>1</v>
      </c>
      <c r="G5749" s="1700" t="s">
        <v>7536</v>
      </c>
      <c r="H5749" s="1700" t="s">
        <v>7538</v>
      </c>
      <c r="I5749" s="1700" t="s">
        <v>8088</v>
      </c>
    </row>
    <row r="5750" spans="2:9">
      <c r="B5750" s="1699" t="s">
        <v>4079</v>
      </c>
      <c r="C5750" s="1699" t="s">
        <v>2802</v>
      </c>
      <c r="D5750" s="1699" t="s">
        <v>2108</v>
      </c>
      <c r="E5750" s="1699">
        <v>1</v>
      </c>
      <c r="F5750" s="1699">
        <v>0</v>
      </c>
      <c r="G5750" s="1700" t="s">
        <v>7539</v>
      </c>
      <c r="H5750" s="1700"/>
      <c r="I5750" s="1700" t="s">
        <v>8088</v>
      </c>
    </row>
    <row r="5751" spans="2:9">
      <c r="B5751" s="1699" t="s">
        <v>4079</v>
      </c>
      <c r="C5751" s="1699" t="s">
        <v>2802</v>
      </c>
      <c r="D5751" s="1699" t="s">
        <v>2107</v>
      </c>
      <c r="E5751" s="1699">
        <v>0</v>
      </c>
      <c r="F5751" s="1699">
        <v>1</v>
      </c>
      <c r="G5751" s="1700" t="s">
        <v>7539</v>
      </c>
      <c r="H5751" s="1700" t="s">
        <v>7539</v>
      </c>
      <c r="I5751" s="1700" t="s">
        <v>8088</v>
      </c>
    </row>
    <row r="5752" spans="2:9">
      <c r="B5752" s="1699" t="s">
        <v>4079</v>
      </c>
      <c r="C5752" s="1699" t="s">
        <v>2591</v>
      </c>
      <c r="D5752" s="1699" t="s">
        <v>2108</v>
      </c>
      <c r="E5752" s="1699">
        <v>1</v>
      </c>
      <c r="F5752" s="1699">
        <v>0</v>
      </c>
      <c r="G5752" s="1700" t="s">
        <v>7540</v>
      </c>
      <c r="H5752" s="1700"/>
      <c r="I5752" s="1700" t="s">
        <v>8088</v>
      </c>
    </row>
    <row r="5753" spans="2:9">
      <c r="B5753" s="1699" t="s">
        <v>4079</v>
      </c>
      <c r="C5753" s="1699" t="s">
        <v>2591</v>
      </c>
      <c r="D5753" s="1699" t="s">
        <v>2107</v>
      </c>
      <c r="E5753" s="1699">
        <v>0</v>
      </c>
      <c r="F5753" s="1699">
        <v>1</v>
      </c>
      <c r="G5753" s="1700" t="s">
        <v>7540</v>
      </c>
      <c r="H5753" s="1700" t="s">
        <v>7541</v>
      </c>
      <c r="I5753" s="1700" t="s">
        <v>8088</v>
      </c>
    </row>
    <row r="5754" spans="2:9">
      <c r="B5754" s="1699" t="s">
        <v>4079</v>
      </c>
      <c r="C5754" s="1699" t="s">
        <v>2591</v>
      </c>
      <c r="D5754" s="1699" t="s">
        <v>2110</v>
      </c>
      <c r="E5754" s="1699">
        <v>0</v>
      </c>
      <c r="F5754" s="1699">
        <v>1</v>
      </c>
      <c r="G5754" s="1700" t="s">
        <v>7540</v>
      </c>
      <c r="H5754" s="1700" t="s">
        <v>7542</v>
      </c>
      <c r="I5754" s="1700" t="s">
        <v>8088</v>
      </c>
    </row>
    <row r="5755" spans="2:9">
      <c r="B5755" s="1699" t="s">
        <v>4079</v>
      </c>
      <c r="C5755" s="1699" t="s">
        <v>3741</v>
      </c>
      <c r="D5755" s="1699" t="s">
        <v>2108</v>
      </c>
      <c r="E5755" s="1699">
        <v>1</v>
      </c>
      <c r="F5755" s="1699">
        <v>1</v>
      </c>
      <c r="G5755" s="1700" t="s">
        <v>7543</v>
      </c>
      <c r="H5755" s="1700"/>
      <c r="I5755" s="1700" t="s">
        <v>8088</v>
      </c>
    </row>
    <row r="5756" spans="2:9">
      <c r="B5756" s="1699" t="s">
        <v>4079</v>
      </c>
      <c r="C5756" s="1699" t="s">
        <v>2262</v>
      </c>
      <c r="D5756" s="1699" t="s">
        <v>2108</v>
      </c>
      <c r="E5756" s="1699">
        <v>1</v>
      </c>
      <c r="F5756" s="1699">
        <v>1</v>
      </c>
      <c r="G5756" s="1700" t="s">
        <v>7544</v>
      </c>
      <c r="H5756" s="1700"/>
      <c r="I5756" s="1700" t="s">
        <v>8088</v>
      </c>
    </row>
    <row r="5757" spans="2:9">
      <c r="B5757" s="1699" t="s">
        <v>4079</v>
      </c>
      <c r="C5757" s="1699" t="s">
        <v>2611</v>
      </c>
      <c r="D5757" s="1699" t="s">
        <v>2108</v>
      </c>
      <c r="E5757" s="1699">
        <v>1</v>
      </c>
      <c r="F5757" s="1699">
        <v>0</v>
      </c>
      <c r="G5757" s="1700" t="s">
        <v>7545</v>
      </c>
      <c r="H5757" s="1700"/>
      <c r="I5757" s="1700" t="s">
        <v>8089</v>
      </c>
    </row>
    <row r="5758" spans="2:9">
      <c r="B5758" s="1699" t="s">
        <v>4079</v>
      </c>
      <c r="C5758" s="1699" t="s">
        <v>2611</v>
      </c>
      <c r="D5758" s="1699" t="s">
        <v>2107</v>
      </c>
      <c r="E5758" s="1699">
        <v>0</v>
      </c>
      <c r="F5758" s="1699">
        <v>1</v>
      </c>
      <c r="G5758" s="1700" t="s">
        <v>7545</v>
      </c>
      <c r="H5758" s="1700" t="s">
        <v>7546</v>
      </c>
      <c r="I5758" s="1700" t="s">
        <v>8089</v>
      </c>
    </row>
    <row r="5759" spans="2:9">
      <c r="B5759" s="1699" t="s">
        <v>4079</v>
      </c>
      <c r="C5759" s="1699" t="s">
        <v>2611</v>
      </c>
      <c r="D5759" s="1699" t="s">
        <v>2110</v>
      </c>
      <c r="E5759" s="1699">
        <v>0</v>
      </c>
      <c r="F5759" s="1699">
        <v>1</v>
      </c>
      <c r="G5759" s="1700" t="s">
        <v>7545</v>
      </c>
      <c r="H5759" s="1700" t="s">
        <v>7547</v>
      </c>
      <c r="I5759" s="1700" t="s">
        <v>8089</v>
      </c>
    </row>
    <row r="5760" spans="2:9">
      <c r="B5760" s="1699" t="s">
        <v>4079</v>
      </c>
      <c r="C5760" s="1699" t="s">
        <v>2611</v>
      </c>
      <c r="D5760" s="1699" t="s">
        <v>2112</v>
      </c>
      <c r="E5760" s="1699">
        <v>0</v>
      </c>
      <c r="F5760" s="1699">
        <v>1</v>
      </c>
      <c r="G5760" s="1700" t="s">
        <v>7545</v>
      </c>
      <c r="H5760" s="1700" t="s">
        <v>7548</v>
      </c>
      <c r="I5760" s="1700" t="s">
        <v>8089</v>
      </c>
    </row>
    <row r="5761" spans="2:9">
      <c r="B5761" s="1699" t="s">
        <v>4079</v>
      </c>
      <c r="C5761" s="1699" t="s">
        <v>2611</v>
      </c>
      <c r="D5761" s="1699" t="s">
        <v>2122</v>
      </c>
      <c r="E5761" s="1699">
        <v>0</v>
      </c>
      <c r="F5761" s="1699">
        <v>1</v>
      </c>
      <c r="G5761" s="1700" t="s">
        <v>7545</v>
      </c>
      <c r="H5761" s="1700" t="s">
        <v>7549</v>
      </c>
      <c r="I5761" s="1700" t="s">
        <v>8088</v>
      </c>
    </row>
    <row r="5762" spans="2:9">
      <c r="B5762" s="1699" t="s">
        <v>4079</v>
      </c>
      <c r="C5762" s="1699" t="s">
        <v>2611</v>
      </c>
      <c r="D5762" s="1699" t="s">
        <v>2124</v>
      </c>
      <c r="E5762" s="1699">
        <v>0</v>
      </c>
      <c r="F5762" s="1699">
        <v>1</v>
      </c>
      <c r="G5762" s="1700" t="s">
        <v>7545</v>
      </c>
      <c r="H5762" s="1700" t="s">
        <v>7550</v>
      </c>
      <c r="I5762" s="1700" t="s">
        <v>8088</v>
      </c>
    </row>
    <row r="5763" spans="2:9">
      <c r="B5763" s="1699" t="s">
        <v>4079</v>
      </c>
      <c r="C5763" s="1699" t="s">
        <v>2611</v>
      </c>
      <c r="D5763" s="1699" t="s">
        <v>2126</v>
      </c>
      <c r="E5763" s="1699">
        <v>0</v>
      </c>
      <c r="F5763" s="1699">
        <v>1</v>
      </c>
      <c r="G5763" s="1700" t="s">
        <v>7545</v>
      </c>
      <c r="H5763" s="1700" t="s">
        <v>7551</v>
      </c>
      <c r="I5763" s="1700" t="s">
        <v>8088</v>
      </c>
    </row>
    <row r="5764" spans="2:9">
      <c r="B5764" s="1699" t="s">
        <v>4079</v>
      </c>
      <c r="C5764" s="1699" t="s">
        <v>2611</v>
      </c>
      <c r="D5764" s="1699" t="s">
        <v>2128</v>
      </c>
      <c r="E5764" s="1699">
        <v>0</v>
      </c>
      <c r="F5764" s="1699">
        <v>1</v>
      </c>
      <c r="G5764" s="1700" t="s">
        <v>7545</v>
      </c>
      <c r="H5764" s="1700" t="s">
        <v>7552</v>
      </c>
      <c r="I5764" s="1700" t="s">
        <v>8089</v>
      </c>
    </row>
    <row r="5765" spans="2:9">
      <c r="B5765" s="1699" t="s">
        <v>4079</v>
      </c>
      <c r="C5765" s="1699" t="s">
        <v>2611</v>
      </c>
      <c r="D5765" s="1699" t="s">
        <v>2130</v>
      </c>
      <c r="E5765" s="1699">
        <v>0</v>
      </c>
      <c r="F5765" s="1699">
        <v>1</v>
      </c>
      <c r="G5765" s="1700" t="s">
        <v>7545</v>
      </c>
      <c r="H5765" s="1700" t="s">
        <v>7553</v>
      </c>
      <c r="I5765" s="1700" t="s">
        <v>8088</v>
      </c>
    </row>
    <row r="5766" spans="2:9">
      <c r="B5766" s="1699" t="s">
        <v>4081</v>
      </c>
      <c r="C5766" s="1699" t="s">
        <v>2109</v>
      </c>
      <c r="D5766" s="1699" t="s">
        <v>2112</v>
      </c>
      <c r="E5766" s="1699">
        <v>0</v>
      </c>
      <c r="F5766" s="1699">
        <v>1</v>
      </c>
      <c r="G5766" s="1700" t="s">
        <v>8084</v>
      </c>
      <c r="H5766" s="1700" t="s">
        <v>7554</v>
      </c>
      <c r="I5766" s="1700" t="s">
        <v>8088</v>
      </c>
    </row>
    <row r="5767" spans="2:9">
      <c r="B5767" s="1699" t="s">
        <v>4081</v>
      </c>
      <c r="C5767" s="1699" t="s">
        <v>2111</v>
      </c>
      <c r="D5767" s="1699" t="s">
        <v>2110</v>
      </c>
      <c r="E5767" s="1699">
        <v>0</v>
      </c>
      <c r="F5767" s="1699">
        <v>1</v>
      </c>
      <c r="G5767" s="1700" t="s">
        <v>8085</v>
      </c>
      <c r="H5767" s="1700" t="s">
        <v>7555</v>
      </c>
      <c r="I5767" s="1700" t="s">
        <v>8088</v>
      </c>
    </row>
    <row r="5768" spans="2:9">
      <c r="B5768" s="1699" t="s">
        <v>4081</v>
      </c>
      <c r="C5768" s="1699" t="s">
        <v>2113</v>
      </c>
      <c r="D5768" s="1699" t="s">
        <v>2130</v>
      </c>
      <c r="E5768" s="1699">
        <v>0</v>
      </c>
      <c r="F5768" s="1699">
        <v>1</v>
      </c>
      <c r="G5768" s="1700" t="s">
        <v>8086</v>
      </c>
      <c r="H5768" s="1700" t="s">
        <v>3570</v>
      </c>
      <c r="I5768" s="1700" t="s">
        <v>8088</v>
      </c>
    </row>
    <row r="5769" spans="2:9">
      <c r="B5769" s="1699" t="s">
        <v>4081</v>
      </c>
      <c r="C5769" s="1699" t="s">
        <v>2120</v>
      </c>
      <c r="D5769" s="1699" t="s">
        <v>2124</v>
      </c>
      <c r="E5769" s="1699">
        <v>0</v>
      </c>
      <c r="F5769" s="1699">
        <v>1</v>
      </c>
      <c r="G5769" s="1700" t="s">
        <v>7556</v>
      </c>
      <c r="H5769" s="1700" t="s">
        <v>5112</v>
      </c>
      <c r="I5769" s="1700" t="s">
        <v>8089</v>
      </c>
    </row>
    <row r="5770" spans="2:9">
      <c r="B5770" s="1699" t="s">
        <v>4081</v>
      </c>
      <c r="C5770" s="1699" t="s">
        <v>2120</v>
      </c>
      <c r="D5770" s="1699" t="s">
        <v>2130</v>
      </c>
      <c r="E5770" s="1699">
        <v>0</v>
      </c>
      <c r="F5770" s="1699">
        <v>1</v>
      </c>
      <c r="G5770" s="1700" t="s">
        <v>7556</v>
      </c>
      <c r="H5770" s="1700" t="s">
        <v>7557</v>
      </c>
      <c r="I5770" s="1700" t="s">
        <v>8088</v>
      </c>
    </row>
    <row r="5771" spans="2:9">
      <c r="B5771" s="1699" t="s">
        <v>4081</v>
      </c>
      <c r="C5771" s="1699" t="s">
        <v>2120</v>
      </c>
      <c r="D5771" s="1699" t="s">
        <v>2512</v>
      </c>
      <c r="E5771" s="1699">
        <v>0</v>
      </c>
      <c r="F5771" s="1699">
        <v>1</v>
      </c>
      <c r="G5771" s="1700" t="s">
        <v>7556</v>
      </c>
      <c r="H5771" s="1700" t="s">
        <v>4248</v>
      </c>
      <c r="I5771" s="1700" t="s">
        <v>8088</v>
      </c>
    </row>
    <row r="5772" spans="2:9">
      <c r="B5772" s="1699" t="s">
        <v>4081</v>
      </c>
      <c r="C5772" s="1699" t="s">
        <v>2120</v>
      </c>
      <c r="D5772" s="1699" t="s">
        <v>2514</v>
      </c>
      <c r="E5772" s="1699">
        <v>0</v>
      </c>
      <c r="F5772" s="1699">
        <v>1</v>
      </c>
      <c r="G5772" s="1700" t="s">
        <v>7556</v>
      </c>
      <c r="H5772" s="1700" t="s">
        <v>7558</v>
      </c>
      <c r="I5772" s="1700" t="s">
        <v>8089</v>
      </c>
    </row>
    <row r="5773" spans="2:9">
      <c r="B5773" s="1699" t="s">
        <v>4081</v>
      </c>
      <c r="C5773" s="1699" t="s">
        <v>2120</v>
      </c>
      <c r="D5773" s="1699" t="s">
        <v>2515</v>
      </c>
      <c r="E5773" s="1699">
        <v>0</v>
      </c>
      <c r="F5773" s="1699">
        <v>1</v>
      </c>
      <c r="G5773" s="1700" t="s">
        <v>7556</v>
      </c>
      <c r="H5773" s="1700" t="s">
        <v>7559</v>
      </c>
      <c r="I5773" s="1700" t="s">
        <v>8089</v>
      </c>
    </row>
    <row r="5774" spans="2:9">
      <c r="B5774" s="1699" t="s">
        <v>4081</v>
      </c>
      <c r="C5774" s="1699" t="s">
        <v>2120</v>
      </c>
      <c r="D5774" s="1699" t="s">
        <v>2516</v>
      </c>
      <c r="E5774" s="1699">
        <v>0</v>
      </c>
      <c r="F5774" s="1699">
        <v>1</v>
      </c>
      <c r="G5774" s="1700" t="s">
        <v>7556</v>
      </c>
      <c r="H5774" s="1700" t="s">
        <v>7560</v>
      </c>
      <c r="I5774" s="1700" t="s">
        <v>8089</v>
      </c>
    </row>
    <row r="5775" spans="2:9">
      <c r="B5775" s="1699" t="s">
        <v>4081</v>
      </c>
      <c r="C5775" s="1699" t="s">
        <v>2120</v>
      </c>
      <c r="D5775" s="1699" t="s">
        <v>2525</v>
      </c>
      <c r="E5775" s="1699">
        <v>0</v>
      </c>
      <c r="F5775" s="1699">
        <v>1</v>
      </c>
      <c r="G5775" s="1700" t="s">
        <v>7556</v>
      </c>
      <c r="H5775" s="1700" t="s">
        <v>7561</v>
      </c>
      <c r="I5775" s="1700" t="s">
        <v>8088</v>
      </c>
    </row>
    <row r="5776" spans="2:9">
      <c r="B5776" s="1699" t="s">
        <v>4081</v>
      </c>
      <c r="C5776" s="1699" t="s">
        <v>2120</v>
      </c>
      <c r="D5776" s="1699" t="s">
        <v>2527</v>
      </c>
      <c r="E5776" s="1699">
        <v>0</v>
      </c>
      <c r="F5776" s="1699">
        <v>1</v>
      </c>
      <c r="G5776" s="1700" t="s">
        <v>7556</v>
      </c>
      <c r="H5776" s="1700" t="s">
        <v>7562</v>
      </c>
      <c r="I5776" s="1700" t="s">
        <v>8089</v>
      </c>
    </row>
    <row r="5777" spans="2:9">
      <c r="B5777" s="1699" t="s">
        <v>4081</v>
      </c>
      <c r="C5777" s="1699" t="s">
        <v>2120</v>
      </c>
      <c r="D5777" s="1699" t="s">
        <v>2529</v>
      </c>
      <c r="E5777" s="1699">
        <v>0</v>
      </c>
      <c r="F5777" s="1699">
        <v>1</v>
      </c>
      <c r="G5777" s="1700" t="s">
        <v>7556</v>
      </c>
      <c r="H5777" s="1700" t="s">
        <v>7563</v>
      </c>
      <c r="I5777" s="1700" t="s">
        <v>8089</v>
      </c>
    </row>
    <row r="5778" spans="2:9">
      <c r="B5778" s="1699" t="s">
        <v>4081</v>
      </c>
      <c r="C5778" s="1699" t="s">
        <v>2120</v>
      </c>
      <c r="D5778" s="1699" t="s">
        <v>2531</v>
      </c>
      <c r="E5778" s="1699">
        <v>0</v>
      </c>
      <c r="F5778" s="1699">
        <v>1</v>
      </c>
      <c r="G5778" s="1700" t="s">
        <v>7556</v>
      </c>
      <c r="H5778" s="1700" t="s">
        <v>7564</v>
      </c>
      <c r="I5778" s="1700" t="s">
        <v>8089</v>
      </c>
    </row>
    <row r="5779" spans="2:9">
      <c r="B5779" s="1699" t="s">
        <v>4081</v>
      </c>
      <c r="C5779" s="1699" t="s">
        <v>2120</v>
      </c>
      <c r="D5779" s="1699" t="s">
        <v>2685</v>
      </c>
      <c r="E5779" s="1699">
        <v>0</v>
      </c>
      <c r="F5779" s="1699">
        <v>1</v>
      </c>
      <c r="G5779" s="1700" t="s">
        <v>7556</v>
      </c>
      <c r="H5779" s="1700" t="s">
        <v>7565</v>
      </c>
      <c r="I5779" s="1700" t="s">
        <v>8089</v>
      </c>
    </row>
    <row r="5780" spans="2:9">
      <c r="B5780" s="1699" t="s">
        <v>4081</v>
      </c>
      <c r="C5780" s="1699" t="s">
        <v>2120</v>
      </c>
      <c r="D5780" s="1699" t="s">
        <v>2725</v>
      </c>
      <c r="E5780" s="1699">
        <v>0</v>
      </c>
      <c r="F5780" s="1699">
        <v>1</v>
      </c>
      <c r="G5780" s="1700" t="s">
        <v>7556</v>
      </c>
      <c r="H5780" s="1700" t="s">
        <v>7566</v>
      </c>
      <c r="I5780" s="1700" t="s">
        <v>8089</v>
      </c>
    </row>
    <row r="5781" spans="2:9">
      <c r="B5781" s="1699" t="s">
        <v>4081</v>
      </c>
      <c r="C5781" s="1699" t="s">
        <v>2120</v>
      </c>
      <c r="D5781" s="1699" t="s">
        <v>2727</v>
      </c>
      <c r="E5781" s="1699">
        <v>0</v>
      </c>
      <c r="F5781" s="1699">
        <v>1</v>
      </c>
      <c r="G5781" s="1700" t="s">
        <v>7556</v>
      </c>
      <c r="H5781" s="1700" t="s">
        <v>7567</v>
      </c>
      <c r="I5781" s="1700" t="s">
        <v>8089</v>
      </c>
    </row>
    <row r="5782" spans="2:9">
      <c r="B5782" s="1699" t="s">
        <v>4081</v>
      </c>
      <c r="C5782" s="1699" t="s">
        <v>2120</v>
      </c>
      <c r="D5782" s="1699" t="s">
        <v>2729</v>
      </c>
      <c r="E5782" s="1699">
        <v>0</v>
      </c>
      <c r="F5782" s="1699">
        <v>1</v>
      </c>
      <c r="G5782" s="1700" t="s">
        <v>7556</v>
      </c>
      <c r="H5782" s="1700" t="s">
        <v>7568</v>
      </c>
      <c r="I5782" s="1700" t="s">
        <v>8089</v>
      </c>
    </row>
    <row r="5783" spans="2:9">
      <c r="B5783" s="1699" t="s">
        <v>4081</v>
      </c>
      <c r="C5783" s="1699" t="s">
        <v>2120</v>
      </c>
      <c r="D5783" s="1699" t="s">
        <v>2731</v>
      </c>
      <c r="E5783" s="1699">
        <v>0</v>
      </c>
      <c r="F5783" s="1699">
        <v>1</v>
      </c>
      <c r="G5783" s="1700" t="s">
        <v>7556</v>
      </c>
      <c r="H5783" s="1700" t="s">
        <v>7569</v>
      </c>
      <c r="I5783" s="1700" t="s">
        <v>8089</v>
      </c>
    </row>
    <row r="5784" spans="2:9">
      <c r="B5784" s="1699" t="s">
        <v>4081</v>
      </c>
      <c r="C5784" s="1699" t="s">
        <v>2120</v>
      </c>
      <c r="D5784" s="1699" t="s">
        <v>2733</v>
      </c>
      <c r="E5784" s="1699">
        <v>0</v>
      </c>
      <c r="F5784" s="1699">
        <v>1</v>
      </c>
      <c r="G5784" s="1700" t="s">
        <v>7556</v>
      </c>
      <c r="H5784" s="1700" t="s">
        <v>7570</v>
      </c>
      <c r="I5784" s="1700" t="s">
        <v>8089</v>
      </c>
    </row>
    <row r="5785" spans="2:9">
      <c r="B5785" s="1699" t="s">
        <v>4081</v>
      </c>
      <c r="C5785" s="1699" t="s">
        <v>2132</v>
      </c>
      <c r="D5785" s="1699" t="s">
        <v>2108</v>
      </c>
      <c r="E5785" s="1699">
        <v>1</v>
      </c>
      <c r="F5785" s="1699">
        <v>1</v>
      </c>
      <c r="G5785" s="1700" t="s">
        <v>7571</v>
      </c>
      <c r="H5785" s="1700"/>
      <c r="I5785" s="1700" t="s">
        <v>8088</v>
      </c>
    </row>
    <row r="5786" spans="2:9">
      <c r="B5786" s="1699" t="s">
        <v>4081</v>
      </c>
      <c r="C5786" s="1699" t="s">
        <v>2137</v>
      </c>
      <c r="D5786" s="1699" t="s">
        <v>2108</v>
      </c>
      <c r="E5786" s="1699">
        <v>1</v>
      </c>
      <c r="F5786" s="1699">
        <v>0</v>
      </c>
      <c r="G5786" s="1700" t="s">
        <v>7572</v>
      </c>
      <c r="H5786" s="1700"/>
      <c r="I5786" s="1700" t="s">
        <v>8088</v>
      </c>
    </row>
    <row r="5787" spans="2:9">
      <c r="B5787" s="1699" t="s">
        <v>4081</v>
      </c>
      <c r="C5787" s="1699" t="s">
        <v>2137</v>
      </c>
      <c r="D5787" s="1699" t="s">
        <v>2107</v>
      </c>
      <c r="E5787" s="1699">
        <v>0</v>
      </c>
      <c r="F5787" s="1699">
        <v>1</v>
      </c>
      <c r="G5787" s="1700" t="s">
        <v>7572</v>
      </c>
      <c r="H5787" s="1700" t="s">
        <v>7572</v>
      </c>
      <c r="I5787" s="1700" t="s">
        <v>8088</v>
      </c>
    </row>
    <row r="5788" spans="2:9">
      <c r="B5788" s="1699" t="s">
        <v>4081</v>
      </c>
      <c r="C5788" s="1699" t="s">
        <v>2137</v>
      </c>
      <c r="D5788" s="1699" t="s">
        <v>2110</v>
      </c>
      <c r="E5788" s="1699">
        <v>0</v>
      </c>
      <c r="F5788" s="1699">
        <v>1</v>
      </c>
      <c r="G5788" s="1700" t="s">
        <v>7572</v>
      </c>
      <c r="H5788" s="1700" t="s">
        <v>7573</v>
      </c>
      <c r="I5788" s="1700" t="s">
        <v>8089</v>
      </c>
    </row>
    <row r="5789" spans="2:9">
      <c r="B5789" s="1699" t="s">
        <v>4081</v>
      </c>
      <c r="C5789" s="1699" t="s">
        <v>2138</v>
      </c>
      <c r="D5789" s="1699" t="s">
        <v>2514</v>
      </c>
      <c r="E5789" s="1699">
        <v>0</v>
      </c>
      <c r="F5789" s="1699">
        <v>1</v>
      </c>
      <c r="G5789" s="1700" t="s">
        <v>7574</v>
      </c>
      <c r="H5789" s="1700" t="s">
        <v>7575</v>
      </c>
      <c r="I5789" s="1700" t="s">
        <v>8088</v>
      </c>
    </row>
    <row r="5790" spans="2:9">
      <c r="B5790" s="1699" t="s">
        <v>4081</v>
      </c>
      <c r="C5790" s="1699" t="s">
        <v>2138</v>
      </c>
      <c r="D5790" s="1699" t="s">
        <v>2516</v>
      </c>
      <c r="E5790" s="1699">
        <v>0</v>
      </c>
      <c r="F5790" s="1699">
        <v>1</v>
      </c>
      <c r="G5790" s="1700" t="s">
        <v>7574</v>
      </c>
      <c r="H5790" s="1700" t="s">
        <v>7576</v>
      </c>
      <c r="I5790" s="1700" t="s">
        <v>8088</v>
      </c>
    </row>
    <row r="5791" spans="2:9">
      <c r="B5791" s="1699" t="s">
        <v>4081</v>
      </c>
      <c r="C5791" s="1699" t="s">
        <v>2138</v>
      </c>
      <c r="D5791" s="1699" t="s">
        <v>2518</v>
      </c>
      <c r="E5791" s="1699">
        <v>0</v>
      </c>
      <c r="F5791" s="1699">
        <v>1</v>
      </c>
      <c r="G5791" s="1700" t="s">
        <v>7574</v>
      </c>
      <c r="H5791" s="1700" t="s">
        <v>7577</v>
      </c>
      <c r="I5791" s="1700" t="s">
        <v>8088</v>
      </c>
    </row>
    <row r="5792" spans="2:9">
      <c r="B5792" s="1699" t="s">
        <v>4081</v>
      </c>
      <c r="C5792" s="1699" t="s">
        <v>2145</v>
      </c>
      <c r="D5792" s="1699" t="s">
        <v>2108</v>
      </c>
      <c r="E5792" s="1699">
        <v>1</v>
      </c>
      <c r="F5792" s="1699">
        <v>0</v>
      </c>
      <c r="G5792" s="1700" t="s">
        <v>7578</v>
      </c>
      <c r="H5792" s="1700"/>
      <c r="I5792" s="1700" t="s">
        <v>8088</v>
      </c>
    </row>
    <row r="5793" spans="2:9">
      <c r="B5793" s="1699" t="s">
        <v>4081</v>
      </c>
      <c r="C5793" s="1699" t="s">
        <v>2145</v>
      </c>
      <c r="D5793" s="1699" t="s">
        <v>2110</v>
      </c>
      <c r="E5793" s="1699">
        <v>0</v>
      </c>
      <c r="F5793" s="1699">
        <v>1</v>
      </c>
      <c r="G5793" s="1700" t="s">
        <v>7578</v>
      </c>
      <c r="H5793" s="1700" t="s">
        <v>7579</v>
      </c>
      <c r="I5793" s="1700" t="s">
        <v>8088</v>
      </c>
    </row>
    <row r="5794" spans="2:9">
      <c r="B5794" s="1699" t="s">
        <v>4081</v>
      </c>
      <c r="C5794" s="1699" t="s">
        <v>2145</v>
      </c>
      <c r="D5794" s="1699" t="s">
        <v>2112</v>
      </c>
      <c r="E5794" s="1699">
        <v>0</v>
      </c>
      <c r="F5794" s="1699">
        <v>1</v>
      </c>
      <c r="G5794" s="1700" t="s">
        <v>7578</v>
      </c>
      <c r="H5794" s="1700" t="s">
        <v>4921</v>
      </c>
      <c r="I5794" s="1700" t="s">
        <v>8088</v>
      </c>
    </row>
    <row r="5795" spans="2:9">
      <c r="B5795" s="1699" t="s">
        <v>4081</v>
      </c>
      <c r="C5795" s="1699" t="s">
        <v>2145</v>
      </c>
      <c r="D5795" s="1699" t="s">
        <v>2512</v>
      </c>
      <c r="E5795" s="1699">
        <v>0</v>
      </c>
      <c r="F5795" s="1699">
        <v>1</v>
      </c>
      <c r="G5795" s="1700" t="s">
        <v>7578</v>
      </c>
      <c r="H5795" s="1700" t="s">
        <v>7580</v>
      </c>
      <c r="I5795" s="1700" t="s">
        <v>8088</v>
      </c>
    </row>
    <row r="5796" spans="2:9">
      <c r="B5796" s="1699" t="s">
        <v>4081</v>
      </c>
      <c r="C5796" s="1699" t="s">
        <v>2145</v>
      </c>
      <c r="D5796" s="1699" t="s">
        <v>2514</v>
      </c>
      <c r="E5796" s="1699">
        <v>0</v>
      </c>
      <c r="F5796" s="1699">
        <v>1</v>
      </c>
      <c r="G5796" s="1700" t="s">
        <v>7578</v>
      </c>
      <c r="H5796" s="1700" t="s">
        <v>7581</v>
      </c>
      <c r="I5796" s="1700" t="s">
        <v>8088</v>
      </c>
    </row>
    <row r="5797" spans="2:9">
      <c r="B5797" s="1699" t="s">
        <v>4081</v>
      </c>
      <c r="C5797" s="1699" t="s">
        <v>2145</v>
      </c>
      <c r="D5797" s="1699" t="s">
        <v>2515</v>
      </c>
      <c r="E5797" s="1699">
        <v>0</v>
      </c>
      <c r="F5797" s="1699">
        <v>1</v>
      </c>
      <c r="G5797" s="1700" t="s">
        <v>7578</v>
      </c>
      <c r="H5797" s="1700" t="s">
        <v>7582</v>
      </c>
      <c r="I5797" s="1700" t="s">
        <v>8088</v>
      </c>
    </row>
    <row r="5798" spans="2:9">
      <c r="B5798" s="1699" t="s">
        <v>4081</v>
      </c>
      <c r="C5798" s="1699" t="s">
        <v>2145</v>
      </c>
      <c r="D5798" s="1699" t="s">
        <v>2516</v>
      </c>
      <c r="E5798" s="1699">
        <v>0</v>
      </c>
      <c r="F5798" s="1699">
        <v>1</v>
      </c>
      <c r="G5798" s="1700" t="s">
        <v>7578</v>
      </c>
      <c r="H5798" s="1700" t="s">
        <v>2544</v>
      </c>
      <c r="I5798" s="1700" t="s">
        <v>8088</v>
      </c>
    </row>
    <row r="5799" spans="2:9">
      <c r="B5799" s="1699" t="s">
        <v>4081</v>
      </c>
      <c r="C5799" s="1699" t="s">
        <v>2145</v>
      </c>
      <c r="D5799" s="1699" t="s">
        <v>2518</v>
      </c>
      <c r="E5799" s="1699">
        <v>0</v>
      </c>
      <c r="F5799" s="1699">
        <v>1</v>
      </c>
      <c r="G5799" s="1700" t="s">
        <v>7578</v>
      </c>
      <c r="H5799" s="1700" t="s">
        <v>3886</v>
      </c>
      <c r="I5799" s="1700" t="s">
        <v>8088</v>
      </c>
    </row>
    <row r="5800" spans="2:9">
      <c r="B5800" s="1699" t="s">
        <v>4081</v>
      </c>
      <c r="C5800" s="1699" t="s">
        <v>2145</v>
      </c>
      <c r="D5800" s="1699" t="s">
        <v>2531</v>
      </c>
      <c r="E5800" s="1699">
        <v>0</v>
      </c>
      <c r="F5800" s="1699">
        <v>1</v>
      </c>
      <c r="G5800" s="1700" t="s">
        <v>7578</v>
      </c>
      <c r="H5800" s="1700" t="s">
        <v>2998</v>
      </c>
      <c r="I5800" s="1700" t="s">
        <v>8088</v>
      </c>
    </row>
    <row r="5801" spans="2:9">
      <c r="B5801" s="1699" t="s">
        <v>4081</v>
      </c>
      <c r="C5801" s="1699" t="s">
        <v>2152</v>
      </c>
      <c r="D5801" s="1699" t="s">
        <v>2108</v>
      </c>
      <c r="E5801" s="1699">
        <v>1</v>
      </c>
      <c r="F5801" s="1699">
        <v>0</v>
      </c>
      <c r="G5801" s="1700" t="s">
        <v>7583</v>
      </c>
      <c r="H5801" s="1700"/>
      <c r="I5801" s="1700" t="s">
        <v>8088</v>
      </c>
    </row>
    <row r="5802" spans="2:9">
      <c r="B5802" s="1699" t="s">
        <v>4081</v>
      </c>
      <c r="C5802" s="1699" t="s">
        <v>2152</v>
      </c>
      <c r="D5802" s="1699" t="s">
        <v>2112</v>
      </c>
      <c r="E5802" s="1699">
        <v>0</v>
      </c>
      <c r="F5802" s="1699">
        <v>1</v>
      </c>
      <c r="G5802" s="1700" t="s">
        <v>7583</v>
      </c>
      <c r="H5802" s="1700" t="s">
        <v>7585</v>
      </c>
      <c r="I5802" s="1700" t="s">
        <v>8089</v>
      </c>
    </row>
    <row r="5803" spans="2:9">
      <c r="B5803" s="1699" t="s">
        <v>4081</v>
      </c>
      <c r="C5803" s="1699" t="s">
        <v>2152</v>
      </c>
      <c r="D5803" s="1699" t="s">
        <v>2122</v>
      </c>
      <c r="E5803" s="1699">
        <v>0</v>
      </c>
      <c r="F5803" s="1699">
        <v>1</v>
      </c>
      <c r="G5803" s="1700" t="s">
        <v>7583</v>
      </c>
      <c r="H5803" s="1700" t="s">
        <v>5941</v>
      </c>
      <c r="I5803" s="1700" t="s">
        <v>8089</v>
      </c>
    </row>
    <row r="5804" spans="2:9">
      <c r="B5804" s="1699" t="s">
        <v>4081</v>
      </c>
      <c r="C5804" s="1699" t="s">
        <v>2152</v>
      </c>
      <c r="D5804" s="1699" t="s">
        <v>2518</v>
      </c>
      <c r="E5804" s="1699">
        <v>0</v>
      </c>
      <c r="F5804" s="1699">
        <v>1</v>
      </c>
      <c r="G5804" s="1700" t="s">
        <v>7583</v>
      </c>
      <c r="H5804" s="1700" t="s">
        <v>7586</v>
      </c>
      <c r="I5804" s="1700" t="s">
        <v>8088</v>
      </c>
    </row>
    <row r="5805" spans="2:9">
      <c r="B5805" s="1699" t="s">
        <v>4081</v>
      </c>
      <c r="C5805" s="1699" t="s">
        <v>2152</v>
      </c>
      <c r="D5805" s="1699" t="s">
        <v>2520</v>
      </c>
      <c r="E5805" s="1699">
        <v>0</v>
      </c>
      <c r="F5805" s="1699">
        <v>1</v>
      </c>
      <c r="G5805" s="1700" t="s">
        <v>7583</v>
      </c>
      <c r="H5805" s="1700" t="s">
        <v>7587</v>
      </c>
      <c r="I5805" s="1700" t="s">
        <v>8088</v>
      </c>
    </row>
    <row r="5806" spans="2:9">
      <c r="B5806" s="1699" t="s">
        <v>4081</v>
      </c>
      <c r="C5806" s="1699" t="s">
        <v>2154</v>
      </c>
      <c r="D5806" s="1699" t="s">
        <v>2124</v>
      </c>
      <c r="E5806" s="1699">
        <v>0</v>
      </c>
      <c r="F5806" s="1699">
        <v>1</v>
      </c>
      <c r="G5806" s="1700" t="s">
        <v>7588</v>
      </c>
      <c r="H5806" s="1700" t="s">
        <v>7589</v>
      </c>
      <c r="I5806" s="1700" t="s">
        <v>8088</v>
      </c>
    </row>
    <row r="5807" spans="2:9">
      <c r="B5807" s="1699" t="s">
        <v>4081</v>
      </c>
      <c r="C5807" s="1699" t="s">
        <v>2154</v>
      </c>
      <c r="D5807" s="1699" t="s">
        <v>2512</v>
      </c>
      <c r="E5807" s="1699">
        <v>0</v>
      </c>
      <c r="F5807" s="1699">
        <v>1</v>
      </c>
      <c r="G5807" s="1700" t="s">
        <v>7588</v>
      </c>
      <c r="H5807" s="1700" t="s">
        <v>7590</v>
      </c>
      <c r="I5807" s="1700" t="s">
        <v>8088</v>
      </c>
    </row>
    <row r="5808" spans="2:9">
      <c r="B5808" s="1699" t="s">
        <v>4081</v>
      </c>
      <c r="C5808" s="1699" t="s">
        <v>2155</v>
      </c>
      <c r="D5808" s="1699" t="s">
        <v>2108</v>
      </c>
      <c r="E5808" s="1699">
        <v>1</v>
      </c>
      <c r="F5808" s="1699">
        <v>0</v>
      </c>
      <c r="G5808" s="1700" t="s">
        <v>7591</v>
      </c>
      <c r="H5808" s="1700"/>
      <c r="I5808" s="1700" t="s">
        <v>8088</v>
      </c>
    </row>
    <row r="5809" spans="2:9">
      <c r="B5809" s="1699" t="s">
        <v>4081</v>
      </c>
      <c r="C5809" s="1699" t="s">
        <v>2155</v>
      </c>
      <c r="D5809" s="1699" t="s">
        <v>2107</v>
      </c>
      <c r="E5809" s="1699">
        <v>0</v>
      </c>
      <c r="F5809" s="1699">
        <v>1</v>
      </c>
      <c r="G5809" s="1700" t="s">
        <v>7591</v>
      </c>
      <c r="H5809" s="1700" t="s">
        <v>7592</v>
      </c>
      <c r="I5809" s="1700" t="s">
        <v>8088</v>
      </c>
    </row>
    <row r="5810" spans="2:9">
      <c r="B5810" s="1699" t="s">
        <v>4081</v>
      </c>
      <c r="C5810" s="1699" t="s">
        <v>2155</v>
      </c>
      <c r="D5810" s="1699" t="s">
        <v>2110</v>
      </c>
      <c r="E5810" s="1699">
        <v>0</v>
      </c>
      <c r="F5810" s="1699">
        <v>1</v>
      </c>
      <c r="G5810" s="1700" t="s">
        <v>7591</v>
      </c>
      <c r="H5810" s="1700" t="s">
        <v>4769</v>
      </c>
      <c r="I5810" s="1700" t="s">
        <v>8088</v>
      </c>
    </row>
    <row r="5811" spans="2:9">
      <c r="B5811" s="1699" t="s">
        <v>4081</v>
      </c>
      <c r="C5811" s="1699" t="s">
        <v>2155</v>
      </c>
      <c r="D5811" s="1699" t="s">
        <v>2112</v>
      </c>
      <c r="E5811" s="1699">
        <v>0</v>
      </c>
      <c r="F5811" s="1699">
        <v>1</v>
      </c>
      <c r="G5811" s="1700" t="s">
        <v>7591</v>
      </c>
      <c r="H5811" s="1700" t="s">
        <v>2589</v>
      </c>
      <c r="I5811" s="1700" t="s">
        <v>8088</v>
      </c>
    </row>
    <row r="5812" spans="2:9">
      <c r="B5812" s="1699" t="s">
        <v>4081</v>
      </c>
      <c r="C5812" s="1699" t="s">
        <v>2155</v>
      </c>
      <c r="D5812" s="1699" t="s">
        <v>2122</v>
      </c>
      <c r="E5812" s="1699">
        <v>0</v>
      </c>
      <c r="F5812" s="1699">
        <v>1</v>
      </c>
      <c r="G5812" s="1700" t="s">
        <v>7591</v>
      </c>
      <c r="H5812" s="1700" t="s">
        <v>7593</v>
      </c>
      <c r="I5812" s="1700" t="s">
        <v>8088</v>
      </c>
    </row>
    <row r="5813" spans="2:9">
      <c r="B5813" s="1699" t="s">
        <v>4081</v>
      </c>
      <c r="C5813" s="1699" t="s">
        <v>2155</v>
      </c>
      <c r="D5813" s="1699" t="s">
        <v>2124</v>
      </c>
      <c r="E5813" s="1699">
        <v>0</v>
      </c>
      <c r="F5813" s="1699">
        <v>1</v>
      </c>
      <c r="G5813" s="1700" t="s">
        <v>7591</v>
      </c>
      <c r="H5813" s="1700" t="s">
        <v>7594</v>
      </c>
      <c r="I5813" s="1700" t="s">
        <v>8088</v>
      </c>
    </row>
    <row r="5814" spans="2:9">
      <c r="B5814" s="1699" t="s">
        <v>4081</v>
      </c>
      <c r="C5814" s="1699" t="s">
        <v>2155</v>
      </c>
      <c r="D5814" s="1699" t="s">
        <v>2126</v>
      </c>
      <c r="E5814" s="1699">
        <v>0</v>
      </c>
      <c r="F5814" s="1699">
        <v>1</v>
      </c>
      <c r="G5814" s="1700" t="s">
        <v>7591</v>
      </c>
      <c r="H5814" s="1700" t="s">
        <v>6915</v>
      </c>
      <c r="I5814" s="1700" t="s">
        <v>8088</v>
      </c>
    </row>
    <row r="5815" spans="2:9">
      <c r="B5815" s="1699" t="s">
        <v>4081</v>
      </c>
      <c r="C5815" s="1699" t="s">
        <v>2155</v>
      </c>
      <c r="D5815" s="1699" t="s">
        <v>2128</v>
      </c>
      <c r="E5815" s="1699">
        <v>0</v>
      </c>
      <c r="F5815" s="1699">
        <v>1</v>
      </c>
      <c r="G5815" s="1700" t="s">
        <v>7591</v>
      </c>
      <c r="H5815" s="1700" t="s">
        <v>7595</v>
      </c>
      <c r="I5815" s="1700" t="s">
        <v>8088</v>
      </c>
    </row>
    <row r="5816" spans="2:9">
      <c r="B5816" s="1699" t="s">
        <v>4081</v>
      </c>
      <c r="C5816" s="1699" t="s">
        <v>2155</v>
      </c>
      <c r="D5816" s="1699" t="s">
        <v>2130</v>
      </c>
      <c r="E5816" s="1699">
        <v>0</v>
      </c>
      <c r="F5816" s="1699">
        <v>1</v>
      </c>
      <c r="G5816" s="1700" t="s">
        <v>7591</v>
      </c>
      <c r="H5816" s="1700" t="s">
        <v>7596</v>
      </c>
      <c r="I5816" s="1700" t="s">
        <v>8089</v>
      </c>
    </row>
    <row r="5817" spans="2:9">
      <c r="B5817" s="1699" t="s">
        <v>4081</v>
      </c>
      <c r="C5817" s="1699" t="s">
        <v>2155</v>
      </c>
      <c r="D5817" s="1699" t="s">
        <v>2512</v>
      </c>
      <c r="E5817" s="1699">
        <v>0</v>
      </c>
      <c r="F5817" s="1699">
        <v>1</v>
      </c>
      <c r="G5817" s="1700" t="s">
        <v>7591</v>
      </c>
      <c r="H5817" s="1700" t="s">
        <v>7597</v>
      </c>
      <c r="I5817" s="1700" t="s">
        <v>8088</v>
      </c>
    </row>
    <row r="5818" spans="2:9">
      <c r="B5818" s="1699" t="s">
        <v>4081</v>
      </c>
      <c r="C5818" s="1699" t="s">
        <v>2155</v>
      </c>
      <c r="D5818" s="1699" t="s">
        <v>2514</v>
      </c>
      <c r="E5818" s="1699">
        <v>0</v>
      </c>
      <c r="F5818" s="1699">
        <v>1</v>
      </c>
      <c r="G5818" s="1700" t="s">
        <v>7591</v>
      </c>
      <c r="H5818" s="1700" t="s">
        <v>7598</v>
      </c>
      <c r="I5818" s="1700" t="s">
        <v>8088</v>
      </c>
    </row>
    <row r="5819" spans="2:9">
      <c r="B5819" s="1699" t="s">
        <v>4081</v>
      </c>
      <c r="C5819" s="1699" t="s">
        <v>2155</v>
      </c>
      <c r="D5819" s="1699" t="s">
        <v>2515</v>
      </c>
      <c r="E5819" s="1699">
        <v>0</v>
      </c>
      <c r="F5819" s="1699">
        <v>1</v>
      </c>
      <c r="G5819" s="1700" t="s">
        <v>7591</v>
      </c>
      <c r="H5819" s="1700" t="s">
        <v>7599</v>
      </c>
      <c r="I5819" s="1700" t="s">
        <v>8088</v>
      </c>
    </row>
    <row r="5820" spans="2:9">
      <c r="B5820" s="1699" t="s">
        <v>4081</v>
      </c>
      <c r="C5820" s="1699" t="s">
        <v>2155</v>
      </c>
      <c r="D5820" s="1699" t="s">
        <v>2516</v>
      </c>
      <c r="E5820" s="1699">
        <v>0</v>
      </c>
      <c r="F5820" s="1699">
        <v>1</v>
      </c>
      <c r="G5820" s="1700" t="s">
        <v>7591</v>
      </c>
      <c r="H5820" s="1700" t="s">
        <v>6828</v>
      </c>
      <c r="I5820" s="1700" t="s">
        <v>8088</v>
      </c>
    </row>
    <row r="5821" spans="2:9">
      <c r="B5821" s="1699" t="s">
        <v>4081</v>
      </c>
      <c r="C5821" s="1699" t="s">
        <v>2157</v>
      </c>
      <c r="D5821" s="1699" t="s">
        <v>2107</v>
      </c>
      <c r="E5821" s="1699">
        <v>0</v>
      </c>
      <c r="F5821" s="1699">
        <v>1</v>
      </c>
      <c r="G5821" s="1700" t="s">
        <v>7600</v>
      </c>
      <c r="H5821" s="1700" t="s">
        <v>7601</v>
      </c>
      <c r="I5821" s="1700" t="s">
        <v>8088</v>
      </c>
    </row>
    <row r="5822" spans="2:9">
      <c r="B5822" s="1699" t="s">
        <v>4081</v>
      </c>
      <c r="C5822" s="1699" t="s">
        <v>2158</v>
      </c>
      <c r="D5822" s="1699" t="s">
        <v>2108</v>
      </c>
      <c r="E5822" s="1699">
        <v>1</v>
      </c>
      <c r="F5822" s="1699">
        <v>0</v>
      </c>
      <c r="G5822" s="1700" t="s">
        <v>7602</v>
      </c>
      <c r="H5822" s="1700"/>
      <c r="I5822" s="1700" t="s">
        <v>8088</v>
      </c>
    </row>
    <row r="5823" spans="2:9">
      <c r="B5823" s="1699" t="s">
        <v>4081</v>
      </c>
      <c r="C5823" s="1699" t="s">
        <v>2158</v>
      </c>
      <c r="D5823" s="1699" t="s">
        <v>2110</v>
      </c>
      <c r="E5823" s="1699">
        <v>0</v>
      </c>
      <c r="F5823" s="1699">
        <v>1</v>
      </c>
      <c r="G5823" s="1700" t="s">
        <v>7602</v>
      </c>
      <c r="H5823" s="1700" t="s">
        <v>7434</v>
      </c>
      <c r="I5823" s="1700" t="s">
        <v>8088</v>
      </c>
    </row>
    <row r="5824" spans="2:9">
      <c r="B5824" s="1699" t="s">
        <v>4081</v>
      </c>
      <c r="C5824" s="1699" t="s">
        <v>2158</v>
      </c>
      <c r="D5824" s="1699" t="s">
        <v>2112</v>
      </c>
      <c r="E5824" s="1699">
        <v>0</v>
      </c>
      <c r="F5824" s="1699">
        <v>1</v>
      </c>
      <c r="G5824" s="1700" t="s">
        <v>7602</v>
      </c>
      <c r="H5824" s="1700" t="s">
        <v>7603</v>
      </c>
      <c r="I5824" s="1700" t="s">
        <v>8088</v>
      </c>
    </row>
    <row r="5825" spans="2:9">
      <c r="B5825" s="1699" t="s">
        <v>4081</v>
      </c>
      <c r="C5825" s="1699" t="s">
        <v>2158</v>
      </c>
      <c r="D5825" s="1699" t="s">
        <v>2122</v>
      </c>
      <c r="E5825" s="1699">
        <v>0</v>
      </c>
      <c r="F5825" s="1699">
        <v>1</v>
      </c>
      <c r="G5825" s="1700" t="s">
        <v>7602</v>
      </c>
      <c r="H5825" s="1700" t="s">
        <v>7604</v>
      </c>
      <c r="I5825" s="1700" t="s">
        <v>8088</v>
      </c>
    </row>
    <row r="5826" spans="2:9">
      <c r="B5826" s="1699" t="s">
        <v>4081</v>
      </c>
      <c r="C5826" s="1699" t="s">
        <v>2158</v>
      </c>
      <c r="D5826" s="1699" t="s">
        <v>2124</v>
      </c>
      <c r="E5826" s="1699">
        <v>0</v>
      </c>
      <c r="F5826" s="1699">
        <v>1</v>
      </c>
      <c r="G5826" s="1700" t="s">
        <v>7602</v>
      </c>
      <c r="H5826" s="1700" t="s">
        <v>7605</v>
      </c>
      <c r="I5826" s="1700" t="s">
        <v>8088</v>
      </c>
    </row>
    <row r="5827" spans="2:9">
      <c r="B5827" s="1699" t="s">
        <v>4081</v>
      </c>
      <c r="C5827" s="1699" t="s">
        <v>2158</v>
      </c>
      <c r="D5827" s="1699" t="s">
        <v>2130</v>
      </c>
      <c r="E5827" s="1699">
        <v>0</v>
      </c>
      <c r="F5827" s="1699">
        <v>1</v>
      </c>
      <c r="G5827" s="1700" t="s">
        <v>7602</v>
      </c>
      <c r="H5827" s="1700" t="s">
        <v>7606</v>
      </c>
      <c r="I5827" s="1700" t="s">
        <v>8088</v>
      </c>
    </row>
    <row r="5828" spans="2:9">
      <c r="B5828" s="1699" t="s">
        <v>4081</v>
      </c>
      <c r="C5828" s="1699" t="s">
        <v>2158</v>
      </c>
      <c r="D5828" s="1699" t="s">
        <v>2514</v>
      </c>
      <c r="E5828" s="1699">
        <v>0</v>
      </c>
      <c r="F5828" s="1699">
        <v>1</v>
      </c>
      <c r="G5828" s="1700" t="s">
        <v>7602</v>
      </c>
      <c r="H5828" s="1700" t="s">
        <v>3552</v>
      </c>
      <c r="I5828" s="1700" t="s">
        <v>8088</v>
      </c>
    </row>
    <row r="5829" spans="2:9">
      <c r="B5829" s="1699" t="s">
        <v>4081</v>
      </c>
      <c r="C5829" s="1699" t="s">
        <v>2161</v>
      </c>
      <c r="D5829" s="1699" t="s">
        <v>2108</v>
      </c>
      <c r="E5829" s="1699">
        <v>1</v>
      </c>
      <c r="F5829" s="1699">
        <v>0</v>
      </c>
      <c r="G5829" s="1700" t="s">
        <v>7607</v>
      </c>
      <c r="H5829" s="1700"/>
      <c r="I5829" s="1700" t="s">
        <v>8088</v>
      </c>
    </row>
    <row r="5830" spans="2:9">
      <c r="B5830" s="1699" t="s">
        <v>4081</v>
      </c>
      <c r="C5830" s="1699" t="s">
        <v>2161</v>
      </c>
      <c r="D5830" s="1699" t="s">
        <v>2112</v>
      </c>
      <c r="E5830" s="1699">
        <v>0</v>
      </c>
      <c r="F5830" s="1699">
        <v>1</v>
      </c>
      <c r="G5830" s="1700" t="s">
        <v>7607</v>
      </c>
      <c r="H5830" s="1700" t="s">
        <v>3991</v>
      </c>
      <c r="I5830" s="1700" t="s">
        <v>8088</v>
      </c>
    </row>
    <row r="5831" spans="2:9">
      <c r="B5831" s="1699" t="s">
        <v>4081</v>
      </c>
      <c r="C5831" s="1699" t="s">
        <v>2161</v>
      </c>
      <c r="D5831" s="1699" t="s">
        <v>2124</v>
      </c>
      <c r="E5831" s="1699">
        <v>0</v>
      </c>
      <c r="F5831" s="1699">
        <v>1</v>
      </c>
      <c r="G5831" s="1700" t="s">
        <v>7607</v>
      </c>
      <c r="H5831" s="1700" t="s">
        <v>7608</v>
      </c>
      <c r="I5831" s="1700" t="s">
        <v>8088</v>
      </c>
    </row>
    <row r="5832" spans="2:9">
      <c r="B5832" s="1699" t="s">
        <v>4081</v>
      </c>
      <c r="C5832" s="1699" t="s">
        <v>2161</v>
      </c>
      <c r="D5832" s="1699" t="s">
        <v>2126</v>
      </c>
      <c r="E5832" s="1699">
        <v>0</v>
      </c>
      <c r="F5832" s="1699">
        <v>1</v>
      </c>
      <c r="G5832" s="1700" t="s">
        <v>7607</v>
      </c>
      <c r="H5832" s="1700" t="s">
        <v>7609</v>
      </c>
      <c r="I5832" s="1700" t="s">
        <v>8088</v>
      </c>
    </row>
    <row r="5833" spans="2:9">
      <c r="B5833" s="1699" t="s">
        <v>4081</v>
      </c>
      <c r="C5833" s="1699" t="s">
        <v>2161</v>
      </c>
      <c r="D5833" s="1699" t="s">
        <v>2128</v>
      </c>
      <c r="E5833" s="1699">
        <v>0</v>
      </c>
      <c r="F5833" s="1699">
        <v>1</v>
      </c>
      <c r="G5833" s="1700" t="s">
        <v>7607</v>
      </c>
      <c r="H5833" s="1700" t="s">
        <v>7610</v>
      </c>
      <c r="I5833" s="1700" t="s">
        <v>8088</v>
      </c>
    </row>
    <row r="5834" spans="2:9">
      <c r="B5834" s="1699" t="s">
        <v>4081</v>
      </c>
      <c r="C5834" s="1699" t="s">
        <v>2161</v>
      </c>
      <c r="D5834" s="1699" t="s">
        <v>2130</v>
      </c>
      <c r="E5834" s="1699">
        <v>0</v>
      </c>
      <c r="F5834" s="1699">
        <v>1</v>
      </c>
      <c r="G5834" s="1700" t="s">
        <v>7607</v>
      </c>
      <c r="H5834" s="1700" t="s">
        <v>7611</v>
      </c>
      <c r="I5834" s="1700" t="s">
        <v>8088</v>
      </c>
    </row>
    <row r="5835" spans="2:9">
      <c r="B5835" s="1699" t="s">
        <v>4081</v>
      </c>
      <c r="C5835" s="1699" t="s">
        <v>2161</v>
      </c>
      <c r="D5835" s="1699" t="s">
        <v>2512</v>
      </c>
      <c r="E5835" s="1699">
        <v>0</v>
      </c>
      <c r="F5835" s="1699">
        <v>1</v>
      </c>
      <c r="G5835" s="1700" t="s">
        <v>7607</v>
      </c>
      <c r="H5835" s="1700" t="s">
        <v>7612</v>
      </c>
      <c r="I5835" s="1700" t="s">
        <v>8088</v>
      </c>
    </row>
    <row r="5836" spans="2:9">
      <c r="B5836" s="1699" t="s">
        <v>4081</v>
      </c>
      <c r="C5836" s="1699" t="s">
        <v>2161</v>
      </c>
      <c r="D5836" s="1699" t="s">
        <v>2514</v>
      </c>
      <c r="E5836" s="1699">
        <v>0</v>
      </c>
      <c r="F5836" s="1699">
        <v>1</v>
      </c>
      <c r="G5836" s="1700" t="s">
        <v>7607</v>
      </c>
      <c r="H5836" s="1700" t="s">
        <v>7613</v>
      </c>
      <c r="I5836" s="1700" t="s">
        <v>8088</v>
      </c>
    </row>
    <row r="5837" spans="2:9">
      <c r="B5837" s="1699" t="s">
        <v>4081</v>
      </c>
      <c r="C5837" s="1699" t="s">
        <v>2161</v>
      </c>
      <c r="D5837" s="1699" t="s">
        <v>2515</v>
      </c>
      <c r="E5837" s="1699">
        <v>0</v>
      </c>
      <c r="F5837" s="1699">
        <v>1</v>
      </c>
      <c r="G5837" s="1700" t="s">
        <v>7607</v>
      </c>
      <c r="H5837" s="1700" t="s">
        <v>7614</v>
      </c>
      <c r="I5837" s="1700" t="s">
        <v>8088</v>
      </c>
    </row>
    <row r="5838" spans="2:9">
      <c r="B5838" s="1699" t="s">
        <v>4081</v>
      </c>
      <c r="C5838" s="1699" t="s">
        <v>2161</v>
      </c>
      <c r="D5838" s="1699" t="s">
        <v>2516</v>
      </c>
      <c r="E5838" s="1699">
        <v>0</v>
      </c>
      <c r="F5838" s="1699">
        <v>1</v>
      </c>
      <c r="G5838" s="1700" t="s">
        <v>7607</v>
      </c>
      <c r="H5838" s="1700" t="s">
        <v>7475</v>
      </c>
      <c r="I5838" s="1700" t="s">
        <v>8088</v>
      </c>
    </row>
    <row r="5839" spans="2:9">
      <c r="B5839" s="1699" t="s">
        <v>4081</v>
      </c>
      <c r="C5839" s="1699" t="s">
        <v>2161</v>
      </c>
      <c r="D5839" s="1699" t="s">
        <v>2518</v>
      </c>
      <c r="E5839" s="1699">
        <v>0</v>
      </c>
      <c r="F5839" s="1699">
        <v>1</v>
      </c>
      <c r="G5839" s="1700" t="s">
        <v>7607</v>
      </c>
      <c r="H5839" s="1700" t="s">
        <v>7615</v>
      </c>
      <c r="I5839" s="1700" t="s">
        <v>8089</v>
      </c>
    </row>
    <row r="5840" spans="2:9">
      <c r="B5840" s="1699" t="s">
        <v>4081</v>
      </c>
      <c r="C5840" s="1699" t="s">
        <v>2161</v>
      </c>
      <c r="D5840" s="1699" t="s">
        <v>2520</v>
      </c>
      <c r="E5840" s="1699">
        <v>0</v>
      </c>
      <c r="F5840" s="1699">
        <v>1</v>
      </c>
      <c r="G5840" s="1700" t="s">
        <v>7607</v>
      </c>
      <c r="H5840" s="1700" t="s">
        <v>7616</v>
      </c>
      <c r="I5840" s="1700" t="s">
        <v>8088</v>
      </c>
    </row>
    <row r="5841" spans="2:9">
      <c r="B5841" s="1699" t="s">
        <v>4081</v>
      </c>
      <c r="C5841" s="1699" t="s">
        <v>2161</v>
      </c>
      <c r="D5841" s="1699" t="s">
        <v>2522</v>
      </c>
      <c r="E5841" s="1699">
        <v>0</v>
      </c>
      <c r="F5841" s="1699">
        <v>1</v>
      </c>
      <c r="G5841" s="1700" t="s">
        <v>7607</v>
      </c>
      <c r="H5841" s="1700" t="s">
        <v>2668</v>
      </c>
      <c r="I5841" s="1700" t="s">
        <v>8088</v>
      </c>
    </row>
    <row r="5842" spans="2:9">
      <c r="B5842" s="1699" t="s">
        <v>4081</v>
      </c>
      <c r="C5842" s="1699" t="s">
        <v>2161</v>
      </c>
      <c r="D5842" s="1699" t="s">
        <v>2524</v>
      </c>
      <c r="E5842" s="1699">
        <v>0</v>
      </c>
      <c r="F5842" s="1699">
        <v>1</v>
      </c>
      <c r="G5842" s="1700" t="s">
        <v>7607</v>
      </c>
      <c r="H5842" s="1700" t="s">
        <v>4678</v>
      </c>
      <c r="I5842" s="1700" t="s">
        <v>8088</v>
      </c>
    </row>
    <row r="5843" spans="2:9">
      <c r="B5843" s="1699" t="s">
        <v>4081</v>
      </c>
      <c r="C5843" s="1699" t="s">
        <v>2161</v>
      </c>
      <c r="D5843" s="1699" t="s">
        <v>2525</v>
      </c>
      <c r="E5843" s="1699">
        <v>0</v>
      </c>
      <c r="F5843" s="1699">
        <v>1</v>
      </c>
      <c r="G5843" s="1700" t="s">
        <v>7607</v>
      </c>
      <c r="H5843" s="1700" t="s">
        <v>2537</v>
      </c>
      <c r="I5843" s="1700" t="s">
        <v>8088</v>
      </c>
    </row>
    <row r="5844" spans="2:9">
      <c r="B5844" s="1699" t="s">
        <v>4081</v>
      </c>
      <c r="C5844" s="1699" t="s">
        <v>2161</v>
      </c>
      <c r="D5844" s="1699" t="s">
        <v>2527</v>
      </c>
      <c r="E5844" s="1699">
        <v>0</v>
      </c>
      <c r="F5844" s="1699">
        <v>1</v>
      </c>
      <c r="G5844" s="1700" t="s">
        <v>7607</v>
      </c>
      <c r="H5844" s="1700" t="s">
        <v>7617</v>
      </c>
      <c r="I5844" s="1700" t="s">
        <v>8088</v>
      </c>
    </row>
    <row r="5845" spans="2:9">
      <c r="B5845" s="1699" t="s">
        <v>4081</v>
      </c>
      <c r="C5845" s="1699" t="s">
        <v>2161</v>
      </c>
      <c r="D5845" s="1699" t="s">
        <v>2529</v>
      </c>
      <c r="E5845" s="1699">
        <v>0</v>
      </c>
      <c r="F5845" s="1699">
        <v>1</v>
      </c>
      <c r="G5845" s="1700" t="s">
        <v>7607</v>
      </c>
      <c r="H5845" s="1700" t="s">
        <v>7618</v>
      </c>
      <c r="I5845" s="1700" t="s">
        <v>8088</v>
      </c>
    </row>
    <row r="5846" spans="2:9">
      <c r="B5846" s="1699" t="s">
        <v>4081</v>
      </c>
      <c r="C5846" s="1699" t="s">
        <v>2161</v>
      </c>
      <c r="D5846" s="1699" t="s">
        <v>2531</v>
      </c>
      <c r="E5846" s="1699">
        <v>0</v>
      </c>
      <c r="F5846" s="1699">
        <v>1</v>
      </c>
      <c r="G5846" s="1700" t="s">
        <v>7607</v>
      </c>
      <c r="H5846" s="1700" t="s">
        <v>7619</v>
      </c>
      <c r="I5846" s="1700" t="s">
        <v>8088</v>
      </c>
    </row>
    <row r="5847" spans="2:9">
      <c r="B5847" s="1699" t="s">
        <v>4081</v>
      </c>
      <c r="C5847" s="1699" t="s">
        <v>2161</v>
      </c>
      <c r="D5847" s="1699" t="s">
        <v>2685</v>
      </c>
      <c r="E5847" s="1699">
        <v>0</v>
      </c>
      <c r="F5847" s="1699">
        <v>1</v>
      </c>
      <c r="G5847" s="1700" t="s">
        <v>7607</v>
      </c>
      <c r="H5847" s="1700" t="s">
        <v>7620</v>
      </c>
      <c r="I5847" s="1700" t="s">
        <v>8088</v>
      </c>
    </row>
    <row r="5848" spans="2:9">
      <c r="B5848" s="1699" t="s">
        <v>4081</v>
      </c>
      <c r="C5848" s="1699" t="s">
        <v>2161</v>
      </c>
      <c r="D5848" s="1699" t="s">
        <v>2725</v>
      </c>
      <c r="E5848" s="1699">
        <v>0</v>
      </c>
      <c r="F5848" s="1699">
        <v>1</v>
      </c>
      <c r="G5848" s="1700" t="s">
        <v>7607</v>
      </c>
      <c r="H5848" s="1700" t="s">
        <v>7621</v>
      </c>
      <c r="I5848" s="1700" t="s">
        <v>8088</v>
      </c>
    </row>
    <row r="5849" spans="2:9">
      <c r="B5849" s="1699" t="s">
        <v>4081</v>
      </c>
      <c r="C5849" s="1699" t="s">
        <v>2161</v>
      </c>
      <c r="D5849" s="1699" t="s">
        <v>2727</v>
      </c>
      <c r="E5849" s="1699">
        <v>0</v>
      </c>
      <c r="F5849" s="1699">
        <v>1</v>
      </c>
      <c r="G5849" s="1700" t="s">
        <v>7607</v>
      </c>
      <c r="H5849" s="1700" t="s">
        <v>4334</v>
      </c>
      <c r="I5849" s="1700" t="s">
        <v>8088</v>
      </c>
    </row>
    <row r="5850" spans="2:9">
      <c r="B5850" s="1699" t="s">
        <v>4081</v>
      </c>
      <c r="C5850" s="1699" t="s">
        <v>2161</v>
      </c>
      <c r="D5850" s="1699" t="s">
        <v>2729</v>
      </c>
      <c r="E5850" s="1699">
        <v>0</v>
      </c>
      <c r="F5850" s="1699">
        <v>1</v>
      </c>
      <c r="G5850" s="1700" t="s">
        <v>7607</v>
      </c>
      <c r="H5850" s="1700" t="s">
        <v>7622</v>
      </c>
      <c r="I5850" s="1700" t="s">
        <v>8088</v>
      </c>
    </row>
    <row r="5851" spans="2:9">
      <c r="B5851" s="1699" t="s">
        <v>4081</v>
      </c>
      <c r="C5851" s="1699" t="s">
        <v>2161</v>
      </c>
      <c r="D5851" s="1699" t="s">
        <v>2731</v>
      </c>
      <c r="E5851" s="1699">
        <v>0</v>
      </c>
      <c r="F5851" s="1699">
        <v>1</v>
      </c>
      <c r="G5851" s="1700" t="s">
        <v>7607</v>
      </c>
      <c r="H5851" s="1700" t="s">
        <v>7623</v>
      </c>
      <c r="I5851" s="1700" t="s">
        <v>8088</v>
      </c>
    </row>
    <row r="5852" spans="2:9">
      <c r="B5852" s="1699" t="s">
        <v>4081</v>
      </c>
      <c r="C5852" s="1699" t="s">
        <v>2161</v>
      </c>
      <c r="D5852" s="1699" t="s">
        <v>2733</v>
      </c>
      <c r="E5852" s="1699">
        <v>0</v>
      </c>
      <c r="F5852" s="1699">
        <v>1</v>
      </c>
      <c r="G5852" s="1700" t="s">
        <v>7607</v>
      </c>
      <c r="H5852" s="1700" t="s">
        <v>7624</v>
      </c>
      <c r="I5852" s="1700" t="s">
        <v>8088</v>
      </c>
    </row>
    <row r="5853" spans="2:9">
      <c r="B5853" s="1699" t="s">
        <v>4081</v>
      </c>
      <c r="C5853" s="1699" t="s">
        <v>2161</v>
      </c>
      <c r="D5853" s="1699" t="s">
        <v>2735</v>
      </c>
      <c r="E5853" s="1699">
        <v>0</v>
      </c>
      <c r="F5853" s="1699">
        <v>1</v>
      </c>
      <c r="G5853" s="1700" t="s">
        <v>7607</v>
      </c>
      <c r="H5853" s="1700" t="s">
        <v>5112</v>
      </c>
      <c r="I5853" s="1700" t="s">
        <v>8088</v>
      </c>
    </row>
    <row r="5854" spans="2:9">
      <c r="B5854" s="1699" t="s">
        <v>4081</v>
      </c>
      <c r="C5854" s="1699" t="s">
        <v>2161</v>
      </c>
      <c r="D5854" s="1699" t="s">
        <v>2737</v>
      </c>
      <c r="E5854" s="1699">
        <v>0</v>
      </c>
      <c r="F5854" s="1699">
        <v>1</v>
      </c>
      <c r="G5854" s="1700" t="s">
        <v>7607</v>
      </c>
      <c r="H5854" s="1700" t="s">
        <v>4619</v>
      </c>
      <c r="I5854" s="1700" t="s">
        <v>8088</v>
      </c>
    </row>
    <row r="5855" spans="2:9">
      <c r="B5855" s="1699" t="s">
        <v>4081</v>
      </c>
      <c r="C5855" s="1699" t="s">
        <v>2161</v>
      </c>
      <c r="D5855" s="1699" t="s">
        <v>2739</v>
      </c>
      <c r="E5855" s="1699">
        <v>0</v>
      </c>
      <c r="F5855" s="1699">
        <v>1</v>
      </c>
      <c r="G5855" s="1700" t="s">
        <v>7607</v>
      </c>
      <c r="H5855" s="1700" t="s">
        <v>7625</v>
      </c>
      <c r="I5855" s="1700" t="s">
        <v>8088</v>
      </c>
    </row>
    <row r="5856" spans="2:9">
      <c r="B5856" s="1699" t="s">
        <v>4081</v>
      </c>
      <c r="C5856" s="1699" t="s">
        <v>2161</v>
      </c>
      <c r="D5856" s="1699" t="s">
        <v>2741</v>
      </c>
      <c r="E5856" s="1699">
        <v>0</v>
      </c>
      <c r="F5856" s="1699">
        <v>1</v>
      </c>
      <c r="G5856" s="1700" t="s">
        <v>7607</v>
      </c>
      <c r="H5856" s="1700" t="s">
        <v>7626</v>
      </c>
      <c r="I5856" s="1700" t="s">
        <v>8088</v>
      </c>
    </row>
    <row r="5857" spans="2:9">
      <c r="B5857" s="1699" t="s">
        <v>4081</v>
      </c>
      <c r="C5857" s="1699" t="s">
        <v>2161</v>
      </c>
      <c r="D5857" s="1699" t="s">
        <v>2743</v>
      </c>
      <c r="E5857" s="1699">
        <v>0</v>
      </c>
      <c r="F5857" s="1699">
        <v>1</v>
      </c>
      <c r="G5857" s="1700" t="s">
        <v>7607</v>
      </c>
      <c r="H5857" s="1700" t="s">
        <v>7627</v>
      </c>
      <c r="I5857" s="1700" t="s">
        <v>8088</v>
      </c>
    </row>
    <row r="5858" spans="2:9">
      <c r="B5858" s="1699" t="s">
        <v>4081</v>
      </c>
      <c r="C5858" s="1699" t="s">
        <v>2161</v>
      </c>
      <c r="D5858" s="1699" t="s">
        <v>2745</v>
      </c>
      <c r="E5858" s="1699">
        <v>0</v>
      </c>
      <c r="F5858" s="1699">
        <v>1</v>
      </c>
      <c r="G5858" s="1700" t="s">
        <v>7607</v>
      </c>
      <c r="H5858" s="1700" t="s">
        <v>7628</v>
      </c>
      <c r="I5858" s="1700" t="s">
        <v>8088</v>
      </c>
    </row>
    <row r="5859" spans="2:9">
      <c r="B5859" s="1699" t="s">
        <v>4081</v>
      </c>
      <c r="C5859" s="1699" t="s">
        <v>2161</v>
      </c>
      <c r="D5859" s="1699" t="s">
        <v>3300</v>
      </c>
      <c r="E5859" s="1699">
        <v>0</v>
      </c>
      <c r="F5859" s="1699">
        <v>1</v>
      </c>
      <c r="G5859" s="1700" t="s">
        <v>7607</v>
      </c>
      <c r="H5859" s="1700" t="s">
        <v>7629</v>
      </c>
      <c r="I5859" s="1700" t="s">
        <v>8088</v>
      </c>
    </row>
    <row r="5860" spans="2:9">
      <c r="B5860" s="1699" t="s">
        <v>4081</v>
      </c>
      <c r="C5860" s="1699" t="s">
        <v>2161</v>
      </c>
      <c r="D5860" s="1699" t="s">
        <v>3301</v>
      </c>
      <c r="E5860" s="1699">
        <v>0</v>
      </c>
      <c r="F5860" s="1699">
        <v>1</v>
      </c>
      <c r="G5860" s="1700" t="s">
        <v>7607</v>
      </c>
      <c r="H5860" s="1700" t="s">
        <v>7630</v>
      </c>
      <c r="I5860" s="1700" t="s">
        <v>8088</v>
      </c>
    </row>
    <row r="5861" spans="2:9">
      <c r="B5861" s="1699" t="s">
        <v>4081</v>
      </c>
      <c r="C5861" s="1699" t="s">
        <v>2161</v>
      </c>
      <c r="D5861" s="1699" t="s">
        <v>3303</v>
      </c>
      <c r="E5861" s="1699">
        <v>0</v>
      </c>
      <c r="F5861" s="1699">
        <v>1</v>
      </c>
      <c r="G5861" s="1700" t="s">
        <v>7607</v>
      </c>
      <c r="H5861" s="1700" t="s">
        <v>7457</v>
      </c>
      <c r="I5861" s="1700" t="s">
        <v>8089</v>
      </c>
    </row>
    <row r="5862" spans="2:9">
      <c r="B5862" s="1699" t="s">
        <v>4081</v>
      </c>
      <c r="C5862" s="1699" t="s">
        <v>2161</v>
      </c>
      <c r="D5862" s="1699" t="s">
        <v>3305</v>
      </c>
      <c r="E5862" s="1699">
        <v>0</v>
      </c>
      <c r="F5862" s="1699">
        <v>1</v>
      </c>
      <c r="G5862" s="1700" t="s">
        <v>7607</v>
      </c>
      <c r="H5862" s="1700" t="s">
        <v>7631</v>
      </c>
      <c r="I5862" s="1700" t="s">
        <v>8089</v>
      </c>
    </row>
    <row r="5863" spans="2:9">
      <c r="B5863" s="1699" t="s">
        <v>4081</v>
      </c>
      <c r="C5863" s="1699" t="s">
        <v>2161</v>
      </c>
      <c r="D5863" s="1699" t="s">
        <v>4072</v>
      </c>
      <c r="E5863" s="1699">
        <v>0</v>
      </c>
      <c r="F5863" s="1699">
        <v>1</v>
      </c>
      <c r="G5863" s="1700" t="s">
        <v>7607</v>
      </c>
      <c r="H5863" s="1700" t="s">
        <v>5494</v>
      </c>
      <c r="I5863" s="1700" t="s">
        <v>8089</v>
      </c>
    </row>
    <row r="5864" spans="2:9">
      <c r="B5864" s="1699" t="s">
        <v>4081</v>
      </c>
      <c r="C5864" s="1699" t="s">
        <v>2161</v>
      </c>
      <c r="D5864" s="1699" t="s">
        <v>4074</v>
      </c>
      <c r="E5864" s="1699">
        <v>0</v>
      </c>
      <c r="F5864" s="1699">
        <v>1</v>
      </c>
      <c r="G5864" s="1700" t="s">
        <v>7607</v>
      </c>
      <c r="H5864" s="1700" t="s">
        <v>4378</v>
      </c>
      <c r="I5864" s="1700" t="s">
        <v>8088</v>
      </c>
    </row>
    <row r="5865" spans="2:9">
      <c r="B5865" s="1699" t="s">
        <v>4081</v>
      </c>
      <c r="C5865" s="1699" t="s">
        <v>2161</v>
      </c>
      <c r="D5865" s="1699" t="s">
        <v>4076</v>
      </c>
      <c r="E5865" s="1699">
        <v>0</v>
      </c>
      <c r="F5865" s="1699">
        <v>1</v>
      </c>
      <c r="G5865" s="1700" t="s">
        <v>7607</v>
      </c>
      <c r="H5865" s="1700" t="s">
        <v>7632</v>
      </c>
      <c r="I5865" s="1700" t="s">
        <v>8088</v>
      </c>
    </row>
    <row r="5866" spans="2:9">
      <c r="B5866" s="1699" t="s">
        <v>4081</v>
      </c>
      <c r="C5866" s="1699" t="s">
        <v>2161</v>
      </c>
      <c r="D5866" s="1699" t="s">
        <v>4077</v>
      </c>
      <c r="E5866" s="1699">
        <v>0</v>
      </c>
      <c r="F5866" s="1699">
        <v>1</v>
      </c>
      <c r="G5866" s="1700" t="s">
        <v>7607</v>
      </c>
      <c r="H5866" s="1700" t="s">
        <v>3622</v>
      </c>
      <c r="I5866" s="1700" t="s">
        <v>8088</v>
      </c>
    </row>
    <row r="5867" spans="2:9">
      <c r="B5867" s="1699" t="s">
        <v>4081</v>
      </c>
      <c r="C5867" s="1699" t="s">
        <v>2161</v>
      </c>
      <c r="D5867" s="1699" t="s">
        <v>4079</v>
      </c>
      <c r="E5867" s="1699">
        <v>0</v>
      </c>
      <c r="F5867" s="1699">
        <v>1</v>
      </c>
      <c r="G5867" s="1700" t="s">
        <v>7607</v>
      </c>
      <c r="H5867" s="1700" t="s">
        <v>7633</v>
      </c>
      <c r="I5867" s="1700" t="s">
        <v>8089</v>
      </c>
    </row>
    <row r="5868" spans="2:9">
      <c r="B5868" s="1699" t="s">
        <v>4081</v>
      </c>
      <c r="C5868" s="1699" t="s">
        <v>2161</v>
      </c>
      <c r="D5868" s="1699" t="s">
        <v>4081</v>
      </c>
      <c r="E5868" s="1699">
        <v>0</v>
      </c>
      <c r="F5868" s="1699">
        <v>1</v>
      </c>
      <c r="G5868" s="1700" t="s">
        <v>7607</v>
      </c>
      <c r="H5868" s="1700" t="s">
        <v>7634</v>
      </c>
      <c r="I5868" s="1700" t="s">
        <v>8088</v>
      </c>
    </row>
    <row r="5869" spans="2:9">
      <c r="B5869" s="1699" t="s">
        <v>4081</v>
      </c>
      <c r="C5869" s="1699" t="s">
        <v>2161</v>
      </c>
      <c r="D5869" s="1699" t="s">
        <v>4082</v>
      </c>
      <c r="E5869" s="1699">
        <v>0</v>
      </c>
      <c r="F5869" s="1699">
        <v>1</v>
      </c>
      <c r="G5869" s="1700" t="s">
        <v>7607</v>
      </c>
      <c r="H5869" s="1700" t="s">
        <v>7635</v>
      </c>
      <c r="I5869" s="1700" t="s">
        <v>8088</v>
      </c>
    </row>
    <row r="5870" spans="2:9">
      <c r="B5870" s="1699" t="s">
        <v>4081</v>
      </c>
      <c r="C5870" s="1699" t="s">
        <v>3091</v>
      </c>
      <c r="D5870" s="1699" t="s">
        <v>2108</v>
      </c>
      <c r="E5870" s="1699">
        <v>1</v>
      </c>
      <c r="F5870" s="1699">
        <v>0</v>
      </c>
      <c r="G5870" s="1700" t="s">
        <v>2956</v>
      </c>
      <c r="H5870" s="1700"/>
      <c r="I5870" s="1700" t="s">
        <v>8088</v>
      </c>
    </row>
    <row r="5871" spans="2:9">
      <c r="B5871" s="1699" t="s">
        <v>4081</v>
      </c>
      <c r="C5871" s="1699" t="s">
        <v>3091</v>
      </c>
      <c r="D5871" s="1699" t="s">
        <v>2107</v>
      </c>
      <c r="E5871" s="1699">
        <v>0</v>
      </c>
      <c r="F5871" s="1699">
        <v>1</v>
      </c>
      <c r="G5871" s="1700" t="s">
        <v>2956</v>
      </c>
      <c r="H5871" s="1700" t="s">
        <v>3827</v>
      </c>
      <c r="I5871" s="1700" t="s">
        <v>8088</v>
      </c>
    </row>
    <row r="5872" spans="2:9">
      <c r="B5872" s="1699" t="s">
        <v>4081</v>
      </c>
      <c r="C5872" s="1699" t="s">
        <v>3091</v>
      </c>
      <c r="D5872" s="1699" t="s">
        <v>2110</v>
      </c>
      <c r="E5872" s="1699">
        <v>0</v>
      </c>
      <c r="F5872" s="1699">
        <v>1</v>
      </c>
      <c r="G5872" s="1700" t="s">
        <v>2956</v>
      </c>
      <c r="H5872" s="1700" t="s">
        <v>7636</v>
      </c>
      <c r="I5872" s="1700" t="s">
        <v>8088</v>
      </c>
    </row>
    <row r="5873" spans="2:9">
      <c r="B5873" s="1699" t="s">
        <v>4081</v>
      </c>
      <c r="C5873" s="1699" t="s">
        <v>3091</v>
      </c>
      <c r="D5873" s="1699" t="s">
        <v>2112</v>
      </c>
      <c r="E5873" s="1699">
        <v>0</v>
      </c>
      <c r="F5873" s="1699">
        <v>1</v>
      </c>
      <c r="G5873" s="1700" t="s">
        <v>2956</v>
      </c>
      <c r="H5873" s="1700" t="s">
        <v>7637</v>
      </c>
      <c r="I5873" s="1700" t="s">
        <v>8089</v>
      </c>
    </row>
    <row r="5874" spans="2:9">
      <c r="B5874" s="1699" t="s">
        <v>4081</v>
      </c>
      <c r="C5874" s="1699" t="s">
        <v>3091</v>
      </c>
      <c r="D5874" s="1699" t="s">
        <v>2122</v>
      </c>
      <c r="E5874" s="1699">
        <v>0</v>
      </c>
      <c r="F5874" s="1699">
        <v>1</v>
      </c>
      <c r="G5874" s="1700" t="s">
        <v>2956</v>
      </c>
      <c r="H5874" s="1700" t="s">
        <v>7638</v>
      </c>
      <c r="I5874" s="1700" t="s">
        <v>8088</v>
      </c>
    </row>
    <row r="5875" spans="2:9">
      <c r="B5875" s="1699" t="s">
        <v>4081</v>
      </c>
      <c r="C5875" s="1699" t="s">
        <v>3091</v>
      </c>
      <c r="D5875" s="1699" t="s">
        <v>2124</v>
      </c>
      <c r="E5875" s="1699">
        <v>0</v>
      </c>
      <c r="F5875" s="1699">
        <v>1</v>
      </c>
      <c r="G5875" s="1700" t="s">
        <v>2956</v>
      </c>
      <c r="H5875" s="1700" t="s">
        <v>7639</v>
      </c>
      <c r="I5875" s="1700" t="s">
        <v>8088</v>
      </c>
    </row>
    <row r="5876" spans="2:9">
      <c r="B5876" s="1699" t="s">
        <v>4081</v>
      </c>
      <c r="C5876" s="1699" t="s">
        <v>2249</v>
      </c>
      <c r="D5876" s="1699" t="s">
        <v>2107</v>
      </c>
      <c r="E5876" s="1699">
        <v>0</v>
      </c>
      <c r="F5876" s="1699">
        <v>1</v>
      </c>
      <c r="G5876" s="1700" t="s">
        <v>7640</v>
      </c>
      <c r="H5876" s="1700" t="s">
        <v>7641</v>
      </c>
      <c r="I5876" s="1700" t="s">
        <v>8088</v>
      </c>
    </row>
    <row r="5877" spans="2:9">
      <c r="B5877" s="1699" t="s">
        <v>4081</v>
      </c>
      <c r="C5877" s="1699" t="s">
        <v>2251</v>
      </c>
      <c r="D5877" s="1699" t="s">
        <v>2107</v>
      </c>
      <c r="E5877" s="1699">
        <v>0</v>
      </c>
      <c r="F5877" s="1699">
        <v>1</v>
      </c>
      <c r="G5877" s="1700" t="s">
        <v>7642</v>
      </c>
      <c r="H5877" s="1700" t="s">
        <v>7642</v>
      </c>
      <c r="I5877" s="1700" t="s">
        <v>8088</v>
      </c>
    </row>
    <row r="5878" spans="2:9">
      <c r="B5878" s="1699" t="s">
        <v>4081</v>
      </c>
      <c r="C5878" s="1699" t="s">
        <v>2251</v>
      </c>
      <c r="D5878" s="1699" t="s">
        <v>2124</v>
      </c>
      <c r="E5878" s="1699">
        <v>0</v>
      </c>
      <c r="F5878" s="1699">
        <v>1</v>
      </c>
      <c r="G5878" s="1700" t="s">
        <v>7642</v>
      </c>
      <c r="H5878" s="1700" t="s">
        <v>7643</v>
      </c>
      <c r="I5878" s="1700" t="s">
        <v>8088</v>
      </c>
    </row>
    <row r="5879" spans="2:9">
      <c r="B5879" s="1699" t="s">
        <v>4081</v>
      </c>
      <c r="C5879" s="1699" t="s">
        <v>3845</v>
      </c>
      <c r="D5879" s="1699" t="s">
        <v>2108</v>
      </c>
      <c r="E5879" s="1699">
        <v>1</v>
      </c>
      <c r="F5879" s="1699">
        <v>0</v>
      </c>
      <c r="G5879" s="1700" t="s">
        <v>7644</v>
      </c>
      <c r="H5879" s="1700"/>
      <c r="I5879" s="1700" t="s">
        <v>8088</v>
      </c>
    </row>
    <row r="5880" spans="2:9">
      <c r="B5880" s="1699" t="s">
        <v>4081</v>
      </c>
      <c r="C5880" s="1699" t="s">
        <v>3845</v>
      </c>
      <c r="D5880" s="1699" t="s">
        <v>2110</v>
      </c>
      <c r="E5880" s="1699">
        <v>0</v>
      </c>
      <c r="F5880" s="1699">
        <v>1</v>
      </c>
      <c r="G5880" s="1700" t="s">
        <v>7644</v>
      </c>
      <c r="H5880" s="1700" t="s">
        <v>7645</v>
      </c>
      <c r="I5880" s="1700" t="s">
        <v>8088</v>
      </c>
    </row>
    <row r="5881" spans="2:9">
      <c r="B5881" s="1699" t="s">
        <v>4081</v>
      </c>
      <c r="C5881" s="1699" t="s">
        <v>3845</v>
      </c>
      <c r="D5881" s="1699" t="s">
        <v>2124</v>
      </c>
      <c r="E5881" s="1699">
        <v>0</v>
      </c>
      <c r="F5881" s="1699">
        <v>1</v>
      </c>
      <c r="G5881" s="1700" t="s">
        <v>7644</v>
      </c>
      <c r="H5881" s="1700" t="s">
        <v>7646</v>
      </c>
      <c r="I5881" s="1700" t="s">
        <v>8088</v>
      </c>
    </row>
    <row r="5882" spans="2:9">
      <c r="B5882" s="1699" t="s">
        <v>4081</v>
      </c>
      <c r="C5882" s="1699" t="s">
        <v>3845</v>
      </c>
      <c r="D5882" s="1699" t="s">
        <v>2126</v>
      </c>
      <c r="E5882" s="1699">
        <v>0</v>
      </c>
      <c r="F5882" s="1699">
        <v>1</v>
      </c>
      <c r="G5882" s="1700" t="s">
        <v>7644</v>
      </c>
      <c r="H5882" s="1700" t="s">
        <v>7647</v>
      </c>
      <c r="I5882" s="1700" t="s">
        <v>8088</v>
      </c>
    </row>
    <row r="5883" spans="2:9">
      <c r="B5883" s="1699" t="s">
        <v>4081</v>
      </c>
      <c r="C5883" s="1699" t="s">
        <v>3845</v>
      </c>
      <c r="D5883" s="1699" t="s">
        <v>2128</v>
      </c>
      <c r="E5883" s="1699">
        <v>0</v>
      </c>
      <c r="F5883" s="1699">
        <v>1</v>
      </c>
      <c r="G5883" s="1700" t="s">
        <v>7644</v>
      </c>
      <c r="H5883" s="1700" t="s">
        <v>7648</v>
      </c>
      <c r="I5883" s="1700" t="s">
        <v>8088</v>
      </c>
    </row>
    <row r="5884" spans="2:9">
      <c r="B5884" s="1699" t="s">
        <v>4081</v>
      </c>
      <c r="C5884" s="1699" t="s">
        <v>2297</v>
      </c>
      <c r="D5884" s="1699" t="s">
        <v>2112</v>
      </c>
      <c r="E5884" s="1699">
        <v>0</v>
      </c>
      <c r="F5884" s="1699">
        <v>1</v>
      </c>
      <c r="G5884" s="1700" t="s">
        <v>3537</v>
      </c>
      <c r="H5884" s="1700" t="s">
        <v>7649</v>
      </c>
      <c r="I5884" s="1700" t="s">
        <v>8088</v>
      </c>
    </row>
    <row r="5885" spans="2:9">
      <c r="B5885" s="1699" t="s">
        <v>4081</v>
      </c>
      <c r="C5885" s="1699" t="s">
        <v>2297</v>
      </c>
      <c r="D5885" s="1699" t="s">
        <v>2122</v>
      </c>
      <c r="E5885" s="1699">
        <v>0</v>
      </c>
      <c r="F5885" s="1699">
        <v>1</v>
      </c>
      <c r="G5885" s="1700" t="s">
        <v>3537</v>
      </c>
      <c r="H5885" s="1700" t="s">
        <v>7650</v>
      </c>
      <c r="I5885" s="1700" t="s">
        <v>8088</v>
      </c>
    </row>
    <row r="5886" spans="2:9">
      <c r="B5886" s="1699" t="s">
        <v>4081</v>
      </c>
      <c r="C5886" s="1699" t="s">
        <v>2313</v>
      </c>
      <c r="D5886" s="1699" t="s">
        <v>2108</v>
      </c>
      <c r="E5886" s="1699">
        <v>1</v>
      </c>
      <c r="F5886" s="1699">
        <v>1</v>
      </c>
      <c r="G5886" s="1700" t="s">
        <v>7651</v>
      </c>
      <c r="H5886" s="1700"/>
      <c r="I5886" s="1700" t="s">
        <v>8089</v>
      </c>
    </row>
    <row r="5887" spans="2:9">
      <c r="B5887" s="1699" t="s">
        <v>4081</v>
      </c>
      <c r="C5887" s="1699" t="s">
        <v>2314</v>
      </c>
      <c r="D5887" s="1699" t="s">
        <v>2108</v>
      </c>
      <c r="E5887" s="1699">
        <v>1</v>
      </c>
      <c r="F5887" s="1699">
        <v>1</v>
      </c>
      <c r="G5887" s="1700" t="s">
        <v>3228</v>
      </c>
      <c r="H5887" s="1700"/>
      <c r="I5887" s="1700" t="s">
        <v>8088</v>
      </c>
    </row>
    <row r="5888" spans="2:9">
      <c r="B5888" s="1699" t="s">
        <v>4081</v>
      </c>
      <c r="C5888" s="1699" t="s">
        <v>2315</v>
      </c>
      <c r="D5888" s="1699" t="s">
        <v>2108</v>
      </c>
      <c r="E5888" s="1699">
        <v>1</v>
      </c>
      <c r="F5888" s="1699">
        <v>1</v>
      </c>
      <c r="G5888" s="1700" t="s">
        <v>7652</v>
      </c>
      <c r="H5888" s="1700"/>
      <c r="I5888" s="1700" t="s">
        <v>8088</v>
      </c>
    </row>
    <row r="5889" spans="2:9">
      <c r="B5889" s="1699" t="s">
        <v>4081</v>
      </c>
      <c r="C5889" s="1699" t="s">
        <v>2318</v>
      </c>
      <c r="D5889" s="1699" t="s">
        <v>2108</v>
      </c>
      <c r="E5889" s="1699">
        <v>1</v>
      </c>
      <c r="F5889" s="1699">
        <v>0</v>
      </c>
      <c r="G5889" s="1700" t="s">
        <v>4884</v>
      </c>
      <c r="H5889" s="1700"/>
      <c r="I5889" s="1700" t="s">
        <v>8088</v>
      </c>
    </row>
    <row r="5890" spans="2:9">
      <c r="B5890" s="1699" t="s">
        <v>4081</v>
      </c>
      <c r="C5890" s="1699" t="s">
        <v>2318</v>
      </c>
      <c r="D5890" s="1699" t="s">
        <v>2107</v>
      </c>
      <c r="E5890" s="1699">
        <v>0</v>
      </c>
      <c r="F5890" s="1699">
        <v>1</v>
      </c>
      <c r="G5890" s="1700" t="s">
        <v>4884</v>
      </c>
      <c r="H5890" s="1700" t="s">
        <v>4884</v>
      </c>
      <c r="I5890" s="1700" t="s">
        <v>8088</v>
      </c>
    </row>
    <row r="5891" spans="2:9">
      <c r="B5891" s="1699" t="s">
        <v>4081</v>
      </c>
      <c r="C5891" s="1699" t="s">
        <v>2318</v>
      </c>
      <c r="D5891" s="1699" t="s">
        <v>2110</v>
      </c>
      <c r="E5891" s="1699">
        <v>0</v>
      </c>
      <c r="F5891" s="1699">
        <v>1</v>
      </c>
      <c r="G5891" s="1700" t="s">
        <v>4884</v>
      </c>
      <c r="H5891" s="1700" t="s">
        <v>7653</v>
      </c>
      <c r="I5891" s="1700" t="s">
        <v>8088</v>
      </c>
    </row>
    <row r="5892" spans="2:9">
      <c r="B5892" s="1699" t="s">
        <v>4081</v>
      </c>
      <c r="C5892" s="1699" t="s">
        <v>2318</v>
      </c>
      <c r="D5892" s="1699" t="s">
        <v>2112</v>
      </c>
      <c r="E5892" s="1699">
        <v>0</v>
      </c>
      <c r="F5892" s="1699">
        <v>1</v>
      </c>
      <c r="G5892" s="1700" t="s">
        <v>4884</v>
      </c>
      <c r="H5892" s="1700" t="s">
        <v>7654</v>
      </c>
      <c r="I5892" s="1700" t="s">
        <v>8088</v>
      </c>
    </row>
    <row r="5893" spans="2:9">
      <c r="B5893" s="1699" t="s">
        <v>4081</v>
      </c>
      <c r="C5893" s="1699" t="s">
        <v>2318</v>
      </c>
      <c r="D5893" s="1699" t="s">
        <v>2122</v>
      </c>
      <c r="E5893" s="1699">
        <v>0</v>
      </c>
      <c r="F5893" s="1699">
        <v>1</v>
      </c>
      <c r="G5893" s="1700" t="s">
        <v>4884</v>
      </c>
      <c r="H5893" s="1700" t="s">
        <v>7655</v>
      </c>
      <c r="I5893" s="1700" t="s">
        <v>8088</v>
      </c>
    </row>
    <row r="5894" spans="2:9">
      <c r="B5894" s="1699" t="s">
        <v>4081</v>
      </c>
      <c r="C5894" s="1699" t="s">
        <v>2324</v>
      </c>
      <c r="D5894" s="1699" t="s">
        <v>2108</v>
      </c>
      <c r="E5894" s="1699">
        <v>1</v>
      </c>
      <c r="F5894" s="1699">
        <v>0</v>
      </c>
      <c r="G5894" s="1700" t="s">
        <v>4663</v>
      </c>
      <c r="H5894" s="1700"/>
      <c r="I5894" s="1700" t="s">
        <v>8088</v>
      </c>
    </row>
    <row r="5895" spans="2:9">
      <c r="B5895" s="1699" t="s">
        <v>4081</v>
      </c>
      <c r="C5895" s="1699" t="s">
        <v>2324</v>
      </c>
      <c r="D5895" s="1699" t="s">
        <v>2107</v>
      </c>
      <c r="E5895" s="1699">
        <v>0</v>
      </c>
      <c r="F5895" s="1699">
        <v>1</v>
      </c>
      <c r="G5895" s="1700" t="s">
        <v>4663</v>
      </c>
      <c r="H5895" s="1700" t="s">
        <v>7584</v>
      </c>
      <c r="I5895" s="1700" t="s">
        <v>8088</v>
      </c>
    </row>
    <row r="5896" spans="2:9">
      <c r="B5896" s="1699" t="s">
        <v>4081</v>
      </c>
      <c r="C5896" s="1699" t="s">
        <v>2324</v>
      </c>
      <c r="D5896" s="1699" t="s">
        <v>2110</v>
      </c>
      <c r="E5896" s="1699">
        <v>0</v>
      </c>
      <c r="F5896" s="1699">
        <v>1</v>
      </c>
      <c r="G5896" s="1700" t="s">
        <v>4663</v>
      </c>
      <c r="H5896" s="1700" t="s">
        <v>7656</v>
      </c>
      <c r="I5896" s="1700" t="s">
        <v>8088</v>
      </c>
    </row>
    <row r="5897" spans="2:9">
      <c r="B5897" s="1699" t="s">
        <v>4081</v>
      </c>
      <c r="C5897" s="1699" t="s">
        <v>2326</v>
      </c>
      <c r="D5897" s="1699" t="s">
        <v>2108</v>
      </c>
      <c r="E5897" s="1699">
        <v>1</v>
      </c>
      <c r="F5897" s="1699">
        <v>0</v>
      </c>
      <c r="G5897" s="1700" t="s">
        <v>7657</v>
      </c>
      <c r="H5897" s="1700"/>
      <c r="I5897" s="1700" t="s">
        <v>8088</v>
      </c>
    </row>
    <row r="5898" spans="2:9">
      <c r="B5898" s="1699" t="s">
        <v>4081</v>
      </c>
      <c r="C5898" s="1699" t="s">
        <v>2326</v>
      </c>
      <c r="D5898" s="1699" t="s">
        <v>2110</v>
      </c>
      <c r="E5898" s="1699">
        <v>0</v>
      </c>
      <c r="F5898" s="1699">
        <v>1</v>
      </c>
      <c r="G5898" s="1700" t="s">
        <v>7657</v>
      </c>
      <c r="H5898" s="1700" t="s">
        <v>7573</v>
      </c>
      <c r="I5898" s="1700" t="s">
        <v>8088</v>
      </c>
    </row>
    <row r="5899" spans="2:9">
      <c r="B5899" s="1699" t="s">
        <v>4081</v>
      </c>
      <c r="C5899" s="1699" t="s">
        <v>2326</v>
      </c>
      <c r="D5899" s="1699" t="s">
        <v>2112</v>
      </c>
      <c r="E5899" s="1699">
        <v>0</v>
      </c>
      <c r="F5899" s="1699">
        <v>1</v>
      </c>
      <c r="G5899" s="1700" t="s">
        <v>7657</v>
      </c>
      <c r="H5899" s="1700" t="s">
        <v>7658</v>
      </c>
      <c r="I5899" s="1700" t="s">
        <v>8088</v>
      </c>
    </row>
    <row r="5900" spans="2:9">
      <c r="B5900" s="1699" t="s">
        <v>4081</v>
      </c>
      <c r="C5900" s="1699" t="s">
        <v>2326</v>
      </c>
      <c r="D5900" s="1699" t="s">
        <v>2122</v>
      </c>
      <c r="E5900" s="1699">
        <v>0</v>
      </c>
      <c r="F5900" s="1699">
        <v>1</v>
      </c>
      <c r="G5900" s="1700" t="s">
        <v>7657</v>
      </c>
      <c r="H5900" s="1700" t="s">
        <v>7659</v>
      </c>
      <c r="I5900" s="1700" t="s">
        <v>8088</v>
      </c>
    </row>
    <row r="5901" spans="2:9">
      <c r="B5901" s="1699" t="s">
        <v>4081</v>
      </c>
      <c r="C5901" s="1699" t="s">
        <v>2620</v>
      </c>
      <c r="D5901" s="1699" t="s">
        <v>2108</v>
      </c>
      <c r="E5901" s="1699">
        <v>1</v>
      </c>
      <c r="F5901" s="1699">
        <v>0</v>
      </c>
      <c r="G5901" s="1700" t="s">
        <v>7660</v>
      </c>
      <c r="H5901" s="1700"/>
      <c r="I5901" s="1700" t="s">
        <v>8088</v>
      </c>
    </row>
    <row r="5902" spans="2:9">
      <c r="B5902" s="1699" t="s">
        <v>4081</v>
      </c>
      <c r="C5902" s="1699" t="s">
        <v>2620</v>
      </c>
      <c r="D5902" s="1699" t="s">
        <v>2110</v>
      </c>
      <c r="E5902" s="1699">
        <v>0</v>
      </c>
      <c r="F5902" s="1699">
        <v>1</v>
      </c>
      <c r="G5902" s="1700" t="s">
        <v>7660</v>
      </c>
      <c r="H5902" s="1700" t="s">
        <v>7661</v>
      </c>
      <c r="I5902" s="1700" t="s">
        <v>8088</v>
      </c>
    </row>
    <row r="5903" spans="2:9">
      <c r="B5903" s="1699" t="s">
        <v>4081</v>
      </c>
      <c r="C5903" s="1699" t="s">
        <v>2620</v>
      </c>
      <c r="D5903" s="1699" t="s">
        <v>2130</v>
      </c>
      <c r="E5903" s="1699">
        <v>0</v>
      </c>
      <c r="F5903" s="1699">
        <v>1</v>
      </c>
      <c r="G5903" s="1700" t="s">
        <v>7660</v>
      </c>
      <c r="H5903" s="1700" t="s">
        <v>7662</v>
      </c>
      <c r="I5903" s="1700" t="s">
        <v>8088</v>
      </c>
    </row>
    <row r="5904" spans="2:9">
      <c r="B5904" s="1699" t="s">
        <v>4081</v>
      </c>
      <c r="C5904" s="1699" t="s">
        <v>2629</v>
      </c>
      <c r="D5904" s="1699" t="s">
        <v>2122</v>
      </c>
      <c r="E5904" s="1699">
        <v>0</v>
      </c>
      <c r="F5904" s="1699">
        <v>1</v>
      </c>
      <c r="G5904" s="1700" t="s">
        <v>7663</v>
      </c>
      <c r="H5904" s="1700" t="s">
        <v>3388</v>
      </c>
      <c r="I5904" s="1700" t="s">
        <v>8088</v>
      </c>
    </row>
    <row r="5905" spans="2:9">
      <c r="B5905" s="1699" t="s">
        <v>4081</v>
      </c>
      <c r="C5905" s="1699" t="s">
        <v>2951</v>
      </c>
      <c r="D5905" s="1699" t="s">
        <v>2110</v>
      </c>
      <c r="E5905" s="1699">
        <v>0</v>
      </c>
      <c r="F5905" s="1699">
        <v>1</v>
      </c>
      <c r="G5905" s="1700" t="s">
        <v>7664</v>
      </c>
      <c r="H5905" s="1700" t="s">
        <v>6704</v>
      </c>
      <c r="I5905" s="1700" t="s">
        <v>8088</v>
      </c>
    </row>
    <row r="5906" spans="2:9">
      <c r="B5906" s="1699" t="s">
        <v>4081</v>
      </c>
      <c r="C5906" s="1699" t="s">
        <v>2951</v>
      </c>
      <c r="D5906" s="1699" t="s">
        <v>2112</v>
      </c>
      <c r="E5906" s="1699">
        <v>0</v>
      </c>
      <c r="F5906" s="1699">
        <v>1</v>
      </c>
      <c r="G5906" s="1700" t="s">
        <v>7664</v>
      </c>
      <c r="H5906" s="1700" t="s">
        <v>7665</v>
      </c>
      <c r="I5906" s="1700" t="s">
        <v>8088</v>
      </c>
    </row>
    <row r="5907" spans="2:9">
      <c r="B5907" s="1699" t="s">
        <v>4081</v>
      </c>
      <c r="C5907" s="1699" t="s">
        <v>3438</v>
      </c>
      <c r="D5907" s="1699" t="s">
        <v>2108</v>
      </c>
      <c r="E5907" s="1699">
        <v>1</v>
      </c>
      <c r="F5907" s="1699">
        <v>0</v>
      </c>
      <c r="G5907" s="1700" t="s">
        <v>7666</v>
      </c>
      <c r="H5907" s="1700"/>
      <c r="I5907" s="1700" t="s">
        <v>8088</v>
      </c>
    </row>
    <row r="5908" spans="2:9">
      <c r="B5908" s="1699" t="s">
        <v>4081</v>
      </c>
      <c r="C5908" s="1699" t="s">
        <v>3438</v>
      </c>
      <c r="D5908" s="1699" t="s">
        <v>2107</v>
      </c>
      <c r="E5908" s="1699">
        <v>0</v>
      </c>
      <c r="F5908" s="1699">
        <v>1</v>
      </c>
      <c r="G5908" s="1700" t="s">
        <v>7666</v>
      </c>
      <c r="H5908" s="1700" t="s">
        <v>7667</v>
      </c>
      <c r="I5908" s="1700" t="s">
        <v>8088</v>
      </c>
    </row>
    <row r="5909" spans="2:9">
      <c r="B5909" s="1699" t="s">
        <v>4081</v>
      </c>
      <c r="C5909" s="1699" t="s">
        <v>3438</v>
      </c>
      <c r="D5909" s="1699" t="s">
        <v>2110</v>
      </c>
      <c r="E5909" s="1699">
        <v>0</v>
      </c>
      <c r="F5909" s="1699">
        <v>1</v>
      </c>
      <c r="G5909" s="1700" t="s">
        <v>7666</v>
      </c>
      <c r="H5909" s="1700" t="s">
        <v>2568</v>
      </c>
      <c r="I5909" s="1700" t="s">
        <v>8088</v>
      </c>
    </row>
    <row r="5910" spans="2:9">
      <c r="B5910" s="1699" t="s">
        <v>4081</v>
      </c>
      <c r="C5910" s="1699" t="s">
        <v>3438</v>
      </c>
      <c r="D5910" s="1699" t="s">
        <v>2112</v>
      </c>
      <c r="E5910" s="1699">
        <v>0</v>
      </c>
      <c r="F5910" s="1699">
        <v>1</v>
      </c>
      <c r="G5910" s="1700" t="s">
        <v>7666</v>
      </c>
      <c r="H5910" s="1700" t="s">
        <v>7668</v>
      </c>
      <c r="I5910" s="1700" t="s">
        <v>8088</v>
      </c>
    </row>
    <row r="5911" spans="2:9">
      <c r="B5911" s="1699" t="s">
        <v>4081</v>
      </c>
      <c r="C5911" s="1699" t="s">
        <v>3438</v>
      </c>
      <c r="D5911" s="1699" t="s">
        <v>2124</v>
      </c>
      <c r="E5911" s="1699">
        <v>0</v>
      </c>
      <c r="F5911" s="1699">
        <v>1</v>
      </c>
      <c r="G5911" s="1700" t="s">
        <v>7666</v>
      </c>
      <c r="H5911" s="1700" t="s">
        <v>7669</v>
      </c>
      <c r="I5911" s="1700" t="s">
        <v>8088</v>
      </c>
    </row>
    <row r="5912" spans="2:9">
      <c r="B5912" s="1699" t="s">
        <v>4081</v>
      </c>
      <c r="C5912" s="1699" t="s">
        <v>3438</v>
      </c>
      <c r="D5912" s="1699" t="s">
        <v>2126</v>
      </c>
      <c r="E5912" s="1699">
        <v>0</v>
      </c>
      <c r="F5912" s="1699">
        <v>1</v>
      </c>
      <c r="G5912" s="1700" t="s">
        <v>7666</v>
      </c>
      <c r="H5912" s="1700" t="s">
        <v>5171</v>
      </c>
      <c r="I5912" s="1700" t="s">
        <v>8089</v>
      </c>
    </row>
    <row r="5913" spans="2:9">
      <c r="B5913" s="1699" t="s">
        <v>4081</v>
      </c>
      <c r="C5913" s="1699" t="s">
        <v>3438</v>
      </c>
      <c r="D5913" s="1699" t="s">
        <v>2128</v>
      </c>
      <c r="E5913" s="1699">
        <v>0</v>
      </c>
      <c r="F5913" s="1699">
        <v>1</v>
      </c>
      <c r="G5913" s="1700" t="s">
        <v>7666</v>
      </c>
      <c r="H5913" s="1700" t="s">
        <v>7670</v>
      </c>
      <c r="I5913" s="1700" t="s">
        <v>8088</v>
      </c>
    </row>
    <row r="5914" spans="2:9">
      <c r="B5914" s="1699" t="s">
        <v>4081</v>
      </c>
      <c r="C5914" s="1699" t="s">
        <v>3438</v>
      </c>
      <c r="D5914" s="1699" t="s">
        <v>2130</v>
      </c>
      <c r="E5914" s="1699">
        <v>0</v>
      </c>
      <c r="F5914" s="1699">
        <v>1</v>
      </c>
      <c r="G5914" s="1700" t="s">
        <v>7666</v>
      </c>
      <c r="H5914" s="1700" t="s">
        <v>3446</v>
      </c>
      <c r="I5914" s="1700" t="s">
        <v>8088</v>
      </c>
    </row>
    <row r="5915" spans="2:9">
      <c r="B5915" s="1699" t="s">
        <v>4081</v>
      </c>
      <c r="C5915" s="1699" t="s">
        <v>3438</v>
      </c>
      <c r="D5915" s="1699" t="s">
        <v>2512</v>
      </c>
      <c r="E5915" s="1699">
        <v>0</v>
      </c>
      <c r="F5915" s="1699">
        <v>1</v>
      </c>
      <c r="G5915" s="1700" t="s">
        <v>7666</v>
      </c>
      <c r="H5915" s="1700" t="s">
        <v>7671</v>
      </c>
      <c r="I5915" s="1700" t="s">
        <v>8088</v>
      </c>
    </row>
    <row r="5916" spans="2:9">
      <c r="B5916" s="1699" t="s">
        <v>4081</v>
      </c>
      <c r="C5916" s="1699" t="s">
        <v>3438</v>
      </c>
      <c r="D5916" s="1699" t="s">
        <v>2514</v>
      </c>
      <c r="E5916" s="1699">
        <v>0</v>
      </c>
      <c r="F5916" s="1699">
        <v>1</v>
      </c>
      <c r="G5916" s="1700" t="s">
        <v>7666</v>
      </c>
      <c r="H5916" s="1700" t="s">
        <v>3405</v>
      </c>
      <c r="I5916" s="1700" t="s">
        <v>8088</v>
      </c>
    </row>
    <row r="5917" spans="2:9">
      <c r="B5917" s="1699" t="s">
        <v>4081</v>
      </c>
      <c r="C5917" s="1699" t="s">
        <v>3438</v>
      </c>
      <c r="D5917" s="1699" t="s">
        <v>2515</v>
      </c>
      <c r="E5917" s="1699">
        <v>0</v>
      </c>
      <c r="F5917" s="1699">
        <v>1</v>
      </c>
      <c r="G5917" s="1700" t="s">
        <v>7666</v>
      </c>
      <c r="H5917" s="1700" t="s">
        <v>7672</v>
      </c>
      <c r="I5917" s="1700" t="s">
        <v>8089</v>
      </c>
    </row>
    <row r="5918" spans="2:9">
      <c r="B5918" s="1699" t="s">
        <v>4081</v>
      </c>
      <c r="C5918" s="1699" t="s">
        <v>2363</v>
      </c>
      <c r="D5918" s="1699" t="s">
        <v>2108</v>
      </c>
      <c r="E5918" s="1699">
        <v>1</v>
      </c>
      <c r="F5918" s="1699">
        <v>0</v>
      </c>
      <c r="G5918" s="1700" t="s">
        <v>7673</v>
      </c>
      <c r="H5918" s="1700"/>
      <c r="I5918" s="1700" t="s">
        <v>8088</v>
      </c>
    </row>
    <row r="5919" spans="2:9">
      <c r="B5919" s="1699" t="s">
        <v>4081</v>
      </c>
      <c r="C5919" s="1699" t="s">
        <v>2363</v>
      </c>
      <c r="D5919" s="1699" t="s">
        <v>2107</v>
      </c>
      <c r="E5919" s="1699">
        <v>0</v>
      </c>
      <c r="F5919" s="1699">
        <v>1</v>
      </c>
      <c r="G5919" s="1700" t="s">
        <v>7673</v>
      </c>
      <c r="H5919" s="1700" t="s">
        <v>7674</v>
      </c>
      <c r="I5919" s="1700" t="s">
        <v>8088</v>
      </c>
    </row>
    <row r="5920" spans="2:9">
      <c r="B5920" s="1699" t="s">
        <v>4081</v>
      </c>
      <c r="C5920" s="1699" t="s">
        <v>2363</v>
      </c>
      <c r="D5920" s="1699" t="s">
        <v>2110</v>
      </c>
      <c r="E5920" s="1699">
        <v>0</v>
      </c>
      <c r="F5920" s="1699">
        <v>1</v>
      </c>
      <c r="G5920" s="1700" t="s">
        <v>7673</v>
      </c>
      <c r="H5920" s="1700" t="s">
        <v>2508</v>
      </c>
      <c r="I5920" s="1700" t="s">
        <v>8089</v>
      </c>
    </row>
    <row r="5921" spans="2:9">
      <c r="B5921" s="1699" t="s">
        <v>4081</v>
      </c>
      <c r="C5921" s="1699" t="s">
        <v>2363</v>
      </c>
      <c r="D5921" s="1699" t="s">
        <v>2112</v>
      </c>
      <c r="E5921" s="1699">
        <v>0</v>
      </c>
      <c r="F5921" s="1699">
        <v>1</v>
      </c>
      <c r="G5921" s="1700" t="s">
        <v>7673</v>
      </c>
      <c r="H5921" s="1700" t="s">
        <v>3894</v>
      </c>
      <c r="I5921" s="1700" t="s">
        <v>8089</v>
      </c>
    </row>
    <row r="5922" spans="2:9">
      <c r="B5922" s="1699" t="s">
        <v>4081</v>
      </c>
      <c r="C5922" s="1699" t="s">
        <v>2363</v>
      </c>
      <c r="D5922" s="1699" t="s">
        <v>2122</v>
      </c>
      <c r="E5922" s="1699">
        <v>0</v>
      </c>
      <c r="F5922" s="1699">
        <v>1</v>
      </c>
      <c r="G5922" s="1700" t="s">
        <v>7673</v>
      </c>
      <c r="H5922" s="1700" t="s">
        <v>7675</v>
      </c>
      <c r="I5922" s="1700" t="s">
        <v>8088</v>
      </c>
    </row>
    <row r="5923" spans="2:9">
      <c r="B5923" s="1699" t="s">
        <v>4081</v>
      </c>
      <c r="C5923" s="1699" t="s">
        <v>2363</v>
      </c>
      <c r="D5923" s="1699" t="s">
        <v>2124</v>
      </c>
      <c r="E5923" s="1699">
        <v>0</v>
      </c>
      <c r="F5923" s="1699">
        <v>1</v>
      </c>
      <c r="G5923" s="1700" t="s">
        <v>7673</v>
      </c>
      <c r="H5923" s="1700" t="s">
        <v>7676</v>
      </c>
      <c r="I5923" s="1700" t="s">
        <v>8088</v>
      </c>
    </row>
    <row r="5924" spans="2:9">
      <c r="B5924" s="1699" t="s">
        <v>4081</v>
      </c>
      <c r="C5924" s="1699" t="s">
        <v>2369</v>
      </c>
      <c r="D5924" s="1699" t="s">
        <v>2108</v>
      </c>
      <c r="E5924" s="1699">
        <v>1</v>
      </c>
      <c r="F5924" s="1699">
        <v>1</v>
      </c>
      <c r="G5924" s="1700" t="s">
        <v>7677</v>
      </c>
      <c r="H5924" s="1700"/>
      <c r="I5924" s="1700" t="s">
        <v>8088</v>
      </c>
    </row>
    <row r="5925" spans="2:9">
      <c r="B5925" s="1699" t="s">
        <v>4081</v>
      </c>
      <c r="C5925" s="1699" t="s">
        <v>2827</v>
      </c>
      <c r="D5925" s="1699" t="s">
        <v>2107</v>
      </c>
      <c r="E5925" s="1699">
        <v>0</v>
      </c>
      <c r="F5925" s="1699">
        <v>1</v>
      </c>
      <c r="G5925" s="1700" t="s">
        <v>3290</v>
      </c>
      <c r="H5925" s="1700" t="s">
        <v>7678</v>
      </c>
      <c r="I5925" s="1700" t="s">
        <v>8088</v>
      </c>
    </row>
    <row r="5926" spans="2:9">
      <c r="B5926" s="1699" t="s">
        <v>4081</v>
      </c>
      <c r="C5926" s="1699" t="s">
        <v>2827</v>
      </c>
      <c r="D5926" s="1699" t="s">
        <v>2110</v>
      </c>
      <c r="E5926" s="1699">
        <v>0</v>
      </c>
      <c r="F5926" s="1699">
        <v>1</v>
      </c>
      <c r="G5926" s="1700" t="s">
        <v>3290</v>
      </c>
      <c r="H5926" s="1700" t="s">
        <v>3953</v>
      </c>
      <c r="I5926" s="1700" t="s">
        <v>8088</v>
      </c>
    </row>
    <row r="5927" spans="2:9">
      <c r="B5927" s="1699" t="s">
        <v>4081</v>
      </c>
      <c r="C5927" s="1699" t="s">
        <v>2955</v>
      </c>
      <c r="D5927" s="1699" t="s">
        <v>2108</v>
      </c>
      <c r="E5927" s="1699">
        <v>1</v>
      </c>
      <c r="F5927" s="1699">
        <v>0</v>
      </c>
      <c r="G5927" s="1700" t="s">
        <v>7679</v>
      </c>
      <c r="H5927" s="1700"/>
      <c r="I5927" s="1700" t="s">
        <v>8088</v>
      </c>
    </row>
    <row r="5928" spans="2:9">
      <c r="B5928" s="1699" t="s">
        <v>4081</v>
      </c>
      <c r="C5928" s="1699" t="s">
        <v>2955</v>
      </c>
      <c r="D5928" s="1699" t="s">
        <v>2110</v>
      </c>
      <c r="E5928" s="1699">
        <v>0</v>
      </c>
      <c r="F5928" s="1699">
        <v>1</v>
      </c>
      <c r="G5928" s="1700" t="s">
        <v>7679</v>
      </c>
      <c r="H5928" s="1700" t="s">
        <v>7680</v>
      </c>
      <c r="I5928" s="1700" t="s">
        <v>8088</v>
      </c>
    </row>
    <row r="5929" spans="2:9">
      <c r="B5929" s="1699" t="s">
        <v>4081</v>
      </c>
      <c r="C5929" s="1699" t="s">
        <v>2955</v>
      </c>
      <c r="D5929" s="1699" t="s">
        <v>2112</v>
      </c>
      <c r="E5929" s="1699">
        <v>0</v>
      </c>
      <c r="F5929" s="1699">
        <v>1</v>
      </c>
      <c r="G5929" s="1700" t="s">
        <v>7679</v>
      </c>
      <c r="H5929" s="1700" t="s">
        <v>3521</v>
      </c>
      <c r="I5929" s="1700" t="s">
        <v>8089</v>
      </c>
    </row>
    <row r="5930" spans="2:9">
      <c r="B5930" s="1699" t="s">
        <v>4081</v>
      </c>
      <c r="C5930" s="1699" t="s">
        <v>2834</v>
      </c>
      <c r="D5930" s="1699" t="s">
        <v>2108</v>
      </c>
      <c r="E5930" s="1699">
        <v>1</v>
      </c>
      <c r="F5930" s="1699">
        <v>1</v>
      </c>
      <c r="G5930" s="1700" t="s">
        <v>7681</v>
      </c>
      <c r="H5930" s="1700"/>
      <c r="I5930" s="1700" t="s">
        <v>8088</v>
      </c>
    </row>
    <row r="5931" spans="2:9">
      <c r="B5931" s="1699" t="s">
        <v>4081</v>
      </c>
      <c r="C5931" s="1699" t="s">
        <v>2839</v>
      </c>
      <c r="D5931" s="1699" t="s">
        <v>2108</v>
      </c>
      <c r="E5931" s="1699">
        <v>1</v>
      </c>
      <c r="F5931" s="1699">
        <v>1</v>
      </c>
      <c r="G5931" s="1700" t="s">
        <v>4199</v>
      </c>
      <c r="H5931" s="1700"/>
      <c r="I5931" s="1700" t="s">
        <v>8089</v>
      </c>
    </row>
    <row r="5932" spans="2:9">
      <c r="B5932" s="1699" t="s">
        <v>4081</v>
      </c>
      <c r="C5932" s="1699" t="s">
        <v>7682</v>
      </c>
      <c r="D5932" s="1699" t="s">
        <v>2108</v>
      </c>
      <c r="E5932" s="1699">
        <v>1</v>
      </c>
      <c r="F5932" s="1699">
        <v>0</v>
      </c>
      <c r="G5932" s="1700" t="s">
        <v>7683</v>
      </c>
      <c r="H5932" s="1700"/>
      <c r="I5932" s="1700" t="s">
        <v>8088</v>
      </c>
    </row>
    <row r="5933" spans="2:9">
      <c r="B5933" s="1699" t="s">
        <v>4081</v>
      </c>
      <c r="C5933" s="1699" t="s">
        <v>7682</v>
      </c>
      <c r="D5933" s="1699" t="s">
        <v>2110</v>
      </c>
      <c r="E5933" s="1699">
        <v>0</v>
      </c>
      <c r="F5933" s="1699">
        <v>1</v>
      </c>
      <c r="G5933" s="1700" t="s">
        <v>7683</v>
      </c>
      <c r="H5933" s="1700" t="s">
        <v>7684</v>
      </c>
      <c r="I5933" s="1700" t="s">
        <v>8089</v>
      </c>
    </row>
    <row r="5934" spans="2:9">
      <c r="B5934" s="1699" t="s">
        <v>4081</v>
      </c>
      <c r="C5934" s="1699" t="s">
        <v>2377</v>
      </c>
      <c r="D5934" s="1699" t="s">
        <v>2108</v>
      </c>
      <c r="E5934" s="1699">
        <v>1</v>
      </c>
      <c r="F5934" s="1699">
        <v>1</v>
      </c>
      <c r="G5934" s="1700" t="s">
        <v>7685</v>
      </c>
      <c r="H5934" s="1700"/>
      <c r="I5934" s="1700" t="s">
        <v>8089</v>
      </c>
    </row>
    <row r="5935" spans="2:9">
      <c r="B5935" s="1699" t="s">
        <v>4081</v>
      </c>
      <c r="C5935" s="1699" t="s">
        <v>2379</v>
      </c>
      <c r="D5935" s="1699" t="s">
        <v>2108</v>
      </c>
      <c r="E5935" s="1699">
        <v>1</v>
      </c>
      <c r="F5935" s="1699">
        <v>1</v>
      </c>
      <c r="G5935" s="1700" t="s">
        <v>7686</v>
      </c>
      <c r="H5935" s="1700"/>
      <c r="I5935" s="1700" t="s">
        <v>8089</v>
      </c>
    </row>
    <row r="5936" spans="2:9">
      <c r="B5936" s="1699" t="s">
        <v>4081</v>
      </c>
      <c r="C5936" s="1699" t="s">
        <v>2381</v>
      </c>
      <c r="D5936" s="1699" t="s">
        <v>2108</v>
      </c>
      <c r="E5936" s="1699">
        <v>1</v>
      </c>
      <c r="F5936" s="1699">
        <v>0</v>
      </c>
      <c r="G5936" s="1700" t="s">
        <v>7687</v>
      </c>
      <c r="H5936" s="1700"/>
      <c r="I5936" s="1700" t="s">
        <v>8089</v>
      </c>
    </row>
    <row r="5937" spans="2:9">
      <c r="B5937" s="1699" t="s">
        <v>4081</v>
      </c>
      <c r="C5937" s="1699" t="s">
        <v>2381</v>
      </c>
      <c r="D5937" s="1699" t="s">
        <v>2107</v>
      </c>
      <c r="E5937" s="1699">
        <v>0</v>
      </c>
      <c r="F5937" s="1699">
        <v>1</v>
      </c>
      <c r="G5937" s="1700" t="s">
        <v>7687</v>
      </c>
      <c r="H5937" s="1700" t="s">
        <v>7688</v>
      </c>
      <c r="I5937" s="1700" t="s">
        <v>8089</v>
      </c>
    </row>
    <row r="5938" spans="2:9">
      <c r="B5938" s="1699" t="s">
        <v>4081</v>
      </c>
      <c r="C5938" s="1699" t="s">
        <v>2381</v>
      </c>
      <c r="D5938" s="1699" t="s">
        <v>2110</v>
      </c>
      <c r="E5938" s="1699">
        <v>0</v>
      </c>
      <c r="F5938" s="1699">
        <v>1</v>
      </c>
      <c r="G5938" s="1700" t="s">
        <v>7687</v>
      </c>
      <c r="H5938" s="1700" t="s">
        <v>6098</v>
      </c>
      <c r="I5938" s="1700" t="s">
        <v>8089</v>
      </c>
    </row>
    <row r="5939" spans="2:9">
      <c r="B5939" s="1699" t="s">
        <v>4081</v>
      </c>
      <c r="C5939" s="1699" t="s">
        <v>2381</v>
      </c>
      <c r="D5939" s="1699" t="s">
        <v>2112</v>
      </c>
      <c r="E5939" s="1699">
        <v>0</v>
      </c>
      <c r="F5939" s="1699">
        <v>1</v>
      </c>
      <c r="G5939" s="1700" t="s">
        <v>7687</v>
      </c>
      <c r="H5939" s="1700" t="s">
        <v>7689</v>
      </c>
      <c r="I5939" s="1700" t="s">
        <v>8089</v>
      </c>
    </row>
    <row r="5940" spans="2:9">
      <c r="B5940" s="1699" t="s">
        <v>4081</v>
      </c>
      <c r="C5940" s="1699" t="s">
        <v>2383</v>
      </c>
      <c r="D5940" s="1699" t="s">
        <v>2108</v>
      </c>
      <c r="E5940" s="1699">
        <v>1</v>
      </c>
      <c r="F5940" s="1699">
        <v>0</v>
      </c>
      <c r="G5940" s="1700" t="s">
        <v>7690</v>
      </c>
      <c r="H5940" s="1700"/>
      <c r="I5940" s="1700" t="s">
        <v>8088</v>
      </c>
    </row>
    <row r="5941" spans="2:9">
      <c r="B5941" s="1699" t="s">
        <v>4081</v>
      </c>
      <c r="C5941" s="1699" t="s">
        <v>2383</v>
      </c>
      <c r="D5941" s="1699" t="s">
        <v>2107</v>
      </c>
      <c r="E5941" s="1699">
        <v>0</v>
      </c>
      <c r="F5941" s="1699">
        <v>1</v>
      </c>
      <c r="G5941" s="1700" t="s">
        <v>7690</v>
      </c>
      <c r="H5941" s="1700" t="s">
        <v>4769</v>
      </c>
      <c r="I5941" s="1700" t="s">
        <v>8088</v>
      </c>
    </row>
    <row r="5942" spans="2:9">
      <c r="B5942" s="1699" t="s">
        <v>4081</v>
      </c>
      <c r="C5942" s="1699" t="s">
        <v>2383</v>
      </c>
      <c r="D5942" s="1699" t="s">
        <v>2122</v>
      </c>
      <c r="E5942" s="1699">
        <v>0</v>
      </c>
      <c r="F5942" s="1699">
        <v>1</v>
      </c>
      <c r="G5942" s="1700" t="s">
        <v>7690</v>
      </c>
      <c r="H5942" s="1700" t="s">
        <v>7691</v>
      </c>
      <c r="I5942" s="1700" t="s">
        <v>8088</v>
      </c>
    </row>
    <row r="5943" spans="2:9">
      <c r="B5943" s="1699" t="s">
        <v>4081</v>
      </c>
      <c r="C5943" s="1699" t="s">
        <v>2383</v>
      </c>
      <c r="D5943" s="1699" t="s">
        <v>2124</v>
      </c>
      <c r="E5943" s="1699">
        <v>0</v>
      </c>
      <c r="F5943" s="1699">
        <v>1</v>
      </c>
      <c r="G5943" s="1700" t="s">
        <v>7690</v>
      </c>
      <c r="H5943" s="1700" t="s">
        <v>7692</v>
      </c>
      <c r="I5943" s="1700" t="s">
        <v>8088</v>
      </c>
    </row>
    <row r="5944" spans="2:9">
      <c r="B5944" s="1699" t="s">
        <v>4081</v>
      </c>
      <c r="C5944" s="1699" t="s">
        <v>7693</v>
      </c>
      <c r="D5944" s="1699" t="s">
        <v>2108</v>
      </c>
      <c r="E5944" s="1699">
        <v>1</v>
      </c>
      <c r="F5944" s="1699">
        <v>0</v>
      </c>
      <c r="G5944" s="1700" t="s">
        <v>7694</v>
      </c>
      <c r="H5944" s="1700"/>
      <c r="I5944" s="1700" t="s">
        <v>8088</v>
      </c>
    </row>
    <row r="5945" spans="2:9">
      <c r="B5945" s="1699" t="s">
        <v>4081</v>
      </c>
      <c r="C5945" s="1699" t="s">
        <v>7693</v>
      </c>
      <c r="D5945" s="1699" t="s">
        <v>2107</v>
      </c>
      <c r="E5945" s="1699">
        <v>0</v>
      </c>
      <c r="F5945" s="1699">
        <v>1</v>
      </c>
      <c r="G5945" s="1700" t="s">
        <v>7694</v>
      </c>
      <c r="H5945" s="1700" t="s">
        <v>7695</v>
      </c>
      <c r="I5945" s="1700" t="s">
        <v>8088</v>
      </c>
    </row>
    <row r="5946" spans="2:9">
      <c r="B5946" s="1699" t="s">
        <v>4081</v>
      </c>
      <c r="C5946" s="1699" t="s">
        <v>7693</v>
      </c>
      <c r="D5946" s="1699" t="s">
        <v>2110</v>
      </c>
      <c r="E5946" s="1699">
        <v>0</v>
      </c>
      <c r="F5946" s="1699">
        <v>1</v>
      </c>
      <c r="G5946" s="1700" t="s">
        <v>7694</v>
      </c>
      <c r="H5946" s="1700" t="s">
        <v>7696</v>
      </c>
      <c r="I5946" s="1700" t="s">
        <v>8088</v>
      </c>
    </row>
    <row r="5947" spans="2:9">
      <c r="B5947" s="1699" t="s">
        <v>4081</v>
      </c>
      <c r="C5947" s="1699" t="s">
        <v>7693</v>
      </c>
      <c r="D5947" s="1699" t="s">
        <v>2112</v>
      </c>
      <c r="E5947" s="1699">
        <v>0</v>
      </c>
      <c r="F5947" s="1699">
        <v>1</v>
      </c>
      <c r="G5947" s="1700" t="s">
        <v>7694</v>
      </c>
      <c r="H5947" s="1700" t="s">
        <v>3485</v>
      </c>
      <c r="I5947" s="1700" t="s">
        <v>8088</v>
      </c>
    </row>
    <row r="5948" spans="2:9">
      <c r="B5948" s="1699" t="s">
        <v>4081</v>
      </c>
      <c r="C5948" s="1699" t="s">
        <v>7693</v>
      </c>
      <c r="D5948" s="1699" t="s">
        <v>2122</v>
      </c>
      <c r="E5948" s="1699">
        <v>0</v>
      </c>
      <c r="F5948" s="1699">
        <v>1</v>
      </c>
      <c r="G5948" s="1700" t="s">
        <v>7694</v>
      </c>
      <c r="H5948" s="1700" t="s">
        <v>7697</v>
      </c>
      <c r="I5948" s="1700" t="s">
        <v>8088</v>
      </c>
    </row>
    <row r="5949" spans="2:9">
      <c r="B5949" s="1699" t="s">
        <v>4082</v>
      </c>
      <c r="C5949" s="1699" t="s">
        <v>2507</v>
      </c>
      <c r="D5949" s="1699" t="s">
        <v>2122</v>
      </c>
      <c r="E5949" s="1699">
        <v>0</v>
      </c>
      <c r="F5949" s="1699">
        <v>1</v>
      </c>
      <c r="G5949" s="1700" t="s">
        <v>1340</v>
      </c>
      <c r="H5949" s="1700" t="s">
        <v>2977</v>
      </c>
      <c r="I5949" s="1700" t="s">
        <v>8088</v>
      </c>
    </row>
    <row r="5950" spans="2:9">
      <c r="B5950" s="1699" t="s">
        <v>4082</v>
      </c>
      <c r="C5950" s="1699" t="s">
        <v>2507</v>
      </c>
      <c r="D5950" s="1699" t="s">
        <v>2128</v>
      </c>
      <c r="E5950" s="1699">
        <v>0</v>
      </c>
      <c r="F5950" s="1699">
        <v>1</v>
      </c>
      <c r="G5950" s="1700" t="s">
        <v>1340</v>
      </c>
      <c r="H5950" s="1700" t="s">
        <v>7698</v>
      </c>
      <c r="I5950" s="1700" t="s">
        <v>8088</v>
      </c>
    </row>
    <row r="5951" spans="2:9">
      <c r="B5951" s="1699" t="s">
        <v>4082</v>
      </c>
      <c r="C5951" s="1699" t="s">
        <v>2507</v>
      </c>
      <c r="D5951" s="1699" t="s">
        <v>2130</v>
      </c>
      <c r="E5951" s="1699">
        <v>0</v>
      </c>
      <c r="F5951" s="1699">
        <v>1</v>
      </c>
      <c r="G5951" s="1700" t="s">
        <v>1340</v>
      </c>
      <c r="H5951" s="1700" t="s">
        <v>7699</v>
      </c>
      <c r="I5951" s="1700" t="s">
        <v>8088</v>
      </c>
    </row>
    <row r="5952" spans="2:9">
      <c r="B5952" s="1699" t="s">
        <v>4082</v>
      </c>
      <c r="C5952" s="1699" t="s">
        <v>2507</v>
      </c>
      <c r="D5952" s="1699" t="s">
        <v>2512</v>
      </c>
      <c r="E5952" s="1699">
        <v>0</v>
      </c>
      <c r="F5952" s="1699">
        <v>1</v>
      </c>
      <c r="G5952" s="1700" t="s">
        <v>1340</v>
      </c>
      <c r="H5952" s="1700" t="s">
        <v>3186</v>
      </c>
      <c r="I5952" s="1700" t="s">
        <v>8088</v>
      </c>
    </row>
    <row r="5953" spans="2:9">
      <c r="B5953" s="1699" t="s">
        <v>4082</v>
      </c>
      <c r="C5953" s="1699" t="s">
        <v>2507</v>
      </c>
      <c r="D5953" s="1699" t="s">
        <v>2514</v>
      </c>
      <c r="E5953" s="1699">
        <v>0</v>
      </c>
      <c r="F5953" s="1699">
        <v>1</v>
      </c>
      <c r="G5953" s="1700" t="s">
        <v>1340</v>
      </c>
      <c r="H5953" s="1700" t="s">
        <v>7700</v>
      </c>
      <c r="I5953" s="1700" t="s">
        <v>8089</v>
      </c>
    </row>
    <row r="5954" spans="2:9">
      <c r="B5954" s="1699" t="s">
        <v>4082</v>
      </c>
      <c r="C5954" s="1699" t="s">
        <v>2507</v>
      </c>
      <c r="D5954" s="1699" t="s">
        <v>2515</v>
      </c>
      <c r="E5954" s="1699">
        <v>0</v>
      </c>
      <c r="F5954" s="1699">
        <v>1</v>
      </c>
      <c r="G5954" s="1700" t="s">
        <v>1340</v>
      </c>
      <c r="H5954" s="1700" t="s">
        <v>7701</v>
      </c>
      <c r="I5954" s="1700" t="s">
        <v>8089</v>
      </c>
    </row>
    <row r="5955" spans="2:9">
      <c r="B5955" s="1699" t="s">
        <v>4082</v>
      </c>
      <c r="C5955" s="1699" t="s">
        <v>2507</v>
      </c>
      <c r="D5955" s="1699" t="s">
        <v>2525</v>
      </c>
      <c r="E5955" s="1699">
        <v>0</v>
      </c>
      <c r="F5955" s="1699">
        <v>1</v>
      </c>
      <c r="G5955" s="1700" t="s">
        <v>1340</v>
      </c>
      <c r="H5955" s="1700" t="s">
        <v>7702</v>
      </c>
      <c r="I5955" s="1700" t="s">
        <v>8089</v>
      </c>
    </row>
    <row r="5956" spans="2:9">
      <c r="B5956" s="1699" t="s">
        <v>4082</v>
      </c>
      <c r="C5956" s="1699" t="s">
        <v>2507</v>
      </c>
      <c r="D5956" s="1699" t="s">
        <v>2529</v>
      </c>
      <c r="E5956" s="1699">
        <v>0</v>
      </c>
      <c r="F5956" s="1699">
        <v>1</v>
      </c>
      <c r="G5956" s="1700" t="s">
        <v>1340</v>
      </c>
      <c r="H5956" s="1700" t="s">
        <v>7703</v>
      </c>
      <c r="I5956" s="1700" t="s">
        <v>8088</v>
      </c>
    </row>
    <row r="5957" spans="2:9">
      <c r="B5957" s="1699" t="s">
        <v>4082</v>
      </c>
      <c r="C5957" s="1699" t="s">
        <v>2507</v>
      </c>
      <c r="D5957" s="1699" t="s">
        <v>2531</v>
      </c>
      <c r="E5957" s="1699">
        <v>0</v>
      </c>
      <c r="F5957" s="1699">
        <v>1</v>
      </c>
      <c r="G5957" s="1700" t="s">
        <v>1340</v>
      </c>
      <c r="H5957" s="1700" t="s">
        <v>7704</v>
      </c>
      <c r="I5957" s="1700" t="s">
        <v>8088</v>
      </c>
    </row>
    <row r="5958" spans="2:9">
      <c r="B5958" s="1699" t="s">
        <v>4082</v>
      </c>
      <c r="C5958" s="1699" t="s">
        <v>2507</v>
      </c>
      <c r="D5958" s="1699" t="s">
        <v>2685</v>
      </c>
      <c r="E5958" s="1699">
        <v>0</v>
      </c>
      <c r="F5958" s="1699">
        <v>1</v>
      </c>
      <c r="G5958" s="1700" t="s">
        <v>1340</v>
      </c>
      <c r="H5958" s="1700" t="s">
        <v>3571</v>
      </c>
      <c r="I5958" s="1700" t="s">
        <v>8088</v>
      </c>
    </row>
    <row r="5959" spans="2:9">
      <c r="B5959" s="1699" t="s">
        <v>4082</v>
      </c>
      <c r="C5959" s="1699" t="s">
        <v>2507</v>
      </c>
      <c r="D5959" s="1699" t="s">
        <v>2725</v>
      </c>
      <c r="E5959" s="1699">
        <v>0</v>
      </c>
      <c r="F5959" s="1699">
        <v>1</v>
      </c>
      <c r="G5959" s="1700" t="s">
        <v>1340</v>
      </c>
      <c r="H5959" s="1700" t="s">
        <v>7705</v>
      </c>
      <c r="I5959" s="1700" t="s">
        <v>8088</v>
      </c>
    </row>
    <row r="5960" spans="2:9">
      <c r="B5960" s="1699" t="s">
        <v>4082</v>
      </c>
      <c r="C5960" s="1699" t="s">
        <v>2507</v>
      </c>
      <c r="D5960" s="1699" t="s">
        <v>2727</v>
      </c>
      <c r="E5960" s="1699">
        <v>0</v>
      </c>
      <c r="F5960" s="1699">
        <v>1</v>
      </c>
      <c r="G5960" s="1700" t="s">
        <v>1340</v>
      </c>
      <c r="H5960" s="1700" t="s">
        <v>6180</v>
      </c>
      <c r="I5960" s="1700" t="s">
        <v>8089</v>
      </c>
    </row>
    <row r="5961" spans="2:9">
      <c r="B5961" s="1699" t="s">
        <v>4082</v>
      </c>
      <c r="C5961" s="1699" t="s">
        <v>2507</v>
      </c>
      <c r="D5961" s="1699" t="s">
        <v>2729</v>
      </c>
      <c r="E5961" s="1699">
        <v>0</v>
      </c>
      <c r="F5961" s="1699">
        <v>1</v>
      </c>
      <c r="G5961" s="1700" t="s">
        <v>1340</v>
      </c>
      <c r="H5961" s="1700" t="s">
        <v>7706</v>
      </c>
      <c r="I5961" s="1700" t="s">
        <v>8088</v>
      </c>
    </row>
    <row r="5962" spans="2:9">
      <c r="B5962" s="1699" t="s">
        <v>4082</v>
      </c>
      <c r="C5962" s="1699" t="s">
        <v>2120</v>
      </c>
      <c r="D5962" s="1699" t="s">
        <v>2110</v>
      </c>
      <c r="E5962" s="1699">
        <v>0</v>
      </c>
      <c r="F5962" s="1699">
        <v>1</v>
      </c>
      <c r="G5962" s="1700" t="s">
        <v>7707</v>
      </c>
      <c r="H5962" s="1700" t="s">
        <v>7708</v>
      </c>
      <c r="I5962" s="1700" t="s">
        <v>8088</v>
      </c>
    </row>
    <row r="5963" spans="2:9">
      <c r="B5963" s="1699" t="s">
        <v>4082</v>
      </c>
      <c r="C5963" s="1699" t="s">
        <v>2120</v>
      </c>
      <c r="D5963" s="1699" t="s">
        <v>2112</v>
      </c>
      <c r="E5963" s="1699">
        <v>0</v>
      </c>
      <c r="F5963" s="1699">
        <v>1</v>
      </c>
      <c r="G5963" s="1700" t="s">
        <v>7707</v>
      </c>
      <c r="H5963" s="1700" t="s">
        <v>7709</v>
      </c>
      <c r="I5963" s="1700" t="s">
        <v>8088</v>
      </c>
    </row>
    <row r="5964" spans="2:9">
      <c r="B5964" s="1699" t="s">
        <v>4082</v>
      </c>
      <c r="C5964" s="1699" t="s">
        <v>2120</v>
      </c>
      <c r="D5964" s="1699" t="s">
        <v>2122</v>
      </c>
      <c r="E5964" s="1699">
        <v>0</v>
      </c>
      <c r="F5964" s="1699">
        <v>1</v>
      </c>
      <c r="G5964" s="1700" t="s">
        <v>7707</v>
      </c>
      <c r="H5964" s="1700" t="s">
        <v>7710</v>
      </c>
      <c r="I5964" s="1700" t="s">
        <v>8089</v>
      </c>
    </row>
    <row r="5965" spans="2:9">
      <c r="B5965" s="1699" t="s">
        <v>4082</v>
      </c>
      <c r="C5965" s="1699" t="s">
        <v>2132</v>
      </c>
      <c r="D5965" s="1699" t="s">
        <v>2124</v>
      </c>
      <c r="E5965" s="1699">
        <v>0</v>
      </c>
      <c r="F5965" s="1699">
        <v>1</v>
      </c>
      <c r="G5965" s="1700" t="s">
        <v>7711</v>
      </c>
      <c r="H5965" s="1700" t="s">
        <v>3174</v>
      </c>
      <c r="I5965" s="1700" t="s">
        <v>8088</v>
      </c>
    </row>
    <row r="5966" spans="2:9">
      <c r="B5966" s="1699" t="s">
        <v>4082</v>
      </c>
      <c r="C5966" s="1699" t="s">
        <v>2132</v>
      </c>
      <c r="D5966" s="1699" t="s">
        <v>2126</v>
      </c>
      <c r="E5966" s="1699">
        <v>0</v>
      </c>
      <c r="F5966" s="1699">
        <v>1</v>
      </c>
      <c r="G5966" s="1700" t="s">
        <v>7711</v>
      </c>
      <c r="H5966" s="1700" t="s">
        <v>7712</v>
      </c>
      <c r="I5966" s="1700" t="s">
        <v>8088</v>
      </c>
    </row>
    <row r="5967" spans="2:9">
      <c r="B5967" s="1699" t="s">
        <v>4082</v>
      </c>
      <c r="C5967" s="1699" t="s">
        <v>2132</v>
      </c>
      <c r="D5967" s="1699" t="s">
        <v>2130</v>
      </c>
      <c r="E5967" s="1699">
        <v>0</v>
      </c>
      <c r="F5967" s="1699">
        <v>1</v>
      </c>
      <c r="G5967" s="1700" t="s">
        <v>7711</v>
      </c>
      <c r="H5967" s="1700" t="s">
        <v>7713</v>
      </c>
      <c r="I5967" s="1700" t="s">
        <v>8089</v>
      </c>
    </row>
    <row r="5968" spans="2:9">
      <c r="B5968" s="1699" t="s">
        <v>4082</v>
      </c>
      <c r="C5968" s="1699" t="s">
        <v>2132</v>
      </c>
      <c r="D5968" s="1699" t="s">
        <v>2512</v>
      </c>
      <c r="E5968" s="1699">
        <v>0</v>
      </c>
      <c r="F5968" s="1699">
        <v>1</v>
      </c>
      <c r="G5968" s="1700" t="s">
        <v>7711</v>
      </c>
      <c r="H5968" s="1700" t="s">
        <v>5418</v>
      </c>
      <c r="I5968" s="1700" t="s">
        <v>8089</v>
      </c>
    </row>
    <row r="5969" spans="2:9">
      <c r="B5969" s="1699" t="s">
        <v>4082</v>
      </c>
      <c r="C5969" s="1699" t="s">
        <v>2132</v>
      </c>
      <c r="D5969" s="1699" t="s">
        <v>2514</v>
      </c>
      <c r="E5969" s="1699">
        <v>0</v>
      </c>
      <c r="F5969" s="1699">
        <v>1</v>
      </c>
      <c r="G5969" s="1700" t="s">
        <v>7711</v>
      </c>
      <c r="H5969" s="1700" t="s">
        <v>4097</v>
      </c>
      <c r="I5969" s="1700" t="s">
        <v>8089</v>
      </c>
    </row>
    <row r="5970" spans="2:9">
      <c r="B5970" s="1699" t="s">
        <v>4082</v>
      </c>
      <c r="C5970" s="1699" t="s">
        <v>2132</v>
      </c>
      <c r="D5970" s="1699" t="s">
        <v>2515</v>
      </c>
      <c r="E5970" s="1699">
        <v>0</v>
      </c>
      <c r="F5970" s="1699">
        <v>1</v>
      </c>
      <c r="G5970" s="1700" t="s">
        <v>7711</v>
      </c>
      <c r="H5970" s="1700" t="s">
        <v>4091</v>
      </c>
      <c r="I5970" s="1700" t="s">
        <v>8089</v>
      </c>
    </row>
    <row r="5971" spans="2:9">
      <c r="B5971" s="1699" t="s">
        <v>4082</v>
      </c>
      <c r="C5971" s="1699" t="s">
        <v>2132</v>
      </c>
      <c r="D5971" s="1699" t="s">
        <v>2516</v>
      </c>
      <c r="E5971" s="1699">
        <v>0</v>
      </c>
      <c r="F5971" s="1699">
        <v>1</v>
      </c>
      <c r="G5971" s="1700" t="s">
        <v>7711</v>
      </c>
      <c r="H5971" s="1700" t="s">
        <v>7714</v>
      </c>
      <c r="I5971" s="1700" t="s">
        <v>8088</v>
      </c>
    </row>
    <row r="5972" spans="2:9">
      <c r="B5972" s="1699" t="s">
        <v>4082</v>
      </c>
      <c r="C5972" s="1699" t="s">
        <v>2132</v>
      </c>
      <c r="D5972" s="1699" t="s">
        <v>2518</v>
      </c>
      <c r="E5972" s="1699">
        <v>0</v>
      </c>
      <c r="F5972" s="1699">
        <v>1</v>
      </c>
      <c r="G5972" s="1700" t="s">
        <v>7711</v>
      </c>
      <c r="H5972" s="1700" t="s">
        <v>7715</v>
      </c>
      <c r="I5972" s="1700" t="s">
        <v>8089</v>
      </c>
    </row>
    <row r="5973" spans="2:9">
      <c r="B5973" s="1699" t="s">
        <v>4082</v>
      </c>
      <c r="C5973" s="1699" t="s">
        <v>2132</v>
      </c>
      <c r="D5973" s="1699" t="s">
        <v>2520</v>
      </c>
      <c r="E5973" s="1699">
        <v>0</v>
      </c>
      <c r="F5973" s="1699">
        <v>1</v>
      </c>
      <c r="G5973" s="1700" t="s">
        <v>7711</v>
      </c>
      <c r="H5973" s="1700" t="s">
        <v>7716</v>
      </c>
      <c r="I5973" s="1700" t="s">
        <v>8089</v>
      </c>
    </row>
    <row r="5974" spans="2:9">
      <c r="B5974" s="1699" t="s">
        <v>4082</v>
      </c>
      <c r="C5974" s="1699" t="s">
        <v>2132</v>
      </c>
      <c r="D5974" s="1699" t="s">
        <v>2522</v>
      </c>
      <c r="E5974" s="1699">
        <v>0</v>
      </c>
      <c r="F5974" s="1699">
        <v>1</v>
      </c>
      <c r="G5974" s="1700" t="s">
        <v>7711</v>
      </c>
      <c r="H5974" s="1700" t="s">
        <v>7717</v>
      </c>
      <c r="I5974" s="1700" t="s">
        <v>8089</v>
      </c>
    </row>
    <row r="5975" spans="2:9">
      <c r="B5975" s="1699" t="s">
        <v>4082</v>
      </c>
      <c r="C5975" s="1699" t="s">
        <v>2132</v>
      </c>
      <c r="D5975" s="1699" t="s">
        <v>2524</v>
      </c>
      <c r="E5975" s="1699">
        <v>0</v>
      </c>
      <c r="F5975" s="1699">
        <v>1</v>
      </c>
      <c r="G5975" s="1700" t="s">
        <v>7711</v>
      </c>
      <c r="H5975" s="1700" t="s">
        <v>7718</v>
      </c>
      <c r="I5975" s="1700" t="s">
        <v>8089</v>
      </c>
    </row>
    <row r="5976" spans="2:9">
      <c r="B5976" s="1699" t="s">
        <v>4082</v>
      </c>
      <c r="C5976" s="1699" t="s">
        <v>2132</v>
      </c>
      <c r="D5976" s="1699" t="s">
        <v>2525</v>
      </c>
      <c r="E5976" s="1699">
        <v>0</v>
      </c>
      <c r="F5976" s="1699">
        <v>1</v>
      </c>
      <c r="G5976" s="1700" t="s">
        <v>7711</v>
      </c>
      <c r="H5976" s="1700" t="s">
        <v>3045</v>
      </c>
      <c r="I5976" s="1700" t="s">
        <v>8089</v>
      </c>
    </row>
    <row r="5977" spans="2:9">
      <c r="B5977" s="1699" t="s">
        <v>4082</v>
      </c>
      <c r="C5977" s="1699" t="s">
        <v>2132</v>
      </c>
      <c r="D5977" s="1699" t="s">
        <v>2527</v>
      </c>
      <c r="E5977" s="1699">
        <v>0</v>
      </c>
      <c r="F5977" s="1699">
        <v>1</v>
      </c>
      <c r="G5977" s="1700" t="s">
        <v>7711</v>
      </c>
      <c r="H5977" s="1700" t="s">
        <v>3698</v>
      </c>
      <c r="I5977" s="1700" t="s">
        <v>8089</v>
      </c>
    </row>
    <row r="5978" spans="2:9">
      <c r="B5978" s="1699" t="s">
        <v>4082</v>
      </c>
      <c r="C5978" s="1699" t="s">
        <v>2132</v>
      </c>
      <c r="D5978" s="1699" t="s">
        <v>2529</v>
      </c>
      <c r="E5978" s="1699">
        <v>0</v>
      </c>
      <c r="F5978" s="1699">
        <v>1</v>
      </c>
      <c r="G5978" s="1700" t="s">
        <v>7711</v>
      </c>
      <c r="H5978" s="1700" t="s">
        <v>7719</v>
      </c>
      <c r="I5978" s="1700" t="s">
        <v>8089</v>
      </c>
    </row>
    <row r="5979" spans="2:9">
      <c r="B5979" s="1699" t="s">
        <v>4082</v>
      </c>
      <c r="C5979" s="1699" t="s">
        <v>2132</v>
      </c>
      <c r="D5979" s="1699" t="s">
        <v>2531</v>
      </c>
      <c r="E5979" s="1699">
        <v>0</v>
      </c>
      <c r="F5979" s="1699">
        <v>1</v>
      </c>
      <c r="G5979" s="1700" t="s">
        <v>7711</v>
      </c>
      <c r="H5979" s="1700" t="s">
        <v>7720</v>
      </c>
      <c r="I5979" s="1700" t="s">
        <v>8089</v>
      </c>
    </row>
    <row r="5980" spans="2:9">
      <c r="B5980" s="1699" t="s">
        <v>4082</v>
      </c>
      <c r="C5980" s="1699" t="s">
        <v>2135</v>
      </c>
      <c r="D5980" s="1699" t="s">
        <v>2110</v>
      </c>
      <c r="E5980" s="1699">
        <v>0</v>
      </c>
      <c r="F5980" s="1699">
        <v>1</v>
      </c>
      <c r="G5980" s="1700" t="s">
        <v>7721</v>
      </c>
      <c r="H5980" s="1700" t="s">
        <v>7722</v>
      </c>
      <c r="I5980" s="1700" t="s">
        <v>8089</v>
      </c>
    </row>
    <row r="5981" spans="2:9">
      <c r="B5981" s="1699" t="s">
        <v>4082</v>
      </c>
      <c r="C5981" s="1699" t="s">
        <v>2135</v>
      </c>
      <c r="D5981" s="1699" t="s">
        <v>2112</v>
      </c>
      <c r="E5981" s="1699">
        <v>0</v>
      </c>
      <c r="F5981" s="1699">
        <v>1</v>
      </c>
      <c r="G5981" s="1700" t="s">
        <v>7721</v>
      </c>
      <c r="H5981" s="1700" t="s">
        <v>2913</v>
      </c>
      <c r="I5981" s="1700" t="s">
        <v>8089</v>
      </c>
    </row>
    <row r="5982" spans="2:9">
      <c r="B5982" s="1699" t="s">
        <v>4082</v>
      </c>
      <c r="C5982" s="1699" t="s">
        <v>2135</v>
      </c>
      <c r="D5982" s="1699" t="s">
        <v>2122</v>
      </c>
      <c r="E5982" s="1699">
        <v>0</v>
      </c>
      <c r="F5982" s="1699">
        <v>1</v>
      </c>
      <c r="G5982" s="1700" t="s">
        <v>7721</v>
      </c>
      <c r="H5982" s="1700" t="s">
        <v>4661</v>
      </c>
      <c r="I5982" s="1700" t="s">
        <v>8089</v>
      </c>
    </row>
    <row r="5983" spans="2:9">
      <c r="B5983" s="1699" t="s">
        <v>4082</v>
      </c>
      <c r="C5983" s="1699" t="s">
        <v>2135</v>
      </c>
      <c r="D5983" s="1699" t="s">
        <v>2124</v>
      </c>
      <c r="E5983" s="1699">
        <v>0</v>
      </c>
      <c r="F5983" s="1699">
        <v>1</v>
      </c>
      <c r="G5983" s="1700" t="s">
        <v>7721</v>
      </c>
      <c r="H5983" s="1700" t="s">
        <v>7723</v>
      </c>
      <c r="I5983" s="1700" t="s">
        <v>8088</v>
      </c>
    </row>
    <row r="5984" spans="2:9">
      <c r="B5984" s="1699" t="s">
        <v>4082</v>
      </c>
      <c r="C5984" s="1699" t="s">
        <v>2135</v>
      </c>
      <c r="D5984" s="1699" t="s">
        <v>2126</v>
      </c>
      <c r="E5984" s="1699">
        <v>0</v>
      </c>
      <c r="F5984" s="1699">
        <v>1</v>
      </c>
      <c r="G5984" s="1700" t="s">
        <v>7721</v>
      </c>
      <c r="H5984" s="1700" t="s">
        <v>5183</v>
      </c>
      <c r="I5984" s="1700" t="s">
        <v>8089</v>
      </c>
    </row>
    <row r="5985" spans="2:9">
      <c r="B5985" s="1699" t="s">
        <v>4082</v>
      </c>
      <c r="C5985" s="1699" t="s">
        <v>2135</v>
      </c>
      <c r="D5985" s="1699" t="s">
        <v>2128</v>
      </c>
      <c r="E5985" s="1699">
        <v>0</v>
      </c>
      <c r="F5985" s="1699">
        <v>1</v>
      </c>
      <c r="G5985" s="1700" t="s">
        <v>7721</v>
      </c>
      <c r="H5985" s="1700" t="s">
        <v>4968</v>
      </c>
      <c r="I5985" s="1700" t="s">
        <v>8089</v>
      </c>
    </row>
    <row r="5986" spans="2:9">
      <c r="B5986" s="1699" t="s">
        <v>4082</v>
      </c>
      <c r="C5986" s="1699" t="s">
        <v>2135</v>
      </c>
      <c r="D5986" s="1699" t="s">
        <v>2130</v>
      </c>
      <c r="E5986" s="1699">
        <v>0</v>
      </c>
      <c r="F5986" s="1699">
        <v>1</v>
      </c>
      <c r="G5986" s="1700" t="s">
        <v>7721</v>
      </c>
      <c r="H5986" s="1700" t="s">
        <v>7724</v>
      </c>
      <c r="I5986" s="1700" t="s">
        <v>8089</v>
      </c>
    </row>
    <row r="5987" spans="2:9">
      <c r="B5987" s="1699" t="s">
        <v>4082</v>
      </c>
      <c r="C5987" s="1699" t="s">
        <v>2135</v>
      </c>
      <c r="D5987" s="1699" t="s">
        <v>2512</v>
      </c>
      <c r="E5987" s="1699">
        <v>0</v>
      </c>
      <c r="F5987" s="1699">
        <v>1</v>
      </c>
      <c r="G5987" s="1700" t="s">
        <v>7721</v>
      </c>
      <c r="H5987" s="1700" t="s">
        <v>7725</v>
      </c>
      <c r="I5987" s="1700" t="s">
        <v>8089</v>
      </c>
    </row>
    <row r="5988" spans="2:9">
      <c r="B5988" s="1699" t="s">
        <v>4082</v>
      </c>
      <c r="C5988" s="1699" t="s">
        <v>2135</v>
      </c>
      <c r="D5988" s="1699" t="s">
        <v>2514</v>
      </c>
      <c r="E5988" s="1699">
        <v>0</v>
      </c>
      <c r="F5988" s="1699">
        <v>1</v>
      </c>
      <c r="G5988" s="1700" t="s">
        <v>7721</v>
      </c>
      <c r="H5988" s="1700" t="s">
        <v>7726</v>
      </c>
      <c r="I5988" s="1700" t="s">
        <v>8089</v>
      </c>
    </row>
    <row r="5989" spans="2:9">
      <c r="B5989" s="1699" t="s">
        <v>4082</v>
      </c>
      <c r="C5989" s="1699" t="s">
        <v>2135</v>
      </c>
      <c r="D5989" s="1699" t="s">
        <v>2515</v>
      </c>
      <c r="E5989" s="1699">
        <v>0</v>
      </c>
      <c r="F5989" s="1699">
        <v>1</v>
      </c>
      <c r="G5989" s="1700" t="s">
        <v>7721</v>
      </c>
      <c r="H5989" s="1700" t="s">
        <v>3136</v>
      </c>
      <c r="I5989" s="1700" t="s">
        <v>8088</v>
      </c>
    </row>
    <row r="5990" spans="2:9">
      <c r="B5990" s="1699" t="s">
        <v>4082</v>
      </c>
      <c r="C5990" s="1699" t="s">
        <v>2135</v>
      </c>
      <c r="D5990" s="1699" t="s">
        <v>2516</v>
      </c>
      <c r="E5990" s="1699">
        <v>0</v>
      </c>
      <c r="F5990" s="1699">
        <v>1</v>
      </c>
      <c r="G5990" s="1700" t="s">
        <v>7721</v>
      </c>
      <c r="H5990" s="1700" t="s">
        <v>7727</v>
      </c>
      <c r="I5990" s="1700" t="s">
        <v>8088</v>
      </c>
    </row>
    <row r="5991" spans="2:9">
      <c r="B5991" s="1699" t="s">
        <v>4082</v>
      </c>
      <c r="C5991" s="1699" t="s">
        <v>2135</v>
      </c>
      <c r="D5991" s="1699" t="s">
        <v>2518</v>
      </c>
      <c r="E5991" s="1699">
        <v>0</v>
      </c>
      <c r="F5991" s="1699">
        <v>1</v>
      </c>
      <c r="G5991" s="1700" t="s">
        <v>7721</v>
      </c>
      <c r="H5991" s="1700" t="s">
        <v>2549</v>
      </c>
      <c r="I5991" s="1700" t="s">
        <v>8088</v>
      </c>
    </row>
    <row r="5992" spans="2:9">
      <c r="B5992" s="1699" t="s">
        <v>4082</v>
      </c>
      <c r="C5992" s="1699" t="s">
        <v>2135</v>
      </c>
      <c r="D5992" s="1699" t="s">
        <v>2520</v>
      </c>
      <c r="E5992" s="1699">
        <v>0</v>
      </c>
      <c r="F5992" s="1699">
        <v>1</v>
      </c>
      <c r="G5992" s="1700" t="s">
        <v>7721</v>
      </c>
      <c r="H5992" s="1700" t="s">
        <v>7728</v>
      </c>
      <c r="I5992" s="1700" t="s">
        <v>8088</v>
      </c>
    </row>
    <row r="5993" spans="2:9">
      <c r="B5993" s="1699" t="s">
        <v>4082</v>
      </c>
      <c r="C5993" s="1699" t="s">
        <v>2137</v>
      </c>
      <c r="D5993" s="1699" t="s">
        <v>2110</v>
      </c>
      <c r="E5993" s="1699">
        <v>0</v>
      </c>
      <c r="F5993" s="1699">
        <v>1</v>
      </c>
      <c r="G5993" s="1700" t="s">
        <v>7729</v>
      </c>
      <c r="H5993" s="1700" t="s">
        <v>7730</v>
      </c>
      <c r="I5993" s="1700" t="s">
        <v>8088</v>
      </c>
    </row>
    <row r="5994" spans="2:9">
      <c r="B5994" s="1699" t="s">
        <v>4082</v>
      </c>
      <c r="C5994" s="1699" t="s">
        <v>2137</v>
      </c>
      <c r="D5994" s="1699" t="s">
        <v>2112</v>
      </c>
      <c r="E5994" s="1699">
        <v>0</v>
      </c>
      <c r="F5994" s="1699">
        <v>1</v>
      </c>
      <c r="G5994" s="1700" t="s">
        <v>7729</v>
      </c>
      <c r="H5994" s="1700" t="s">
        <v>7731</v>
      </c>
      <c r="I5994" s="1700" t="s">
        <v>8088</v>
      </c>
    </row>
    <row r="5995" spans="2:9">
      <c r="B5995" s="1699" t="s">
        <v>4082</v>
      </c>
      <c r="C5995" s="1699" t="s">
        <v>2137</v>
      </c>
      <c r="D5995" s="1699" t="s">
        <v>2122</v>
      </c>
      <c r="E5995" s="1699">
        <v>0</v>
      </c>
      <c r="F5995" s="1699">
        <v>1</v>
      </c>
      <c r="G5995" s="1700" t="s">
        <v>7729</v>
      </c>
      <c r="H5995" s="1700" t="s">
        <v>7732</v>
      </c>
      <c r="I5995" s="1700" t="s">
        <v>8089</v>
      </c>
    </row>
    <row r="5996" spans="2:9">
      <c r="B5996" s="1699" t="s">
        <v>4082</v>
      </c>
      <c r="C5996" s="1699" t="s">
        <v>2137</v>
      </c>
      <c r="D5996" s="1699" t="s">
        <v>2124</v>
      </c>
      <c r="E5996" s="1699">
        <v>0</v>
      </c>
      <c r="F5996" s="1699">
        <v>1</v>
      </c>
      <c r="G5996" s="1700" t="s">
        <v>7729</v>
      </c>
      <c r="H5996" s="1700" t="s">
        <v>7733</v>
      </c>
      <c r="I5996" s="1700" t="s">
        <v>8088</v>
      </c>
    </row>
    <row r="5997" spans="2:9">
      <c r="B5997" s="1699" t="s">
        <v>4082</v>
      </c>
      <c r="C5997" s="1699" t="s">
        <v>2137</v>
      </c>
      <c r="D5997" s="1699" t="s">
        <v>2126</v>
      </c>
      <c r="E5997" s="1699">
        <v>0</v>
      </c>
      <c r="F5997" s="1699">
        <v>1</v>
      </c>
      <c r="G5997" s="1700" t="s">
        <v>7729</v>
      </c>
      <c r="H5997" s="1700" t="s">
        <v>3119</v>
      </c>
      <c r="I5997" s="1700" t="s">
        <v>8089</v>
      </c>
    </row>
    <row r="5998" spans="2:9">
      <c r="B5998" s="1699" t="s">
        <v>4082</v>
      </c>
      <c r="C5998" s="1699" t="s">
        <v>2137</v>
      </c>
      <c r="D5998" s="1699" t="s">
        <v>2128</v>
      </c>
      <c r="E5998" s="1699">
        <v>0</v>
      </c>
      <c r="F5998" s="1699">
        <v>1</v>
      </c>
      <c r="G5998" s="1700" t="s">
        <v>7729</v>
      </c>
      <c r="H5998" s="1700" t="s">
        <v>3557</v>
      </c>
      <c r="I5998" s="1700" t="s">
        <v>8088</v>
      </c>
    </row>
    <row r="5999" spans="2:9">
      <c r="B5999" s="1699" t="s">
        <v>4082</v>
      </c>
      <c r="C5999" s="1699" t="s">
        <v>2137</v>
      </c>
      <c r="D5999" s="1699" t="s">
        <v>2130</v>
      </c>
      <c r="E5999" s="1699">
        <v>0</v>
      </c>
      <c r="F5999" s="1699">
        <v>1</v>
      </c>
      <c r="G5999" s="1700" t="s">
        <v>7729</v>
      </c>
      <c r="H5999" s="1700" t="s">
        <v>7734</v>
      </c>
      <c r="I5999" s="1700" t="s">
        <v>8088</v>
      </c>
    </row>
    <row r="6000" spans="2:9">
      <c r="B6000" s="1699" t="s">
        <v>4082</v>
      </c>
      <c r="C6000" s="1699" t="s">
        <v>2137</v>
      </c>
      <c r="D6000" s="1699" t="s">
        <v>2512</v>
      </c>
      <c r="E6000" s="1699">
        <v>0</v>
      </c>
      <c r="F6000" s="1699">
        <v>1</v>
      </c>
      <c r="G6000" s="1700" t="s">
        <v>7729</v>
      </c>
      <c r="H6000" s="1700" t="s">
        <v>2842</v>
      </c>
      <c r="I6000" s="1700" t="s">
        <v>8089</v>
      </c>
    </row>
    <row r="6001" spans="2:9">
      <c r="B6001" s="1699" t="s">
        <v>4082</v>
      </c>
      <c r="C6001" s="1699" t="s">
        <v>2137</v>
      </c>
      <c r="D6001" s="1699" t="s">
        <v>2514</v>
      </c>
      <c r="E6001" s="1699">
        <v>0</v>
      </c>
      <c r="F6001" s="1699">
        <v>1</v>
      </c>
      <c r="G6001" s="1700" t="s">
        <v>7729</v>
      </c>
      <c r="H6001" s="1700" t="s">
        <v>7735</v>
      </c>
      <c r="I6001" s="1700" t="s">
        <v>8089</v>
      </c>
    </row>
    <row r="6002" spans="2:9">
      <c r="B6002" s="1699" t="s">
        <v>4082</v>
      </c>
      <c r="C6002" s="1699" t="s">
        <v>2137</v>
      </c>
      <c r="D6002" s="1699" t="s">
        <v>2515</v>
      </c>
      <c r="E6002" s="1699">
        <v>0</v>
      </c>
      <c r="F6002" s="1699">
        <v>1</v>
      </c>
      <c r="G6002" s="1700" t="s">
        <v>7729</v>
      </c>
      <c r="H6002" s="1700" t="s">
        <v>7736</v>
      </c>
      <c r="I6002" s="1700" t="s">
        <v>8089</v>
      </c>
    </row>
    <row r="6003" spans="2:9">
      <c r="B6003" s="1699" t="s">
        <v>4082</v>
      </c>
      <c r="C6003" s="1699" t="s">
        <v>2137</v>
      </c>
      <c r="D6003" s="1699" t="s">
        <v>2516</v>
      </c>
      <c r="E6003" s="1699">
        <v>0</v>
      </c>
      <c r="F6003" s="1699">
        <v>1</v>
      </c>
      <c r="G6003" s="1700" t="s">
        <v>7729</v>
      </c>
      <c r="H6003" s="1700" t="s">
        <v>7737</v>
      </c>
      <c r="I6003" s="1700" t="s">
        <v>8089</v>
      </c>
    </row>
    <row r="6004" spans="2:9">
      <c r="B6004" s="1699" t="s">
        <v>4082</v>
      </c>
      <c r="C6004" s="1699" t="s">
        <v>2137</v>
      </c>
      <c r="D6004" s="1699" t="s">
        <v>2518</v>
      </c>
      <c r="E6004" s="1699">
        <v>0</v>
      </c>
      <c r="F6004" s="1699">
        <v>1</v>
      </c>
      <c r="G6004" s="1700" t="s">
        <v>7729</v>
      </c>
      <c r="H6004" s="1700" t="s">
        <v>7738</v>
      </c>
      <c r="I6004" s="1700" t="s">
        <v>8089</v>
      </c>
    </row>
    <row r="6005" spans="2:9">
      <c r="B6005" s="1699" t="s">
        <v>4082</v>
      </c>
      <c r="C6005" s="1699" t="s">
        <v>2137</v>
      </c>
      <c r="D6005" s="1699" t="s">
        <v>2520</v>
      </c>
      <c r="E6005" s="1699">
        <v>0</v>
      </c>
      <c r="F6005" s="1699">
        <v>1</v>
      </c>
      <c r="G6005" s="1700" t="s">
        <v>7729</v>
      </c>
      <c r="H6005" s="1700" t="s">
        <v>7739</v>
      </c>
      <c r="I6005" s="1700" t="s">
        <v>8089</v>
      </c>
    </row>
    <row r="6006" spans="2:9">
      <c r="B6006" s="1699" t="s">
        <v>4082</v>
      </c>
      <c r="C6006" s="1699" t="s">
        <v>2137</v>
      </c>
      <c r="D6006" s="1699" t="s">
        <v>2522</v>
      </c>
      <c r="E6006" s="1699">
        <v>0</v>
      </c>
      <c r="F6006" s="1699">
        <v>1</v>
      </c>
      <c r="G6006" s="1700" t="s">
        <v>7729</v>
      </c>
      <c r="H6006" s="1700" t="s">
        <v>7740</v>
      </c>
      <c r="I6006" s="1700" t="s">
        <v>8088</v>
      </c>
    </row>
    <row r="6007" spans="2:9">
      <c r="B6007" s="1699" t="s">
        <v>4082</v>
      </c>
      <c r="C6007" s="1699" t="s">
        <v>2137</v>
      </c>
      <c r="D6007" s="1699" t="s">
        <v>2524</v>
      </c>
      <c r="E6007" s="1699">
        <v>0</v>
      </c>
      <c r="F6007" s="1699">
        <v>1</v>
      </c>
      <c r="G6007" s="1700" t="s">
        <v>7729</v>
      </c>
      <c r="H6007" s="1700" t="s">
        <v>7741</v>
      </c>
      <c r="I6007" s="1700" t="s">
        <v>8089</v>
      </c>
    </row>
    <row r="6008" spans="2:9">
      <c r="B6008" s="1699" t="s">
        <v>4082</v>
      </c>
      <c r="C6008" s="1699" t="s">
        <v>2137</v>
      </c>
      <c r="D6008" s="1699" t="s">
        <v>2525</v>
      </c>
      <c r="E6008" s="1699">
        <v>0</v>
      </c>
      <c r="F6008" s="1699">
        <v>1</v>
      </c>
      <c r="G6008" s="1700" t="s">
        <v>7729</v>
      </c>
      <c r="H6008" s="1700" t="s">
        <v>7742</v>
      </c>
      <c r="I6008" s="1700" t="s">
        <v>8088</v>
      </c>
    </row>
    <row r="6009" spans="2:9">
      <c r="B6009" s="1699" t="s">
        <v>4082</v>
      </c>
      <c r="C6009" s="1699" t="s">
        <v>2137</v>
      </c>
      <c r="D6009" s="1699" t="s">
        <v>2527</v>
      </c>
      <c r="E6009" s="1699">
        <v>0</v>
      </c>
      <c r="F6009" s="1699">
        <v>1</v>
      </c>
      <c r="G6009" s="1700" t="s">
        <v>7729</v>
      </c>
      <c r="H6009" s="1700" t="s">
        <v>7743</v>
      </c>
      <c r="I6009" s="1700" t="s">
        <v>8089</v>
      </c>
    </row>
    <row r="6010" spans="2:9">
      <c r="B6010" s="1699" t="s">
        <v>4082</v>
      </c>
      <c r="C6010" s="1699" t="s">
        <v>2137</v>
      </c>
      <c r="D6010" s="1699" t="s">
        <v>2529</v>
      </c>
      <c r="E6010" s="1699">
        <v>0</v>
      </c>
      <c r="F6010" s="1699">
        <v>1</v>
      </c>
      <c r="G6010" s="1700" t="s">
        <v>7729</v>
      </c>
      <c r="H6010" s="1700" t="s">
        <v>7744</v>
      </c>
      <c r="I6010" s="1700" t="s">
        <v>8088</v>
      </c>
    </row>
    <row r="6011" spans="2:9">
      <c r="B6011" s="1699" t="s">
        <v>4082</v>
      </c>
      <c r="C6011" s="1699" t="s">
        <v>2137</v>
      </c>
      <c r="D6011" s="1699" t="s">
        <v>2531</v>
      </c>
      <c r="E6011" s="1699">
        <v>0</v>
      </c>
      <c r="F6011" s="1699">
        <v>1</v>
      </c>
      <c r="G6011" s="1700" t="s">
        <v>7729</v>
      </c>
      <c r="H6011" s="1700" t="s">
        <v>7415</v>
      </c>
      <c r="I6011" s="1700" t="s">
        <v>8089</v>
      </c>
    </row>
    <row r="6012" spans="2:9">
      <c r="B6012" s="1699" t="s">
        <v>4082</v>
      </c>
      <c r="C6012" s="1699" t="s">
        <v>2137</v>
      </c>
      <c r="D6012" s="1699" t="s">
        <v>2685</v>
      </c>
      <c r="E6012" s="1699">
        <v>0</v>
      </c>
      <c r="F6012" s="1699">
        <v>1</v>
      </c>
      <c r="G6012" s="1700" t="s">
        <v>7729</v>
      </c>
      <c r="H6012" s="1700" t="s">
        <v>7745</v>
      </c>
      <c r="I6012" s="1700" t="s">
        <v>8089</v>
      </c>
    </row>
    <row r="6013" spans="2:9">
      <c r="B6013" s="1699" t="s">
        <v>4082</v>
      </c>
      <c r="C6013" s="1699" t="s">
        <v>2137</v>
      </c>
      <c r="D6013" s="1699" t="s">
        <v>2725</v>
      </c>
      <c r="E6013" s="1699">
        <v>0</v>
      </c>
      <c r="F6013" s="1699">
        <v>1</v>
      </c>
      <c r="G6013" s="1700" t="s">
        <v>7729</v>
      </c>
      <c r="H6013" s="1700" t="s">
        <v>7746</v>
      </c>
      <c r="I6013" s="1700" t="s">
        <v>8088</v>
      </c>
    </row>
    <row r="6014" spans="2:9">
      <c r="B6014" s="1699" t="s">
        <v>4082</v>
      </c>
      <c r="C6014" s="1699" t="s">
        <v>2138</v>
      </c>
      <c r="D6014" s="1699" t="s">
        <v>2108</v>
      </c>
      <c r="E6014" s="1699">
        <v>1</v>
      </c>
      <c r="F6014" s="1699">
        <v>0</v>
      </c>
      <c r="G6014" s="1700" t="s">
        <v>7747</v>
      </c>
      <c r="H6014" s="1700"/>
      <c r="I6014" s="1700" t="s">
        <v>8088</v>
      </c>
    </row>
    <row r="6015" spans="2:9">
      <c r="B6015" s="1699" t="s">
        <v>4082</v>
      </c>
      <c r="C6015" s="1699" t="s">
        <v>2138</v>
      </c>
      <c r="D6015" s="1699" t="s">
        <v>2107</v>
      </c>
      <c r="E6015" s="1699">
        <v>0</v>
      </c>
      <c r="F6015" s="1699">
        <v>1</v>
      </c>
      <c r="G6015" s="1700" t="s">
        <v>7747</v>
      </c>
      <c r="H6015" s="1700" t="s">
        <v>7748</v>
      </c>
      <c r="I6015" s="1700" t="s">
        <v>8088</v>
      </c>
    </row>
    <row r="6016" spans="2:9">
      <c r="B6016" s="1699" t="s">
        <v>4082</v>
      </c>
      <c r="C6016" s="1699" t="s">
        <v>2138</v>
      </c>
      <c r="D6016" s="1699" t="s">
        <v>2112</v>
      </c>
      <c r="E6016" s="1699">
        <v>0</v>
      </c>
      <c r="F6016" s="1699">
        <v>1</v>
      </c>
      <c r="G6016" s="1700" t="s">
        <v>7747</v>
      </c>
      <c r="H6016" s="1700" t="s">
        <v>7749</v>
      </c>
      <c r="I6016" s="1700" t="s">
        <v>8088</v>
      </c>
    </row>
    <row r="6017" spans="2:9">
      <c r="B6017" s="1699" t="s">
        <v>4082</v>
      </c>
      <c r="C6017" s="1699" t="s">
        <v>2138</v>
      </c>
      <c r="D6017" s="1699" t="s">
        <v>2122</v>
      </c>
      <c r="E6017" s="1699">
        <v>0</v>
      </c>
      <c r="F6017" s="1699">
        <v>1</v>
      </c>
      <c r="G6017" s="1700" t="s">
        <v>7747</v>
      </c>
      <c r="H6017" s="1700" t="s">
        <v>7750</v>
      </c>
      <c r="I6017" s="1700" t="s">
        <v>8088</v>
      </c>
    </row>
    <row r="6018" spans="2:9">
      <c r="B6018" s="1699" t="s">
        <v>4082</v>
      </c>
      <c r="C6018" s="1699" t="s">
        <v>2138</v>
      </c>
      <c r="D6018" s="1699" t="s">
        <v>2124</v>
      </c>
      <c r="E6018" s="1699">
        <v>0</v>
      </c>
      <c r="F6018" s="1699">
        <v>1</v>
      </c>
      <c r="G6018" s="1700" t="s">
        <v>7747</v>
      </c>
      <c r="H6018" s="1700" t="s">
        <v>7751</v>
      </c>
      <c r="I6018" s="1700" t="s">
        <v>8088</v>
      </c>
    </row>
    <row r="6019" spans="2:9">
      <c r="B6019" s="1699" t="s">
        <v>4082</v>
      </c>
      <c r="C6019" s="1699" t="s">
        <v>2138</v>
      </c>
      <c r="D6019" s="1699" t="s">
        <v>2126</v>
      </c>
      <c r="E6019" s="1699">
        <v>0</v>
      </c>
      <c r="F6019" s="1699">
        <v>1</v>
      </c>
      <c r="G6019" s="1700" t="s">
        <v>7747</v>
      </c>
      <c r="H6019" s="1700" t="s">
        <v>7752</v>
      </c>
      <c r="I6019" s="1700" t="s">
        <v>8088</v>
      </c>
    </row>
    <row r="6020" spans="2:9">
      <c r="B6020" s="1699" t="s">
        <v>4082</v>
      </c>
      <c r="C6020" s="1699" t="s">
        <v>2138</v>
      </c>
      <c r="D6020" s="1699" t="s">
        <v>2128</v>
      </c>
      <c r="E6020" s="1699">
        <v>0</v>
      </c>
      <c r="F6020" s="1699">
        <v>1</v>
      </c>
      <c r="G6020" s="1700" t="s">
        <v>7747</v>
      </c>
      <c r="H6020" s="1700" t="s">
        <v>7753</v>
      </c>
      <c r="I6020" s="1700" t="s">
        <v>8089</v>
      </c>
    </row>
    <row r="6021" spans="2:9">
      <c r="B6021" s="1699" t="s">
        <v>4082</v>
      </c>
      <c r="C6021" s="1699" t="s">
        <v>2138</v>
      </c>
      <c r="D6021" s="1699" t="s">
        <v>2130</v>
      </c>
      <c r="E6021" s="1699">
        <v>0</v>
      </c>
      <c r="F6021" s="1699">
        <v>1</v>
      </c>
      <c r="G6021" s="1700" t="s">
        <v>7747</v>
      </c>
      <c r="H6021" s="1700" t="s">
        <v>7754</v>
      </c>
      <c r="I6021" s="1700" t="s">
        <v>8088</v>
      </c>
    </row>
    <row r="6022" spans="2:9">
      <c r="B6022" s="1699" t="s">
        <v>4082</v>
      </c>
      <c r="C6022" s="1699" t="s">
        <v>2138</v>
      </c>
      <c r="D6022" s="1699" t="s">
        <v>2512</v>
      </c>
      <c r="E6022" s="1699">
        <v>0</v>
      </c>
      <c r="F6022" s="1699">
        <v>1</v>
      </c>
      <c r="G6022" s="1700" t="s">
        <v>7747</v>
      </c>
      <c r="H6022" s="1700" t="s">
        <v>3659</v>
      </c>
      <c r="I6022" s="1700" t="s">
        <v>8088</v>
      </c>
    </row>
    <row r="6023" spans="2:9">
      <c r="B6023" s="1699" t="s">
        <v>4082</v>
      </c>
      <c r="C6023" s="1699" t="s">
        <v>2138</v>
      </c>
      <c r="D6023" s="1699" t="s">
        <v>2514</v>
      </c>
      <c r="E6023" s="1699">
        <v>0</v>
      </c>
      <c r="F6023" s="1699">
        <v>1</v>
      </c>
      <c r="G6023" s="1700" t="s">
        <v>7747</v>
      </c>
      <c r="H6023" s="1700" t="s">
        <v>7755</v>
      </c>
      <c r="I6023" s="1700" t="s">
        <v>8089</v>
      </c>
    </row>
    <row r="6024" spans="2:9">
      <c r="B6024" s="1699" t="s">
        <v>4082</v>
      </c>
      <c r="C6024" s="1699" t="s">
        <v>2138</v>
      </c>
      <c r="D6024" s="1699" t="s">
        <v>2515</v>
      </c>
      <c r="E6024" s="1699">
        <v>0</v>
      </c>
      <c r="F6024" s="1699">
        <v>1</v>
      </c>
      <c r="G6024" s="1700" t="s">
        <v>7747</v>
      </c>
      <c r="H6024" s="1700" t="s">
        <v>7756</v>
      </c>
      <c r="I6024" s="1700" t="s">
        <v>8088</v>
      </c>
    </row>
    <row r="6025" spans="2:9">
      <c r="B6025" s="1699" t="s">
        <v>4082</v>
      </c>
      <c r="C6025" s="1699" t="s">
        <v>2138</v>
      </c>
      <c r="D6025" s="1699" t="s">
        <v>2516</v>
      </c>
      <c r="E6025" s="1699">
        <v>0</v>
      </c>
      <c r="F6025" s="1699">
        <v>1</v>
      </c>
      <c r="G6025" s="1700" t="s">
        <v>7747</v>
      </c>
      <c r="H6025" s="1700" t="s">
        <v>7757</v>
      </c>
      <c r="I6025" s="1700" t="s">
        <v>8088</v>
      </c>
    </row>
    <row r="6026" spans="2:9">
      <c r="B6026" s="1699" t="s">
        <v>4082</v>
      </c>
      <c r="C6026" s="1699" t="s">
        <v>2142</v>
      </c>
      <c r="D6026" s="1699" t="s">
        <v>2108</v>
      </c>
      <c r="E6026" s="1699">
        <v>1</v>
      </c>
      <c r="F6026" s="1699">
        <v>0</v>
      </c>
      <c r="G6026" s="1700" t="s">
        <v>7758</v>
      </c>
      <c r="H6026" s="1700"/>
      <c r="I6026" s="1700" t="s">
        <v>8088</v>
      </c>
    </row>
    <row r="6027" spans="2:9">
      <c r="B6027" s="1699" t="s">
        <v>4082</v>
      </c>
      <c r="C6027" s="1699" t="s">
        <v>2142</v>
      </c>
      <c r="D6027" s="1699" t="s">
        <v>2107</v>
      </c>
      <c r="E6027" s="1699">
        <v>0</v>
      </c>
      <c r="F6027" s="1699">
        <v>1</v>
      </c>
      <c r="G6027" s="1700" t="s">
        <v>7758</v>
      </c>
      <c r="H6027" s="1700" t="s">
        <v>7759</v>
      </c>
      <c r="I6027" s="1700" t="s">
        <v>8088</v>
      </c>
    </row>
    <row r="6028" spans="2:9">
      <c r="B6028" s="1699" t="s">
        <v>4082</v>
      </c>
      <c r="C6028" s="1699" t="s">
        <v>2142</v>
      </c>
      <c r="D6028" s="1699" t="s">
        <v>2110</v>
      </c>
      <c r="E6028" s="1699">
        <v>0</v>
      </c>
      <c r="F6028" s="1699">
        <v>1</v>
      </c>
      <c r="G6028" s="1700" t="s">
        <v>7758</v>
      </c>
      <c r="H6028" s="1700" t="s">
        <v>7760</v>
      </c>
      <c r="I6028" s="1700" t="s">
        <v>8088</v>
      </c>
    </row>
    <row r="6029" spans="2:9">
      <c r="B6029" s="1699" t="s">
        <v>4082</v>
      </c>
      <c r="C6029" s="1699" t="s">
        <v>2142</v>
      </c>
      <c r="D6029" s="1699" t="s">
        <v>2112</v>
      </c>
      <c r="E6029" s="1699">
        <v>0</v>
      </c>
      <c r="F6029" s="1699">
        <v>1</v>
      </c>
      <c r="G6029" s="1700" t="s">
        <v>7758</v>
      </c>
      <c r="H6029" s="1700" t="s">
        <v>7684</v>
      </c>
      <c r="I6029" s="1700" t="s">
        <v>8088</v>
      </c>
    </row>
    <row r="6030" spans="2:9">
      <c r="B6030" s="1699" t="s">
        <v>4082</v>
      </c>
      <c r="C6030" s="1699" t="s">
        <v>2145</v>
      </c>
      <c r="D6030" s="1699" t="s">
        <v>2108</v>
      </c>
      <c r="E6030" s="1699">
        <v>1</v>
      </c>
      <c r="F6030" s="1699">
        <v>0</v>
      </c>
      <c r="G6030" s="1700" t="s">
        <v>7761</v>
      </c>
      <c r="H6030" s="1700"/>
      <c r="I6030" s="1700" t="s">
        <v>8088</v>
      </c>
    </row>
    <row r="6031" spans="2:9">
      <c r="B6031" s="1699" t="s">
        <v>4082</v>
      </c>
      <c r="C6031" s="1699" t="s">
        <v>2145</v>
      </c>
      <c r="D6031" s="1699" t="s">
        <v>2107</v>
      </c>
      <c r="E6031" s="1699">
        <v>0</v>
      </c>
      <c r="F6031" s="1699">
        <v>1</v>
      </c>
      <c r="G6031" s="1700" t="s">
        <v>7761</v>
      </c>
      <c r="H6031" s="1700" t="s">
        <v>5810</v>
      </c>
      <c r="I6031" s="1700" t="s">
        <v>8088</v>
      </c>
    </row>
    <row r="6032" spans="2:9">
      <c r="B6032" s="1699" t="s">
        <v>4082</v>
      </c>
      <c r="C6032" s="1699" t="s">
        <v>2145</v>
      </c>
      <c r="D6032" s="1699" t="s">
        <v>2110</v>
      </c>
      <c r="E6032" s="1699">
        <v>0</v>
      </c>
      <c r="F6032" s="1699">
        <v>1</v>
      </c>
      <c r="G6032" s="1700" t="s">
        <v>7761</v>
      </c>
      <c r="H6032" s="1700" t="s">
        <v>7762</v>
      </c>
      <c r="I6032" s="1700" t="s">
        <v>8088</v>
      </c>
    </row>
    <row r="6033" spans="2:9">
      <c r="B6033" s="1699" t="s">
        <v>4082</v>
      </c>
      <c r="C6033" s="1699" t="s">
        <v>2145</v>
      </c>
      <c r="D6033" s="1699" t="s">
        <v>2112</v>
      </c>
      <c r="E6033" s="1699">
        <v>0</v>
      </c>
      <c r="F6033" s="1699">
        <v>1</v>
      </c>
      <c r="G6033" s="1700" t="s">
        <v>7761</v>
      </c>
      <c r="H6033" s="1700" t="s">
        <v>7763</v>
      </c>
      <c r="I6033" s="1700" t="s">
        <v>8088</v>
      </c>
    </row>
    <row r="6034" spans="2:9">
      <c r="B6034" s="1699" t="s">
        <v>4082</v>
      </c>
      <c r="C6034" s="1699" t="s">
        <v>2145</v>
      </c>
      <c r="D6034" s="1699" t="s">
        <v>2122</v>
      </c>
      <c r="E6034" s="1699">
        <v>0</v>
      </c>
      <c r="F6034" s="1699">
        <v>1</v>
      </c>
      <c r="G6034" s="1700" t="s">
        <v>7761</v>
      </c>
      <c r="H6034" s="1700" t="s">
        <v>6905</v>
      </c>
      <c r="I6034" s="1700" t="s">
        <v>8088</v>
      </c>
    </row>
    <row r="6035" spans="2:9">
      <c r="B6035" s="1699" t="s">
        <v>4082</v>
      </c>
      <c r="C6035" s="1699" t="s">
        <v>2145</v>
      </c>
      <c r="D6035" s="1699" t="s">
        <v>2124</v>
      </c>
      <c r="E6035" s="1699">
        <v>0</v>
      </c>
      <c r="F6035" s="1699">
        <v>1</v>
      </c>
      <c r="G6035" s="1700" t="s">
        <v>7761</v>
      </c>
      <c r="H6035" s="1700" t="s">
        <v>7764</v>
      </c>
      <c r="I6035" s="1700" t="s">
        <v>8089</v>
      </c>
    </row>
    <row r="6036" spans="2:9">
      <c r="B6036" s="1699" t="s">
        <v>4082</v>
      </c>
      <c r="C6036" s="1699" t="s">
        <v>2145</v>
      </c>
      <c r="D6036" s="1699" t="s">
        <v>2126</v>
      </c>
      <c r="E6036" s="1699">
        <v>0</v>
      </c>
      <c r="F6036" s="1699">
        <v>1</v>
      </c>
      <c r="G6036" s="1700" t="s">
        <v>7761</v>
      </c>
      <c r="H6036" s="1700" t="s">
        <v>7765</v>
      </c>
      <c r="I6036" s="1700" t="s">
        <v>8088</v>
      </c>
    </row>
    <row r="6037" spans="2:9">
      <c r="B6037" s="1699" t="s">
        <v>4082</v>
      </c>
      <c r="C6037" s="1699" t="s">
        <v>2145</v>
      </c>
      <c r="D6037" s="1699" t="s">
        <v>2128</v>
      </c>
      <c r="E6037" s="1699">
        <v>0</v>
      </c>
      <c r="F6037" s="1699">
        <v>1</v>
      </c>
      <c r="G6037" s="1700" t="s">
        <v>7761</v>
      </c>
      <c r="H6037" s="1700" t="s">
        <v>3515</v>
      </c>
      <c r="I6037" s="1700" t="s">
        <v>8088</v>
      </c>
    </row>
    <row r="6038" spans="2:9">
      <c r="B6038" s="1699" t="s">
        <v>4082</v>
      </c>
      <c r="C6038" s="1699" t="s">
        <v>2145</v>
      </c>
      <c r="D6038" s="1699" t="s">
        <v>2130</v>
      </c>
      <c r="E6038" s="1699">
        <v>0</v>
      </c>
      <c r="F6038" s="1699">
        <v>1</v>
      </c>
      <c r="G6038" s="1700" t="s">
        <v>7761</v>
      </c>
      <c r="H6038" s="1700" t="s">
        <v>3281</v>
      </c>
      <c r="I6038" s="1700" t="s">
        <v>8088</v>
      </c>
    </row>
    <row r="6039" spans="2:9">
      <c r="B6039" s="1699" t="s">
        <v>4082</v>
      </c>
      <c r="C6039" s="1699" t="s">
        <v>2145</v>
      </c>
      <c r="D6039" s="1699" t="s">
        <v>2512</v>
      </c>
      <c r="E6039" s="1699">
        <v>0</v>
      </c>
      <c r="F6039" s="1699">
        <v>1</v>
      </c>
      <c r="G6039" s="1700" t="s">
        <v>7761</v>
      </c>
      <c r="H6039" s="1700" t="s">
        <v>7766</v>
      </c>
      <c r="I6039" s="1700" t="s">
        <v>8088</v>
      </c>
    </row>
    <row r="6040" spans="2:9">
      <c r="B6040" s="1699" t="s">
        <v>4082</v>
      </c>
      <c r="C6040" s="1699" t="s">
        <v>2145</v>
      </c>
      <c r="D6040" s="1699" t="s">
        <v>2514</v>
      </c>
      <c r="E6040" s="1699">
        <v>0</v>
      </c>
      <c r="F6040" s="1699">
        <v>1</v>
      </c>
      <c r="G6040" s="1700" t="s">
        <v>7761</v>
      </c>
      <c r="H6040" s="1700" t="s">
        <v>7767</v>
      </c>
      <c r="I6040" s="1700" t="s">
        <v>8088</v>
      </c>
    </row>
    <row r="6041" spans="2:9">
      <c r="B6041" s="1699" t="s">
        <v>4082</v>
      </c>
      <c r="C6041" s="1699" t="s">
        <v>2145</v>
      </c>
      <c r="D6041" s="1699" t="s">
        <v>2515</v>
      </c>
      <c r="E6041" s="1699">
        <v>0</v>
      </c>
      <c r="F6041" s="1699">
        <v>1</v>
      </c>
      <c r="G6041" s="1700" t="s">
        <v>7761</v>
      </c>
      <c r="H6041" s="1700" t="s">
        <v>7768</v>
      </c>
      <c r="I6041" s="1700" t="s">
        <v>8088</v>
      </c>
    </row>
    <row r="6042" spans="2:9">
      <c r="B6042" s="1699" t="s">
        <v>4082</v>
      </c>
      <c r="C6042" s="1699" t="s">
        <v>2145</v>
      </c>
      <c r="D6042" s="1699" t="s">
        <v>2516</v>
      </c>
      <c r="E6042" s="1699">
        <v>0</v>
      </c>
      <c r="F6042" s="1699">
        <v>1</v>
      </c>
      <c r="G6042" s="1700" t="s">
        <v>7761</v>
      </c>
      <c r="H6042" s="1700" t="s">
        <v>3802</v>
      </c>
      <c r="I6042" s="1700" t="s">
        <v>8088</v>
      </c>
    </row>
    <row r="6043" spans="2:9">
      <c r="B6043" s="1699" t="s">
        <v>4082</v>
      </c>
      <c r="C6043" s="1699" t="s">
        <v>2145</v>
      </c>
      <c r="D6043" s="1699" t="s">
        <v>2518</v>
      </c>
      <c r="E6043" s="1699">
        <v>0</v>
      </c>
      <c r="F6043" s="1699">
        <v>1</v>
      </c>
      <c r="G6043" s="1700" t="s">
        <v>7761</v>
      </c>
      <c r="H6043" s="1700" t="s">
        <v>7769</v>
      </c>
      <c r="I6043" s="1700" t="s">
        <v>8088</v>
      </c>
    </row>
    <row r="6044" spans="2:9">
      <c r="B6044" s="1699" t="s">
        <v>4082</v>
      </c>
      <c r="C6044" s="1699" t="s">
        <v>2145</v>
      </c>
      <c r="D6044" s="1699" t="s">
        <v>2520</v>
      </c>
      <c r="E6044" s="1699">
        <v>0</v>
      </c>
      <c r="F6044" s="1699">
        <v>1</v>
      </c>
      <c r="G6044" s="1700" t="s">
        <v>7761</v>
      </c>
      <c r="H6044" s="1700" t="s">
        <v>7770</v>
      </c>
      <c r="I6044" s="1700" t="s">
        <v>8088</v>
      </c>
    </row>
    <row r="6045" spans="2:9">
      <c r="B6045" s="1699" t="s">
        <v>4082</v>
      </c>
      <c r="C6045" s="1699" t="s">
        <v>2145</v>
      </c>
      <c r="D6045" s="1699" t="s">
        <v>2522</v>
      </c>
      <c r="E6045" s="1699">
        <v>0</v>
      </c>
      <c r="F6045" s="1699">
        <v>1</v>
      </c>
      <c r="G6045" s="1700" t="s">
        <v>7761</v>
      </c>
      <c r="H6045" s="1700" t="s">
        <v>7771</v>
      </c>
      <c r="I6045" s="1700" t="s">
        <v>8088</v>
      </c>
    </row>
    <row r="6046" spans="2:9">
      <c r="B6046" s="1699" t="s">
        <v>4082</v>
      </c>
      <c r="C6046" s="1699" t="s">
        <v>2145</v>
      </c>
      <c r="D6046" s="1699" t="s">
        <v>2524</v>
      </c>
      <c r="E6046" s="1699">
        <v>0</v>
      </c>
      <c r="F6046" s="1699">
        <v>1</v>
      </c>
      <c r="G6046" s="1700" t="s">
        <v>7761</v>
      </c>
      <c r="H6046" s="1700" t="s">
        <v>7772</v>
      </c>
      <c r="I6046" s="1700" t="s">
        <v>8089</v>
      </c>
    </row>
    <row r="6047" spans="2:9">
      <c r="B6047" s="1699" t="s">
        <v>4082</v>
      </c>
      <c r="C6047" s="1699" t="s">
        <v>2145</v>
      </c>
      <c r="D6047" s="1699" t="s">
        <v>2525</v>
      </c>
      <c r="E6047" s="1699">
        <v>0</v>
      </c>
      <c r="F6047" s="1699">
        <v>1</v>
      </c>
      <c r="G6047" s="1700" t="s">
        <v>7761</v>
      </c>
      <c r="H6047" s="1700" t="s">
        <v>7773</v>
      </c>
      <c r="I6047" s="1700" t="s">
        <v>8089</v>
      </c>
    </row>
    <row r="6048" spans="2:9">
      <c r="B6048" s="1699" t="s">
        <v>4082</v>
      </c>
      <c r="C6048" s="1699" t="s">
        <v>2145</v>
      </c>
      <c r="D6048" s="1699" t="s">
        <v>2527</v>
      </c>
      <c r="E6048" s="1699">
        <v>0</v>
      </c>
      <c r="F6048" s="1699">
        <v>1</v>
      </c>
      <c r="G6048" s="1700" t="s">
        <v>7761</v>
      </c>
      <c r="H6048" s="1700" t="s">
        <v>7774</v>
      </c>
      <c r="I6048" s="1700" t="s">
        <v>8088</v>
      </c>
    </row>
    <row r="6049" spans="2:9">
      <c r="B6049" s="1699" t="s">
        <v>4082</v>
      </c>
      <c r="C6049" s="1699" t="s">
        <v>2150</v>
      </c>
      <c r="D6049" s="1699" t="s">
        <v>2108</v>
      </c>
      <c r="E6049" s="1699">
        <v>1</v>
      </c>
      <c r="F6049" s="1699">
        <v>0</v>
      </c>
      <c r="G6049" s="1700" t="s">
        <v>7775</v>
      </c>
      <c r="H6049" s="1700"/>
      <c r="I6049" s="1700" t="s">
        <v>8088</v>
      </c>
    </row>
    <row r="6050" spans="2:9">
      <c r="B6050" s="1699" t="s">
        <v>4082</v>
      </c>
      <c r="C6050" s="1699" t="s">
        <v>2150</v>
      </c>
      <c r="D6050" s="1699" t="s">
        <v>2112</v>
      </c>
      <c r="E6050" s="1699">
        <v>0</v>
      </c>
      <c r="F6050" s="1699">
        <v>1</v>
      </c>
      <c r="G6050" s="1700" t="s">
        <v>7775</v>
      </c>
      <c r="H6050" s="1700" t="s">
        <v>3273</v>
      </c>
      <c r="I6050" s="1700" t="s">
        <v>8088</v>
      </c>
    </row>
    <row r="6051" spans="2:9">
      <c r="B6051" s="1699" t="s">
        <v>4082</v>
      </c>
      <c r="C6051" s="1699" t="s">
        <v>2150</v>
      </c>
      <c r="D6051" s="1699" t="s">
        <v>2122</v>
      </c>
      <c r="E6051" s="1699">
        <v>0</v>
      </c>
      <c r="F6051" s="1699">
        <v>1</v>
      </c>
      <c r="G6051" s="1700" t="s">
        <v>7775</v>
      </c>
      <c r="H6051" s="1700" t="s">
        <v>7776</v>
      </c>
      <c r="I6051" s="1700" t="s">
        <v>8088</v>
      </c>
    </row>
    <row r="6052" spans="2:9">
      <c r="B6052" s="1699" t="s">
        <v>4082</v>
      </c>
      <c r="C6052" s="1699" t="s">
        <v>2150</v>
      </c>
      <c r="D6052" s="1699" t="s">
        <v>2124</v>
      </c>
      <c r="E6052" s="1699">
        <v>0</v>
      </c>
      <c r="F6052" s="1699">
        <v>1</v>
      </c>
      <c r="G6052" s="1700" t="s">
        <v>7775</v>
      </c>
      <c r="H6052" s="1700" t="s">
        <v>7777</v>
      </c>
      <c r="I6052" s="1700" t="s">
        <v>8088</v>
      </c>
    </row>
    <row r="6053" spans="2:9">
      <c r="B6053" s="1699" t="s">
        <v>4082</v>
      </c>
      <c r="C6053" s="1699" t="s">
        <v>2150</v>
      </c>
      <c r="D6053" s="1699" t="s">
        <v>2128</v>
      </c>
      <c r="E6053" s="1699">
        <v>0</v>
      </c>
      <c r="F6053" s="1699">
        <v>1</v>
      </c>
      <c r="G6053" s="1700" t="s">
        <v>7775</v>
      </c>
      <c r="H6053" s="1700" t="s">
        <v>7778</v>
      </c>
      <c r="I6053" s="1700" t="s">
        <v>8088</v>
      </c>
    </row>
    <row r="6054" spans="2:9">
      <c r="B6054" s="1699" t="s">
        <v>4082</v>
      </c>
      <c r="C6054" s="1699" t="s">
        <v>2150</v>
      </c>
      <c r="D6054" s="1699" t="s">
        <v>2514</v>
      </c>
      <c r="E6054" s="1699">
        <v>0</v>
      </c>
      <c r="F6054" s="1699">
        <v>1</v>
      </c>
      <c r="G6054" s="1700" t="s">
        <v>7775</v>
      </c>
      <c r="H6054" s="1700" t="s">
        <v>7779</v>
      </c>
      <c r="I6054" s="1700" t="s">
        <v>8088</v>
      </c>
    </row>
    <row r="6055" spans="2:9">
      <c r="B6055" s="1699" t="s">
        <v>4082</v>
      </c>
      <c r="C6055" s="1699" t="s">
        <v>2150</v>
      </c>
      <c r="D6055" s="1699" t="s">
        <v>2515</v>
      </c>
      <c r="E6055" s="1699">
        <v>0</v>
      </c>
      <c r="F6055" s="1699">
        <v>1</v>
      </c>
      <c r="G6055" s="1700" t="s">
        <v>7775</v>
      </c>
      <c r="H6055" s="1700" t="s">
        <v>7780</v>
      </c>
      <c r="I6055" s="1700" t="s">
        <v>8089</v>
      </c>
    </row>
    <row r="6056" spans="2:9">
      <c r="B6056" s="1699" t="s">
        <v>4082</v>
      </c>
      <c r="C6056" s="1699" t="s">
        <v>2150</v>
      </c>
      <c r="D6056" s="1699" t="s">
        <v>2516</v>
      </c>
      <c r="E6056" s="1699">
        <v>0</v>
      </c>
      <c r="F6056" s="1699">
        <v>1</v>
      </c>
      <c r="G6056" s="1700" t="s">
        <v>7775</v>
      </c>
      <c r="H6056" s="1700" t="s">
        <v>7781</v>
      </c>
      <c r="I6056" s="1700" t="s">
        <v>8088</v>
      </c>
    </row>
    <row r="6057" spans="2:9">
      <c r="B6057" s="1699" t="s">
        <v>4082</v>
      </c>
      <c r="C6057" s="1699" t="s">
        <v>2150</v>
      </c>
      <c r="D6057" s="1699" t="s">
        <v>2518</v>
      </c>
      <c r="E6057" s="1699">
        <v>0</v>
      </c>
      <c r="F6057" s="1699">
        <v>1</v>
      </c>
      <c r="G6057" s="1700" t="s">
        <v>7775</v>
      </c>
      <c r="H6057" s="1700" t="s">
        <v>7063</v>
      </c>
      <c r="I6057" s="1700" t="s">
        <v>8088</v>
      </c>
    </row>
    <row r="6058" spans="2:9">
      <c r="B6058" s="1699" t="s">
        <v>4082</v>
      </c>
      <c r="C6058" s="1699" t="s">
        <v>2150</v>
      </c>
      <c r="D6058" s="1699" t="s">
        <v>2520</v>
      </c>
      <c r="E6058" s="1699">
        <v>0</v>
      </c>
      <c r="F6058" s="1699">
        <v>1</v>
      </c>
      <c r="G6058" s="1700" t="s">
        <v>7775</v>
      </c>
      <c r="H6058" s="1700" t="s">
        <v>2997</v>
      </c>
      <c r="I6058" s="1700" t="s">
        <v>8089</v>
      </c>
    </row>
    <row r="6059" spans="2:9">
      <c r="B6059" s="1699" t="s">
        <v>4082</v>
      </c>
      <c r="C6059" s="1699" t="s">
        <v>2152</v>
      </c>
      <c r="D6059" s="1699" t="s">
        <v>2108</v>
      </c>
      <c r="E6059" s="1699">
        <v>1</v>
      </c>
      <c r="F6059" s="1699">
        <v>0</v>
      </c>
      <c r="G6059" s="1700" t="s">
        <v>7782</v>
      </c>
      <c r="H6059" s="1700"/>
      <c r="I6059" s="1700" t="s">
        <v>8088</v>
      </c>
    </row>
    <row r="6060" spans="2:9">
      <c r="B6060" s="1699" t="s">
        <v>4082</v>
      </c>
      <c r="C6060" s="1699" t="s">
        <v>2152</v>
      </c>
      <c r="D6060" s="1699" t="s">
        <v>2112</v>
      </c>
      <c r="E6060" s="1699">
        <v>0</v>
      </c>
      <c r="F6060" s="1699">
        <v>1</v>
      </c>
      <c r="G6060" s="1700" t="s">
        <v>7782</v>
      </c>
      <c r="H6060" s="1700" t="s">
        <v>7783</v>
      </c>
      <c r="I6060" s="1700" t="s">
        <v>8088</v>
      </c>
    </row>
    <row r="6061" spans="2:9">
      <c r="B6061" s="1699" t="s">
        <v>4082</v>
      </c>
      <c r="C6061" s="1699" t="s">
        <v>2152</v>
      </c>
      <c r="D6061" s="1699" t="s">
        <v>2122</v>
      </c>
      <c r="E6061" s="1699">
        <v>0</v>
      </c>
      <c r="F6061" s="1699">
        <v>1</v>
      </c>
      <c r="G6061" s="1700" t="s">
        <v>7782</v>
      </c>
      <c r="H6061" s="1700" t="s">
        <v>7784</v>
      </c>
      <c r="I6061" s="1700" t="s">
        <v>8088</v>
      </c>
    </row>
    <row r="6062" spans="2:9">
      <c r="B6062" s="1699" t="s">
        <v>4082</v>
      </c>
      <c r="C6062" s="1699" t="s">
        <v>2152</v>
      </c>
      <c r="D6062" s="1699" t="s">
        <v>2124</v>
      </c>
      <c r="E6062" s="1699">
        <v>0</v>
      </c>
      <c r="F6062" s="1699">
        <v>1</v>
      </c>
      <c r="G6062" s="1700" t="s">
        <v>7782</v>
      </c>
      <c r="H6062" s="1700" t="s">
        <v>2777</v>
      </c>
      <c r="I6062" s="1700" t="s">
        <v>8088</v>
      </c>
    </row>
    <row r="6063" spans="2:9">
      <c r="B6063" s="1699" t="s">
        <v>4082</v>
      </c>
      <c r="C6063" s="1699" t="s">
        <v>2152</v>
      </c>
      <c r="D6063" s="1699" t="s">
        <v>2126</v>
      </c>
      <c r="E6063" s="1699">
        <v>0</v>
      </c>
      <c r="F6063" s="1699">
        <v>1</v>
      </c>
      <c r="G6063" s="1700" t="s">
        <v>7782</v>
      </c>
      <c r="H6063" s="1700" t="s">
        <v>7785</v>
      </c>
      <c r="I6063" s="1700" t="s">
        <v>8088</v>
      </c>
    </row>
    <row r="6064" spans="2:9">
      <c r="B6064" s="1699" t="s">
        <v>4082</v>
      </c>
      <c r="C6064" s="1699" t="s">
        <v>2152</v>
      </c>
      <c r="D6064" s="1699" t="s">
        <v>2128</v>
      </c>
      <c r="E6064" s="1699">
        <v>0</v>
      </c>
      <c r="F6064" s="1699">
        <v>1</v>
      </c>
      <c r="G6064" s="1700" t="s">
        <v>7782</v>
      </c>
      <c r="H6064" s="1700" t="s">
        <v>7786</v>
      </c>
      <c r="I6064" s="1700" t="s">
        <v>8088</v>
      </c>
    </row>
    <row r="6065" spans="2:9">
      <c r="B6065" s="1699" t="s">
        <v>4082</v>
      </c>
      <c r="C6065" s="1699" t="s">
        <v>2152</v>
      </c>
      <c r="D6065" s="1699" t="s">
        <v>2130</v>
      </c>
      <c r="E6065" s="1699">
        <v>0</v>
      </c>
      <c r="F6065" s="1699">
        <v>1</v>
      </c>
      <c r="G6065" s="1700" t="s">
        <v>7782</v>
      </c>
      <c r="H6065" s="1700" t="s">
        <v>7787</v>
      </c>
      <c r="I6065" s="1700" t="s">
        <v>8088</v>
      </c>
    </row>
    <row r="6066" spans="2:9">
      <c r="B6066" s="1699" t="s">
        <v>4082</v>
      </c>
      <c r="C6066" s="1699" t="s">
        <v>2152</v>
      </c>
      <c r="D6066" s="1699" t="s">
        <v>2512</v>
      </c>
      <c r="E6066" s="1699">
        <v>0</v>
      </c>
      <c r="F6066" s="1699">
        <v>1</v>
      </c>
      <c r="G6066" s="1700" t="s">
        <v>7782</v>
      </c>
      <c r="H6066" s="1700" t="s">
        <v>4769</v>
      </c>
      <c r="I6066" s="1700" t="s">
        <v>8088</v>
      </c>
    </row>
    <row r="6067" spans="2:9">
      <c r="B6067" s="1699" t="s">
        <v>4082</v>
      </c>
      <c r="C6067" s="1699" t="s">
        <v>2152</v>
      </c>
      <c r="D6067" s="1699" t="s">
        <v>2514</v>
      </c>
      <c r="E6067" s="1699">
        <v>0</v>
      </c>
      <c r="F6067" s="1699">
        <v>1</v>
      </c>
      <c r="G6067" s="1700" t="s">
        <v>7782</v>
      </c>
      <c r="H6067" s="1700" t="s">
        <v>7788</v>
      </c>
      <c r="I6067" s="1700" t="s">
        <v>8088</v>
      </c>
    </row>
    <row r="6068" spans="2:9">
      <c r="B6068" s="1699" t="s">
        <v>4082</v>
      </c>
      <c r="C6068" s="1699" t="s">
        <v>2152</v>
      </c>
      <c r="D6068" s="1699" t="s">
        <v>2515</v>
      </c>
      <c r="E6068" s="1699">
        <v>0</v>
      </c>
      <c r="F6068" s="1699">
        <v>1</v>
      </c>
      <c r="G6068" s="1700" t="s">
        <v>7782</v>
      </c>
      <c r="H6068" s="1700" t="s">
        <v>7789</v>
      </c>
      <c r="I6068" s="1700" t="s">
        <v>8088</v>
      </c>
    </row>
    <row r="6069" spans="2:9">
      <c r="B6069" s="1699" t="s">
        <v>4082</v>
      </c>
      <c r="C6069" s="1699" t="s">
        <v>2152</v>
      </c>
      <c r="D6069" s="1699" t="s">
        <v>2516</v>
      </c>
      <c r="E6069" s="1699">
        <v>0</v>
      </c>
      <c r="F6069" s="1699">
        <v>1</v>
      </c>
      <c r="G6069" s="1700" t="s">
        <v>7782</v>
      </c>
      <c r="H6069" s="1700" t="s">
        <v>7790</v>
      </c>
      <c r="I6069" s="1700" t="s">
        <v>8088</v>
      </c>
    </row>
    <row r="6070" spans="2:9">
      <c r="B6070" s="1699" t="s">
        <v>4082</v>
      </c>
      <c r="C6070" s="1699" t="s">
        <v>2154</v>
      </c>
      <c r="D6070" s="1699" t="s">
        <v>2108</v>
      </c>
      <c r="E6070" s="1699">
        <v>1</v>
      </c>
      <c r="F6070" s="1699">
        <v>0</v>
      </c>
      <c r="G6070" s="1700" t="s">
        <v>7791</v>
      </c>
      <c r="H6070" s="1700"/>
      <c r="I6070" s="1700" t="s">
        <v>8088</v>
      </c>
    </row>
    <row r="6071" spans="2:9">
      <c r="B6071" s="1699" t="s">
        <v>4082</v>
      </c>
      <c r="C6071" s="1699" t="s">
        <v>2154</v>
      </c>
      <c r="D6071" s="1699" t="s">
        <v>2112</v>
      </c>
      <c r="E6071" s="1699">
        <v>0</v>
      </c>
      <c r="F6071" s="1699">
        <v>1</v>
      </c>
      <c r="G6071" s="1700" t="s">
        <v>7791</v>
      </c>
      <c r="H6071" s="1700" t="s">
        <v>7792</v>
      </c>
      <c r="I6071" s="1700" t="s">
        <v>8088</v>
      </c>
    </row>
    <row r="6072" spans="2:9">
      <c r="B6072" s="1699" t="s">
        <v>4082</v>
      </c>
      <c r="C6072" s="1699" t="s">
        <v>2154</v>
      </c>
      <c r="D6072" s="1699" t="s">
        <v>2128</v>
      </c>
      <c r="E6072" s="1699">
        <v>0</v>
      </c>
      <c r="F6072" s="1699">
        <v>1</v>
      </c>
      <c r="G6072" s="1700" t="s">
        <v>7791</v>
      </c>
      <c r="H6072" s="1700" t="s">
        <v>7793</v>
      </c>
      <c r="I6072" s="1700" t="s">
        <v>8089</v>
      </c>
    </row>
    <row r="6073" spans="2:9">
      <c r="B6073" s="1699" t="s">
        <v>4082</v>
      </c>
      <c r="C6073" s="1699" t="s">
        <v>2154</v>
      </c>
      <c r="D6073" s="1699" t="s">
        <v>2524</v>
      </c>
      <c r="E6073" s="1699">
        <v>0</v>
      </c>
      <c r="F6073" s="1699">
        <v>1</v>
      </c>
      <c r="G6073" s="1700" t="s">
        <v>7791</v>
      </c>
      <c r="H6073" s="1700" t="s">
        <v>7794</v>
      </c>
      <c r="I6073" s="1700" t="s">
        <v>8088</v>
      </c>
    </row>
    <row r="6074" spans="2:9">
      <c r="B6074" s="1699" t="s">
        <v>4082</v>
      </c>
      <c r="C6074" s="1699" t="s">
        <v>2154</v>
      </c>
      <c r="D6074" s="1699" t="s">
        <v>2527</v>
      </c>
      <c r="E6074" s="1699">
        <v>0</v>
      </c>
      <c r="F6074" s="1699">
        <v>1</v>
      </c>
      <c r="G6074" s="1700" t="s">
        <v>7791</v>
      </c>
      <c r="H6074" s="1700" t="s">
        <v>4053</v>
      </c>
      <c r="I6074" s="1700" t="s">
        <v>8089</v>
      </c>
    </row>
    <row r="6075" spans="2:9">
      <c r="B6075" s="1699" t="s">
        <v>4082</v>
      </c>
      <c r="C6075" s="1699" t="s">
        <v>2154</v>
      </c>
      <c r="D6075" s="1699" t="s">
        <v>2529</v>
      </c>
      <c r="E6075" s="1699">
        <v>0</v>
      </c>
      <c r="F6075" s="1699">
        <v>1</v>
      </c>
      <c r="G6075" s="1700" t="s">
        <v>7791</v>
      </c>
      <c r="H6075" s="1700" t="s">
        <v>7795</v>
      </c>
      <c r="I6075" s="1700" t="s">
        <v>8089</v>
      </c>
    </row>
    <row r="6076" spans="2:9">
      <c r="B6076" s="1699" t="s">
        <v>4082</v>
      </c>
      <c r="C6076" s="1699" t="s">
        <v>2154</v>
      </c>
      <c r="D6076" s="1699" t="s">
        <v>2531</v>
      </c>
      <c r="E6076" s="1699">
        <v>0</v>
      </c>
      <c r="F6076" s="1699">
        <v>1</v>
      </c>
      <c r="G6076" s="1700" t="s">
        <v>7791</v>
      </c>
      <c r="H6076" s="1700" t="s">
        <v>7796</v>
      </c>
      <c r="I6076" s="1700" t="s">
        <v>8088</v>
      </c>
    </row>
    <row r="6077" spans="2:9">
      <c r="B6077" s="1699" t="s">
        <v>4082</v>
      </c>
      <c r="C6077" s="1699" t="s">
        <v>2154</v>
      </c>
      <c r="D6077" s="1699" t="s">
        <v>2685</v>
      </c>
      <c r="E6077" s="1699">
        <v>0</v>
      </c>
      <c r="F6077" s="1699">
        <v>1</v>
      </c>
      <c r="G6077" s="1700" t="s">
        <v>7791</v>
      </c>
      <c r="H6077" s="1700" t="s">
        <v>3074</v>
      </c>
      <c r="I6077" s="1700" t="s">
        <v>8088</v>
      </c>
    </row>
    <row r="6078" spans="2:9">
      <c r="B6078" s="1699" t="s">
        <v>4082</v>
      </c>
      <c r="C6078" s="1699" t="s">
        <v>2154</v>
      </c>
      <c r="D6078" s="1699" t="s">
        <v>2725</v>
      </c>
      <c r="E6078" s="1699">
        <v>0</v>
      </c>
      <c r="F6078" s="1699">
        <v>1</v>
      </c>
      <c r="G6078" s="1700" t="s">
        <v>7791</v>
      </c>
      <c r="H6078" s="1700" t="s">
        <v>7797</v>
      </c>
      <c r="I6078" s="1700" t="s">
        <v>8089</v>
      </c>
    </row>
    <row r="6079" spans="2:9">
      <c r="B6079" s="1699" t="s">
        <v>4082</v>
      </c>
      <c r="C6079" s="1699" t="s">
        <v>2154</v>
      </c>
      <c r="D6079" s="1699" t="s">
        <v>2727</v>
      </c>
      <c r="E6079" s="1699">
        <v>0</v>
      </c>
      <c r="F6079" s="1699">
        <v>1</v>
      </c>
      <c r="G6079" s="1700" t="s">
        <v>7791</v>
      </c>
      <c r="H6079" s="1700" t="s">
        <v>7798</v>
      </c>
      <c r="I6079" s="1700" t="s">
        <v>8088</v>
      </c>
    </row>
    <row r="6080" spans="2:9">
      <c r="B6080" s="1699" t="s">
        <v>4082</v>
      </c>
      <c r="C6080" s="1699" t="s">
        <v>2154</v>
      </c>
      <c r="D6080" s="1699" t="s">
        <v>2729</v>
      </c>
      <c r="E6080" s="1699">
        <v>0</v>
      </c>
      <c r="F6080" s="1699">
        <v>1</v>
      </c>
      <c r="G6080" s="1700" t="s">
        <v>7791</v>
      </c>
      <c r="H6080" s="1700" t="s">
        <v>7799</v>
      </c>
      <c r="I6080" s="1700" t="s">
        <v>8088</v>
      </c>
    </row>
    <row r="6081" spans="2:9">
      <c r="B6081" s="1699" t="s">
        <v>4082</v>
      </c>
      <c r="C6081" s="1699" t="s">
        <v>2154</v>
      </c>
      <c r="D6081" s="1699" t="s">
        <v>2731</v>
      </c>
      <c r="E6081" s="1699">
        <v>0</v>
      </c>
      <c r="F6081" s="1699">
        <v>1</v>
      </c>
      <c r="G6081" s="1700" t="s">
        <v>7791</v>
      </c>
      <c r="H6081" s="1700" t="s">
        <v>7800</v>
      </c>
      <c r="I6081" s="1700" t="s">
        <v>8088</v>
      </c>
    </row>
    <row r="6082" spans="2:9">
      <c r="B6082" s="1699" t="s">
        <v>4082</v>
      </c>
      <c r="C6082" s="1699" t="s">
        <v>2154</v>
      </c>
      <c r="D6082" s="1699" t="s">
        <v>2733</v>
      </c>
      <c r="E6082" s="1699">
        <v>0</v>
      </c>
      <c r="F6082" s="1699">
        <v>1</v>
      </c>
      <c r="G6082" s="1700" t="s">
        <v>7791</v>
      </c>
      <c r="H6082" s="1700" t="s">
        <v>7801</v>
      </c>
      <c r="I6082" s="1700" t="s">
        <v>8089</v>
      </c>
    </row>
    <row r="6083" spans="2:9">
      <c r="B6083" s="1699" t="s">
        <v>4082</v>
      </c>
      <c r="C6083" s="1699" t="s">
        <v>2154</v>
      </c>
      <c r="D6083" s="1699" t="s">
        <v>2737</v>
      </c>
      <c r="E6083" s="1699">
        <v>0</v>
      </c>
      <c r="F6083" s="1699">
        <v>1</v>
      </c>
      <c r="G6083" s="1700" t="s">
        <v>7791</v>
      </c>
      <c r="H6083" s="1700" t="s">
        <v>3119</v>
      </c>
      <c r="I6083" s="1700" t="s">
        <v>8089</v>
      </c>
    </row>
    <row r="6084" spans="2:9">
      <c r="B6084" s="1699" t="s">
        <v>4082</v>
      </c>
      <c r="C6084" s="1699" t="s">
        <v>2154</v>
      </c>
      <c r="D6084" s="1699" t="s">
        <v>2739</v>
      </c>
      <c r="E6084" s="1699">
        <v>0</v>
      </c>
      <c r="F6084" s="1699">
        <v>1</v>
      </c>
      <c r="G6084" s="1700" t="s">
        <v>7791</v>
      </c>
      <c r="H6084" s="1700" t="s">
        <v>7802</v>
      </c>
      <c r="I6084" s="1700" t="s">
        <v>8089</v>
      </c>
    </row>
    <row r="6085" spans="2:9">
      <c r="B6085" s="1699" t="s">
        <v>4082</v>
      </c>
      <c r="C6085" s="1699" t="s">
        <v>2155</v>
      </c>
      <c r="D6085" s="1699" t="s">
        <v>2108</v>
      </c>
      <c r="E6085" s="1699">
        <v>1</v>
      </c>
      <c r="F6085" s="1699">
        <v>0</v>
      </c>
      <c r="G6085" s="1700" t="s">
        <v>7803</v>
      </c>
      <c r="H6085" s="1700"/>
      <c r="I6085" s="1700" t="s">
        <v>8088</v>
      </c>
    </row>
    <row r="6086" spans="2:9">
      <c r="B6086" s="1699" t="s">
        <v>4082</v>
      </c>
      <c r="C6086" s="1699" t="s">
        <v>2155</v>
      </c>
      <c r="D6086" s="1699" t="s">
        <v>2107</v>
      </c>
      <c r="E6086" s="1699">
        <v>0</v>
      </c>
      <c r="F6086" s="1699">
        <v>1</v>
      </c>
      <c r="G6086" s="1700" t="s">
        <v>7803</v>
      </c>
      <c r="H6086" s="1700" t="s">
        <v>7804</v>
      </c>
      <c r="I6086" s="1700" t="s">
        <v>8088</v>
      </c>
    </row>
    <row r="6087" spans="2:9">
      <c r="B6087" s="1699" t="s">
        <v>4082</v>
      </c>
      <c r="C6087" s="1699" t="s">
        <v>2155</v>
      </c>
      <c r="D6087" s="1699" t="s">
        <v>2122</v>
      </c>
      <c r="E6087" s="1699">
        <v>0</v>
      </c>
      <c r="F6087" s="1699">
        <v>1</v>
      </c>
      <c r="G6087" s="1700" t="s">
        <v>7803</v>
      </c>
      <c r="H6087" s="1700" t="s">
        <v>2886</v>
      </c>
      <c r="I6087" s="1700" t="s">
        <v>8088</v>
      </c>
    </row>
    <row r="6088" spans="2:9">
      <c r="B6088" s="1699" t="s">
        <v>4082</v>
      </c>
      <c r="C6088" s="1699" t="s">
        <v>2155</v>
      </c>
      <c r="D6088" s="1699" t="s">
        <v>2124</v>
      </c>
      <c r="E6088" s="1699">
        <v>0</v>
      </c>
      <c r="F6088" s="1699">
        <v>1</v>
      </c>
      <c r="G6088" s="1700" t="s">
        <v>7803</v>
      </c>
      <c r="H6088" s="1700" t="s">
        <v>7805</v>
      </c>
      <c r="I6088" s="1700" t="s">
        <v>8089</v>
      </c>
    </row>
    <row r="6089" spans="2:9">
      <c r="B6089" s="1699" t="s">
        <v>4082</v>
      </c>
      <c r="C6089" s="1699" t="s">
        <v>2155</v>
      </c>
      <c r="D6089" s="1699" t="s">
        <v>2128</v>
      </c>
      <c r="E6089" s="1699">
        <v>0</v>
      </c>
      <c r="F6089" s="1699">
        <v>1</v>
      </c>
      <c r="G6089" s="1700" t="s">
        <v>7803</v>
      </c>
      <c r="H6089" s="1700" t="s">
        <v>7806</v>
      </c>
      <c r="I6089" s="1700" t="s">
        <v>8089</v>
      </c>
    </row>
    <row r="6090" spans="2:9">
      <c r="B6090" s="1699" t="s">
        <v>4082</v>
      </c>
      <c r="C6090" s="1699" t="s">
        <v>2155</v>
      </c>
      <c r="D6090" s="1699" t="s">
        <v>2130</v>
      </c>
      <c r="E6090" s="1699">
        <v>0</v>
      </c>
      <c r="F6090" s="1699">
        <v>1</v>
      </c>
      <c r="G6090" s="1700" t="s">
        <v>7803</v>
      </c>
      <c r="H6090" s="1700" t="s">
        <v>7807</v>
      </c>
      <c r="I6090" s="1700" t="s">
        <v>8088</v>
      </c>
    </row>
    <row r="6091" spans="2:9">
      <c r="B6091" s="1699" t="s">
        <v>4082</v>
      </c>
      <c r="C6091" s="1699" t="s">
        <v>2155</v>
      </c>
      <c r="D6091" s="1699" t="s">
        <v>2512</v>
      </c>
      <c r="E6091" s="1699">
        <v>0</v>
      </c>
      <c r="F6091" s="1699">
        <v>1</v>
      </c>
      <c r="G6091" s="1700" t="s">
        <v>7803</v>
      </c>
      <c r="H6091" s="1700" t="s">
        <v>7808</v>
      </c>
      <c r="I6091" s="1700" t="s">
        <v>8088</v>
      </c>
    </row>
    <row r="6092" spans="2:9">
      <c r="B6092" s="1699" t="s">
        <v>4082</v>
      </c>
      <c r="C6092" s="1699" t="s">
        <v>2155</v>
      </c>
      <c r="D6092" s="1699" t="s">
        <v>2514</v>
      </c>
      <c r="E6092" s="1699">
        <v>0</v>
      </c>
      <c r="F6092" s="1699">
        <v>1</v>
      </c>
      <c r="G6092" s="1700" t="s">
        <v>7803</v>
      </c>
      <c r="H6092" s="1700" t="s">
        <v>7809</v>
      </c>
      <c r="I6092" s="1700" t="s">
        <v>8089</v>
      </c>
    </row>
    <row r="6093" spans="2:9">
      <c r="B6093" s="1699" t="s">
        <v>4082</v>
      </c>
      <c r="C6093" s="1699" t="s">
        <v>2155</v>
      </c>
      <c r="D6093" s="1699" t="s">
        <v>2516</v>
      </c>
      <c r="E6093" s="1699">
        <v>0</v>
      </c>
      <c r="F6093" s="1699">
        <v>1</v>
      </c>
      <c r="G6093" s="1700" t="s">
        <v>7803</v>
      </c>
      <c r="H6093" s="1700" t="s">
        <v>7810</v>
      </c>
      <c r="I6093" s="1700" t="s">
        <v>8088</v>
      </c>
    </row>
    <row r="6094" spans="2:9">
      <c r="B6094" s="1699" t="s">
        <v>4082</v>
      </c>
      <c r="C6094" s="1699" t="s">
        <v>2155</v>
      </c>
      <c r="D6094" s="1699" t="s">
        <v>2518</v>
      </c>
      <c r="E6094" s="1699">
        <v>0</v>
      </c>
      <c r="F6094" s="1699">
        <v>1</v>
      </c>
      <c r="G6094" s="1700" t="s">
        <v>7803</v>
      </c>
      <c r="H6094" s="1700" t="s">
        <v>7811</v>
      </c>
      <c r="I6094" s="1700" t="s">
        <v>8088</v>
      </c>
    </row>
    <row r="6095" spans="2:9">
      <c r="B6095" s="1699" t="s">
        <v>4082</v>
      </c>
      <c r="C6095" s="1699" t="s">
        <v>2155</v>
      </c>
      <c r="D6095" s="1699" t="s">
        <v>2520</v>
      </c>
      <c r="E6095" s="1699">
        <v>0</v>
      </c>
      <c r="F6095" s="1699">
        <v>1</v>
      </c>
      <c r="G6095" s="1700" t="s">
        <v>7803</v>
      </c>
      <c r="H6095" s="1700" t="s">
        <v>7812</v>
      </c>
      <c r="I6095" s="1700" t="s">
        <v>8089</v>
      </c>
    </row>
    <row r="6096" spans="2:9">
      <c r="B6096" s="1699" t="s">
        <v>4082</v>
      </c>
      <c r="C6096" s="1699" t="s">
        <v>2155</v>
      </c>
      <c r="D6096" s="1699" t="s">
        <v>2522</v>
      </c>
      <c r="E6096" s="1699">
        <v>0</v>
      </c>
      <c r="F6096" s="1699">
        <v>1</v>
      </c>
      <c r="G6096" s="1700" t="s">
        <v>7803</v>
      </c>
      <c r="H6096" s="1700" t="s">
        <v>7813</v>
      </c>
      <c r="I6096" s="1700" t="s">
        <v>8088</v>
      </c>
    </row>
    <row r="6097" spans="2:9">
      <c r="B6097" s="1699" t="s">
        <v>4082</v>
      </c>
      <c r="C6097" s="1699" t="s">
        <v>2155</v>
      </c>
      <c r="D6097" s="1699" t="s">
        <v>2525</v>
      </c>
      <c r="E6097" s="1699">
        <v>0</v>
      </c>
      <c r="F6097" s="1699">
        <v>1</v>
      </c>
      <c r="G6097" s="1700" t="s">
        <v>7803</v>
      </c>
      <c r="H6097" s="1700" t="s">
        <v>7814</v>
      </c>
      <c r="I6097" s="1700" t="s">
        <v>8088</v>
      </c>
    </row>
    <row r="6098" spans="2:9">
      <c r="B6098" s="1699" t="s">
        <v>4082</v>
      </c>
      <c r="C6098" s="1699" t="s">
        <v>2155</v>
      </c>
      <c r="D6098" s="1699" t="s">
        <v>2527</v>
      </c>
      <c r="E6098" s="1699">
        <v>0</v>
      </c>
      <c r="F6098" s="1699">
        <v>1</v>
      </c>
      <c r="G6098" s="1700" t="s">
        <v>7803</v>
      </c>
      <c r="H6098" s="1700" t="s">
        <v>7815</v>
      </c>
      <c r="I6098" s="1700" t="s">
        <v>8088</v>
      </c>
    </row>
    <row r="6099" spans="2:9">
      <c r="B6099" s="1699" t="s">
        <v>4082</v>
      </c>
      <c r="C6099" s="1699" t="s">
        <v>2155</v>
      </c>
      <c r="D6099" s="1699" t="s">
        <v>2529</v>
      </c>
      <c r="E6099" s="1699">
        <v>0</v>
      </c>
      <c r="F6099" s="1699">
        <v>1</v>
      </c>
      <c r="G6099" s="1700" t="s">
        <v>7803</v>
      </c>
      <c r="H6099" s="1700" t="s">
        <v>7816</v>
      </c>
      <c r="I6099" s="1700" t="s">
        <v>8088</v>
      </c>
    </row>
    <row r="6100" spans="2:9">
      <c r="B6100" s="1699" t="s">
        <v>4082</v>
      </c>
      <c r="C6100" s="1699" t="s">
        <v>2155</v>
      </c>
      <c r="D6100" s="1699" t="s">
        <v>2531</v>
      </c>
      <c r="E6100" s="1699">
        <v>0</v>
      </c>
      <c r="F6100" s="1699">
        <v>1</v>
      </c>
      <c r="G6100" s="1700" t="s">
        <v>7803</v>
      </c>
      <c r="H6100" s="1700" t="s">
        <v>7817</v>
      </c>
      <c r="I6100" s="1700" t="s">
        <v>8089</v>
      </c>
    </row>
    <row r="6101" spans="2:9">
      <c r="B6101" s="1699" t="s">
        <v>4082</v>
      </c>
      <c r="C6101" s="1699" t="s">
        <v>2155</v>
      </c>
      <c r="D6101" s="1699" t="s">
        <v>2685</v>
      </c>
      <c r="E6101" s="1699">
        <v>0</v>
      </c>
      <c r="F6101" s="1699">
        <v>1</v>
      </c>
      <c r="G6101" s="1700" t="s">
        <v>7803</v>
      </c>
      <c r="H6101" s="1700" t="s">
        <v>7818</v>
      </c>
      <c r="I6101" s="1700" t="s">
        <v>8088</v>
      </c>
    </row>
    <row r="6102" spans="2:9">
      <c r="B6102" s="1699" t="s">
        <v>4082</v>
      </c>
      <c r="C6102" s="1699" t="s">
        <v>2155</v>
      </c>
      <c r="D6102" s="1699" t="s">
        <v>2725</v>
      </c>
      <c r="E6102" s="1699">
        <v>0</v>
      </c>
      <c r="F6102" s="1699">
        <v>1</v>
      </c>
      <c r="G6102" s="1700" t="s">
        <v>7803</v>
      </c>
      <c r="H6102" s="1700" t="s">
        <v>5807</v>
      </c>
      <c r="I6102" s="1700" t="s">
        <v>8088</v>
      </c>
    </row>
    <row r="6103" spans="2:9">
      <c r="B6103" s="1699" t="s">
        <v>4082</v>
      </c>
      <c r="C6103" s="1699" t="s">
        <v>2155</v>
      </c>
      <c r="D6103" s="1699" t="s">
        <v>2727</v>
      </c>
      <c r="E6103" s="1699">
        <v>0</v>
      </c>
      <c r="F6103" s="1699">
        <v>1</v>
      </c>
      <c r="G6103" s="1700" t="s">
        <v>7803</v>
      </c>
      <c r="H6103" s="1700" t="s">
        <v>5580</v>
      </c>
      <c r="I6103" s="1700" t="s">
        <v>8088</v>
      </c>
    </row>
    <row r="6104" spans="2:9">
      <c r="B6104" s="1699" t="s">
        <v>4082</v>
      </c>
      <c r="C6104" s="1699" t="s">
        <v>2155</v>
      </c>
      <c r="D6104" s="1699" t="s">
        <v>2729</v>
      </c>
      <c r="E6104" s="1699">
        <v>0</v>
      </c>
      <c r="F6104" s="1699">
        <v>1</v>
      </c>
      <c r="G6104" s="1700" t="s">
        <v>7803</v>
      </c>
      <c r="H6104" s="1700" t="s">
        <v>7819</v>
      </c>
      <c r="I6104" s="1700" t="s">
        <v>8088</v>
      </c>
    </row>
    <row r="6105" spans="2:9">
      <c r="B6105" s="1699" t="s">
        <v>4082</v>
      </c>
      <c r="C6105" s="1699" t="s">
        <v>2155</v>
      </c>
      <c r="D6105" s="1699" t="s">
        <v>2731</v>
      </c>
      <c r="E6105" s="1699">
        <v>0</v>
      </c>
      <c r="F6105" s="1699">
        <v>1</v>
      </c>
      <c r="G6105" s="1700" t="s">
        <v>7803</v>
      </c>
      <c r="H6105" s="1700" t="s">
        <v>7820</v>
      </c>
      <c r="I6105" s="1700" t="s">
        <v>8088</v>
      </c>
    </row>
    <row r="6106" spans="2:9">
      <c r="B6106" s="1699" t="s">
        <v>4082</v>
      </c>
      <c r="C6106" s="1699" t="s">
        <v>2155</v>
      </c>
      <c r="D6106" s="1699" t="s">
        <v>2733</v>
      </c>
      <c r="E6106" s="1699">
        <v>0</v>
      </c>
      <c r="F6106" s="1699">
        <v>1</v>
      </c>
      <c r="G6106" s="1700" t="s">
        <v>7803</v>
      </c>
      <c r="H6106" s="1700" t="s">
        <v>5867</v>
      </c>
      <c r="I6106" s="1700" t="s">
        <v>8089</v>
      </c>
    </row>
    <row r="6107" spans="2:9">
      <c r="B6107" s="1699" t="s">
        <v>4082</v>
      </c>
      <c r="C6107" s="1699" t="s">
        <v>2157</v>
      </c>
      <c r="D6107" s="1699" t="s">
        <v>2108</v>
      </c>
      <c r="E6107" s="1699">
        <v>1</v>
      </c>
      <c r="F6107" s="1699">
        <v>0</v>
      </c>
      <c r="G6107" s="1700" t="s">
        <v>7821</v>
      </c>
      <c r="H6107" s="1700"/>
      <c r="I6107" s="1700" t="s">
        <v>8088</v>
      </c>
    </row>
    <row r="6108" spans="2:9">
      <c r="B6108" s="1699" t="s">
        <v>4082</v>
      </c>
      <c r="C6108" s="1699" t="s">
        <v>2157</v>
      </c>
      <c r="D6108" s="1699" t="s">
        <v>2122</v>
      </c>
      <c r="E6108" s="1699">
        <v>0</v>
      </c>
      <c r="F6108" s="1699">
        <v>1</v>
      </c>
      <c r="G6108" s="1700" t="s">
        <v>7821</v>
      </c>
      <c r="H6108" s="1700" t="s">
        <v>7822</v>
      </c>
      <c r="I6108" s="1700" t="s">
        <v>8088</v>
      </c>
    </row>
    <row r="6109" spans="2:9">
      <c r="B6109" s="1699" t="s">
        <v>4082</v>
      </c>
      <c r="C6109" s="1699" t="s">
        <v>2157</v>
      </c>
      <c r="D6109" s="1699" t="s">
        <v>2126</v>
      </c>
      <c r="E6109" s="1699">
        <v>0</v>
      </c>
      <c r="F6109" s="1699">
        <v>1</v>
      </c>
      <c r="G6109" s="1700" t="s">
        <v>7821</v>
      </c>
      <c r="H6109" s="1700" t="s">
        <v>7823</v>
      </c>
      <c r="I6109" s="1700" t="s">
        <v>8088</v>
      </c>
    </row>
    <row r="6110" spans="2:9">
      <c r="B6110" s="1699" t="s">
        <v>4082</v>
      </c>
      <c r="C6110" s="1699" t="s">
        <v>2157</v>
      </c>
      <c r="D6110" s="1699" t="s">
        <v>2128</v>
      </c>
      <c r="E6110" s="1699">
        <v>0</v>
      </c>
      <c r="F6110" s="1699">
        <v>1</v>
      </c>
      <c r="G6110" s="1700" t="s">
        <v>7821</v>
      </c>
      <c r="H6110" s="1700" t="s">
        <v>7824</v>
      </c>
      <c r="I6110" s="1700" t="s">
        <v>8088</v>
      </c>
    </row>
    <row r="6111" spans="2:9">
      <c r="B6111" s="1699" t="s">
        <v>4082</v>
      </c>
      <c r="C6111" s="1699" t="s">
        <v>2157</v>
      </c>
      <c r="D6111" s="1699" t="s">
        <v>2130</v>
      </c>
      <c r="E6111" s="1699">
        <v>0</v>
      </c>
      <c r="F6111" s="1699">
        <v>1</v>
      </c>
      <c r="G6111" s="1700" t="s">
        <v>7821</v>
      </c>
      <c r="H6111" s="1700" t="s">
        <v>7825</v>
      </c>
      <c r="I6111" s="1700" t="s">
        <v>8088</v>
      </c>
    </row>
    <row r="6112" spans="2:9">
      <c r="B6112" s="1699" t="s">
        <v>4082</v>
      </c>
      <c r="C6112" s="1699" t="s">
        <v>2157</v>
      </c>
      <c r="D6112" s="1699" t="s">
        <v>2512</v>
      </c>
      <c r="E6112" s="1699">
        <v>0</v>
      </c>
      <c r="F6112" s="1699">
        <v>1</v>
      </c>
      <c r="G6112" s="1700" t="s">
        <v>7821</v>
      </c>
      <c r="H6112" s="1700" t="s">
        <v>5149</v>
      </c>
      <c r="I6112" s="1700" t="s">
        <v>8088</v>
      </c>
    </row>
    <row r="6113" spans="2:9">
      <c r="B6113" s="1699" t="s">
        <v>4082</v>
      </c>
      <c r="C6113" s="1699" t="s">
        <v>2157</v>
      </c>
      <c r="D6113" s="1699" t="s">
        <v>2514</v>
      </c>
      <c r="E6113" s="1699">
        <v>0</v>
      </c>
      <c r="F6113" s="1699">
        <v>1</v>
      </c>
      <c r="G6113" s="1700" t="s">
        <v>7821</v>
      </c>
      <c r="H6113" s="1700" t="s">
        <v>7826</v>
      </c>
      <c r="I6113" s="1700" t="s">
        <v>8089</v>
      </c>
    </row>
    <row r="6114" spans="2:9">
      <c r="B6114" s="1699" t="s">
        <v>4082</v>
      </c>
      <c r="C6114" s="1699" t="s">
        <v>2157</v>
      </c>
      <c r="D6114" s="1699" t="s">
        <v>2515</v>
      </c>
      <c r="E6114" s="1699">
        <v>0</v>
      </c>
      <c r="F6114" s="1699">
        <v>1</v>
      </c>
      <c r="G6114" s="1700" t="s">
        <v>7821</v>
      </c>
      <c r="H6114" s="1700" t="s">
        <v>7827</v>
      </c>
      <c r="I6114" s="1700" t="s">
        <v>8088</v>
      </c>
    </row>
    <row r="6115" spans="2:9">
      <c r="B6115" s="1699" t="s">
        <v>4082</v>
      </c>
      <c r="C6115" s="1699" t="s">
        <v>2157</v>
      </c>
      <c r="D6115" s="1699" t="s">
        <v>2516</v>
      </c>
      <c r="E6115" s="1699">
        <v>0</v>
      </c>
      <c r="F6115" s="1699">
        <v>1</v>
      </c>
      <c r="G6115" s="1700" t="s">
        <v>7821</v>
      </c>
      <c r="H6115" s="1700" t="s">
        <v>7828</v>
      </c>
      <c r="I6115" s="1700" t="s">
        <v>8088</v>
      </c>
    </row>
    <row r="6116" spans="2:9">
      <c r="B6116" s="1699" t="s">
        <v>4082</v>
      </c>
      <c r="C6116" s="1699" t="s">
        <v>2158</v>
      </c>
      <c r="D6116" s="1699" t="s">
        <v>2108</v>
      </c>
      <c r="E6116" s="1699">
        <v>1</v>
      </c>
      <c r="F6116" s="1699">
        <v>0</v>
      </c>
      <c r="G6116" s="1700" t="s">
        <v>7829</v>
      </c>
      <c r="H6116" s="1700"/>
      <c r="I6116" s="1700" t="s">
        <v>8088</v>
      </c>
    </row>
    <row r="6117" spans="2:9">
      <c r="B6117" s="1699" t="s">
        <v>4082</v>
      </c>
      <c r="C6117" s="1699" t="s">
        <v>2158</v>
      </c>
      <c r="D6117" s="1699" t="s">
        <v>2107</v>
      </c>
      <c r="E6117" s="1699">
        <v>0</v>
      </c>
      <c r="F6117" s="1699">
        <v>1</v>
      </c>
      <c r="G6117" s="1700" t="s">
        <v>7829</v>
      </c>
      <c r="H6117" s="1700" t="s">
        <v>7830</v>
      </c>
      <c r="I6117" s="1700" t="s">
        <v>8088</v>
      </c>
    </row>
    <row r="6118" spans="2:9">
      <c r="B6118" s="1699" t="s">
        <v>4082</v>
      </c>
      <c r="C6118" s="1699" t="s">
        <v>2158</v>
      </c>
      <c r="D6118" s="1699" t="s">
        <v>2110</v>
      </c>
      <c r="E6118" s="1699">
        <v>0</v>
      </c>
      <c r="F6118" s="1699">
        <v>1</v>
      </c>
      <c r="G6118" s="1700" t="s">
        <v>7829</v>
      </c>
      <c r="H6118" s="1700" t="s">
        <v>7831</v>
      </c>
      <c r="I6118" s="1700" t="s">
        <v>8088</v>
      </c>
    </row>
    <row r="6119" spans="2:9">
      <c r="B6119" s="1699" t="s">
        <v>4082</v>
      </c>
      <c r="C6119" s="1699" t="s">
        <v>2158</v>
      </c>
      <c r="D6119" s="1699" t="s">
        <v>2112</v>
      </c>
      <c r="E6119" s="1699">
        <v>0</v>
      </c>
      <c r="F6119" s="1699">
        <v>1</v>
      </c>
      <c r="G6119" s="1700" t="s">
        <v>7829</v>
      </c>
      <c r="H6119" s="1700" t="s">
        <v>7832</v>
      </c>
      <c r="I6119" s="1700" t="s">
        <v>8088</v>
      </c>
    </row>
    <row r="6120" spans="2:9">
      <c r="B6120" s="1699" t="s">
        <v>4082</v>
      </c>
      <c r="C6120" s="1699" t="s">
        <v>2158</v>
      </c>
      <c r="D6120" s="1699" t="s">
        <v>2124</v>
      </c>
      <c r="E6120" s="1699">
        <v>0</v>
      </c>
      <c r="F6120" s="1699">
        <v>1</v>
      </c>
      <c r="G6120" s="1700" t="s">
        <v>7829</v>
      </c>
      <c r="H6120" s="1700" t="s">
        <v>7833</v>
      </c>
      <c r="I6120" s="1700" t="s">
        <v>8088</v>
      </c>
    </row>
    <row r="6121" spans="2:9">
      <c r="B6121" s="1699" t="s">
        <v>4082</v>
      </c>
      <c r="C6121" s="1699" t="s">
        <v>2158</v>
      </c>
      <c r="D6121" s="1699" t="s">
        <v>2126</v>
      </c>
      <c r="E6121" s="1699">
        <v>0</v>
      </c>
      <c r="F6121" s="1699">
        <v>1</v>
      </c>
      <c r="G6121" s="1700" t="s">
        <v>7829</v>
      </c>
      <c r="H6121" s="1700" t="s">
        <v>4471</v>
      </c>
      <c r="I6121" s="1700" t="s">
        <v>8088</v>
      </c>
    </row>
    <row r="6122" spans="2:9">
      <c r="B6122" s="1699" t="s">
        <v>4082</v>
      </c>
      <c r="C6122" s="1699" t="s">
        <v>2158</v>
      </c>
      <c r="D6122" s="1699" t="s">
        <v>2128</v>
      </c>
      <c r="E6122" s="1699">
        <v>0</v>
      </c>
      <c r="F6122" s="1699">
        <v>1</v>
      </c>
      <c r="G6122" s="1700" t="s">
        <v>7829</v>
      </c>
      <c r="H6122" s="1700" t="s">
        <v>7834</v>
      </c>
      <c r="I6122" s="1700" t="s">
        <v>8088</v>
      </c>
    </row>
    <row r="6123" spans="2:9">
      <c r="B6123" s="1699" t="s">
        <v>4082</v>
      </c>
      <c r="C6123" s="1699" t="s">
        <v>2158</v>
      </c>
      <c r="D6123" s="1699" t="s">
        <v>2130</v>
      </c>
      <c r="E6123" s="1699">
        <v>0</v>
      </c>
      <c r="F6123" s="1699">
        <v>1</v>
      </c>
      <c r="G6123" s="1700" t="s">
        <v>7829</v>
      </c>
      <c r="H6123" s="1700" t="s">
        <v>7835</v>
      </c>
      <c r="I6123" s="1700" t="s">
        <v>8088</v>
      </c>
    </row>
    <row r="6124" spans="2:9">
      <c r="B6124" s="1699" t="s">
        <v>4082</v>
      </c>
      <c r="C6124" s="1699" t="s">
        <v>2158</v>
      </c>
      <c r="D6124" s="1699" t="s">
        <v>2512</v>
      </c>
      <c r="E6124" s="1699">
        <v>0</v>
      </c>
      <c r="F6124" s="1699">
        <v>1</v>
      </c>
      <c r="G6124" s="1700" t="s">
        <v>7829</v>
      </c>
      <c r="H6124" s="1700" t="s">
        <v>7836</v>
      </c>
      <c r="I6124" s="1700" t="s">
        <v>8088</v>
      </c>
    </row>
    <row r="6125" spans="2:9">
      <c r="B6125" s="1699" t="s">
        <v>4082</v>
      </c>
      <c r="C6125" s="1699" t="s">
        <v>2158</v>
      </c>
      <c r="D6125" s="1699" t="s">
        <v>2514</v>
      </c>
      <c r="E6125" s="1699">
        <v>0</v>
      </c>
      <c r="F6125" s="1699">
        <v>1</v>
      </c>
      <c r="G6125" s="1700" t="s">
        <v>7829</v>
      </c>
      <c r="H6125" s="1700" t="s">
        <v>7837</v>
      </c>
      <c r="I6125" s="1700" t="s">
        <v>8088</v>
      </c>
    </row>
    <row r="6126" spans="2:9">
      <c r="B6126" s="1699" t="s">
        <v>4082</v>
      </c>
      <c r="C6126" s="1699" t="s">
        <v>2158</v>
      </c>
      <c r="D6126" s="1699" t="s">
        <v>2515</v>
      </c>
      <c r="E6126" s="1699">
        <v>0</v>
      </c>
      <c r="F6126" s="1699">
        <v>1</v>
      </c>
      <c r="G6126" s="1700" t="s">
        <v>7829</v>
      </c>
      <c r="H6126" s="1700" t="s">
        <v>7838</v>
      </c>
      <c r="I6126" s="1700" t="s">
        <v>8088</v>
      </c>
    </row>
    <row r="6127" spans="2:9">
      <c r="B6127" s="1699" t="s">
        <v>4082</v>
      </c>
      <c r="C6127" s="1699" t="s">
        <v>2158</v>
      </c>
      <c r="D6127" s="1699" t="s">
        <v>2516</v>
      </c>
      <c r="E6127" s="1699">
        <v>0</v>
      </c>
      <c r="F6127" s="1699">
        <v>1</v>
      </c>
      <c r="G6127" s="1700" t="s">
        <v>7829</v>
      </c>
      <c r="H6127" s="1700" t="s">
        <v>7839</v>
      </c>
      <c r="I6127" s="1700" t="s">
        <v>8088</v>
      </c>
    </row>
    <row r="6128" spans="2:9">
      <c r="B6128" s="1699" t="s">
        <v>4082</v>
      </c>
      <c r="C6128" s="1699" t="s">
        <v>2158</v>
      </c>
      <c r="D6128" s="1699" t="s">
        <v>2520</v>
      </c>
      <c r="E6128" s="1699">
        <v>0</v>
      </c>
      <c r="F6128" s="1699">
        <v>1</v>
      </c>
      <c r="G6128" s="1700" t="s">
        <v>7829</v>
      </c>
      <c r="H6128" s="1700" t="s">
        <v>7840</v>
      </c>
      <c r="I6128" s="1700" t="s">
        <v>8089</v>
      </c>
    </row>
    <row r="6129" spans="2:9">
      <c r="B6129" s="1699" t="s">
        <v>4082</v>
      </c>
      <c r="C6129" s="1699" t="s">
        <v>2158</v>
      </c>
      <c r="D6129" s="1699" t="s">
        <v>2522</v>
      </c>
      <c r="E6129" s="1699">
        <v>0</v>
      </c>
      <c r="F6129" s="1699">
        <v>1</v>
      </c>
      <c r="G6129" s="1700" t="s">
        <v>7829</v>
      </c>
      <c r="H6129" s="1700" t="s">
        <v>6046</v>
      </c>
      <c r="I6129" s="1700" t="s">
        <v>8088</v>
      </c>
    </row>
    <row r="6130" spans="2:9">
      <c r="B6130" s="1699" t="s">
        <v>4082</v>
      </c>
      <c r="C6130" s="1699" t="s">
        <v>2158</v>
      </c>
      <c r="D6130" s="1699" t="s">
        <v>2524</v>
      </c>
      <c r="E6130" s="1699">
        <v>0</v>
      </c>
      <c r="F6130" s="1699">
        <v>1</v>
      </c>
      <c r="G6130" s="1700" t="s">
        <v>7829</v>
      </c>
      <c r="H6130" s="1700" t="s">
        <v>7841</v>
      </c>
      <c r="I6130" s="1700" t="s">
        <v>8088</v>
      </c>
    </row>
    <row r="6131" spans="2:9">
      <c r="B6131" s="1699" t="s">
        <v>4082</v>
      </c>
      <c r="C6131" s="1699" t="s">
        <v>2158</v>
      </c>
      <c r="D6131" s="1699" t="s">
        <v>2525</v>
      </c>
      <c r="E6131" s="1699">
        <v>0</v>
      </c>
      <c r="F6131" s="1699">
        <v>1</v>
      </c>
      <c r="G6131" s="1700" t="s">
        <v>7829</v>
      </c>
      <c r="H6131" s="1700" t="s">
        <v>7842</v>
      </c>
      <c r="I6131" s="1700" t="s">
        <v>8088</v>
      </c>
    </row>
    <row r="6132" spans="2:9">
      <c r="B6132" s="1699" t="s">
        <v>4082</v>
      </c>
      <c r="C6132" s="1699" t="s">
        <v>2802</v>
      </c>
      <c r="D6132" s="1699" t="s">
        <v>2108</v>
      </c>
      <c r="E6132" s="1699">
        <v>1</v>
      </c>
      <c r="F6132" s="1699">
        <v>1</v>
      </c>
      <c r="G6132" s="1700" t="s">
        <v>7843</v>
      </c>
      <c r="H6132" s="1700"/>
      <c r="I6132" s="1700" t="s">
        <v>8088</v>
      </c>
    </row>
    <row r="6133" spans="2:9">
      <c r="B6133" s="1699" t="s">
        <v>4082</v>
      </c>
      <c r="C6133" s="1699" t="s">
        <v>2935</v>
      </c>
      <c r="D6133" s="1699" t="s">
        <v>2108</v>
      </c>
      <c r="E6133" s="1699">
        <v>1</v>
      </c>
      <c r="F6133" s="1699">
        <v>0</v>
      </c>
      <c r="G6133" s="1700" t="s">
        <v>7844</v>
      </c>
      <c r="H6133" s="1700"/>
      <c r="I6133" s="1700" t="s">
        <v>8088</v>
      </c>
    </row>
    <row r="6134" spans="2:9">
      <c r="B6134" s="1699" t="s">
        <v>4082</v>
      </c>
      <c r="C6134" s="1699" t="s">
        <v>2935</v>
      </c>
      <c r="D6134" s="1699" t="s">
        <v>2112</v>
      </c>
      <c r="E6134" s="1699">
        <v>0</v>
      </c>
      <c r="F6134" s="1699">
        <v>1</v>
      </c>
      <c r="G6134" s="1700" t="s">
        <v>7844</v>
      </c>
      <c r="H6134" s="1700" t="s">
        <v>7845</v>
      </c>
      <c r="I6134" s="1700" t="s">
        <v>8088</v>
      </c>
    </row>
    <row r="6135" spans="2:9">
      <c r="B6135" s="1699" t="s">
        <v>4082</v>
      </c>
      <c r="C6135" s="1699" t="s">
        <v>2935</v>
      </c>
      <c r="D6135" s="1699" t="s">
        <v>2126</v>
      </c>
      <c r="E6135" s="1699">
        <v>0</v>
      </c>
      <c r="F6135" s="1699">
        <v>1</v>
      </c>
      <c r="G6135" s="1700" t="s">
        <v>7844</v>
      </c>
      <c r="H6135" s="1700" t="s">
        <v>7846</v>
      </c>
      <c r="I6135" s="1700" t="s">
        <v>8088</v>
      </c>
    </row>
    <row r="6136" spans="2:9">
      <c r="B6136" s="1699" t="s">
        <v>4082</v>
      </c>
      <c r="C6136" s="1699" t="s">
        <v>2343</v>
      </c>
      <c r="D6136" s="1699" t="s">
        <v>2108</v>
      </c>
      <c r="E6136" s="1699">
        <v>1</v>
      </c>
      <c r="F6136" s="1699">
        <v>0</v>
      </c>
      <c r="G6136" s="1700" t="s">
        <v>7847</v>
      </c>
      <c r="H6136" s="1700"/>
      <c r="I6136" s="1700" t="s">
        <v>8088</v>
      </c>
    </row>
    <row r="6137" spans="2:9">
      <c r="B6137" s="1699" t="s">
        <v>4082</v>
      </c>
      <c r="C6137" s="1699" t="s">
        <v>2343</v>
      </c>
      <c r="D6137" s="1699" t="s">
        <v>2107</v>
      </c>
      <c r="E6137" s="1699">
        <v>0</v>
      </c>
      <c r="F6137" s="1699">
        <v>1</v>
      </c>
      <c r="G6137" s="1700" t="s">
        <v>7847</v>
      </c>
      <c r="H6137" s="1700" t="s">
        <v>7848</v>
      </c>
      <c r="I6137" s="1700" t="s">
        <v>8089</v>
      </c>
    </row>
    <row r="6138" spans="2:9">
      <c r="B6138" s="1699" t="s">
        <v>4082</v>
      </c>
      <c r="C6138" s="1699" t="s">
        <v>2343</v>
      </c>
      <c r="D6138" s="1699" t="s">
        <v>2110</v>
      </c>
      <c r="E6138" s="1699">
        <v>0</v>
      </c>
      <c r="F6138" s="1699">
        <v>1</v>
      </c>
      <c r="G6138" s="1700" t="s">
        <v>7847</v>
      </c>
      <c r="H6138" s="1700" t="s">
        <v>4366</v>
      </c>
      <c r="I6138" s="1700" t="s">
        <v>8088</v>
      </c>
    </row>
    <row r="6139" spans="2:9">
      <c r="B6139" s="1699" t="s">
        <v>4082</v>
      </c>
      <c r="C6139" s="1699" t="s">
        <v>2343</v>
      </c>
      <c r="D6139" s="1699" t="s">
        <v>2112</v>
      </c>
      <c r="E6139" s="1699">
        <v>0</v>
      </c>
      <c r="F6139" s="1699">
        <v>1</v>
      </c>
      <c r="G6139" s="1700" t="s">
        <v>7847</v>
      </c>
      <c r="H6139" s="1700" t="s">
        <v>3620</v>
      </c>
      <c r="I6139" s="1700" t="s">
        <v>8088</v>
      </c>
    </row>
    <row r="6140" spans="2:9">
      <c r="B6140" s="1699" t="s">
        <v>4082</v>
      </c>
      <c r="C6140" s="1699" t="s">
        <v>2343</v>
      </c>
      <c r="D6140" s="1699" t="s">
        <v>2122</v>
      </c>
      <c r="E6140" s="1699">
        <v>0</v>
      </c>
      <c r="F6140" s="1699">
        <v>1</v>
      </c>
      <c r="G6140" s="1700" t="s">
        <v>7847</v>
      </c>
      <c r="H6140" s="1700" t="s">
        <v>5142</v>
      </c>
      <c r="I6140" s="1700" t="s">
        <v>8088</v>
      </c>
    </row>
    <row r="6141" spans="2:9">
      <c r="B6141" s="1699" t="s">
        <v>4082</v>
      </c>
      <c r="C6141" s="1699" t="s">
        <v>2344</v>
      </c>
      <c r="D6141" s="1699" t="s">
        <v>2108</v>
      </c>
      <c r="E6141" s="1699">
        <v>1</v>
      </c>
      <c r="F6141" s="1699">
        <v>0</v>
      </c>
      <c r="G6141" s="1700" t="s">
        <v>7849</v>
      </c>
      <c r="H6141" s="1700"/>
      <c r="I6141" s="1700" t="s">
        <v>8089</v>
      </c>
    </row>
    <row r="6142" spans="2:9">
      <c r="B6142" s="1699" t="s">
        <v>4082</v>
      </c>
      <c r="C6142" s="1699" t="s">
        <v>2344</v>
      </c>
      <c r="D6142" s="1699" t="s">
        <v>2107</v>
      </c>
      <c r="E6142" s="1699">
        <v>0</v>
      </c>
      <c r="F6142" s="1699">
        <v>1</v>
      </c>
      <c r="G6142" s="1700" t="s">
        <v>7849</v>
      </c>
      <c r="H6142" s="1700" t="s">
        <v>2234</v>
      </c>
      <c r="I6142" s="1700" t="s">
        <v>8089</v>
      </c>
    </row>
    <row r="6143" spans="2:9">
      <c r="B6143" s="1699" t="s">
        <v>4082</v>
      </c>
      <c r="C6143" s="1699" t="s">
        <v>2344</v>
      </c>
      <c r="D6143" s="1699" t="s">
        <v>2110</v>
      </c>
      <c r="E6143" s="1699">
        <v>0</v>
      </c>
      <c r="F6143" s="1699">
        <v>1</v>
      </c>
      <c r="G6143" s="1700" t="s">
        <v>7849</v>
      </c>
      <c r="H6143" s="1700" t="s">
        <v>7849</v>
      </c>
      <c r="I6143" s="1700" t="s">
        <v>8088</v>
      </c>
    </row>
    <row r="6144" spans="2:9">
      <c r="B6144" s="1699" t="s">
        <v>4082</v>
      </c>
      <c r="C6144" s="1699" t="s">
        <v>2344</v>
      </c>
      <c r="D6144" s="1699" t="s">
        <v>2112</v>
      </c>
      <c r="E6144" s="1699">
        <v>0</v>
      </c>
      <c r="F6144" s="1699">
        <v>1</v>
      </c>
      <c r="G6144" s="1700" t="s">
        <v>7849</v>
      </c>
      <c r="H6144" s="1700" t="s">
        <v>5111</v>
      </c>
      <c r="I6144" s="1700" t="s">
        <v>8089</v>
      </c>
    </row>
    <row r="6145" spans="2:9">
      <c r="B6145" s="1699" t="s">
        <v>4082</v>
      </c>
      <c r="C6145" s="1699" t="s">
        <v>2344</v>
      </c>
      <c r="D6145" s="1699" t="s">
        <v>2122</v>
      </c>
      <c r="E6145" s="1699">
        <v>0</v>
      </c>
      <c r="F6145" s="1699">
        <v>1</v>
      </c>
      <c r="G6145" s="1700" t="s">
        <v>7849</v>
      </c>
      <c r="H6145" s="1700" t="s">
        <v>4375</v>
      </c>
      <c r="I6145" s="1700" t="s">
        <v>8088</v>
      </c>
    </row>
    <row r="6146" spans="2:9">
      <c r="B6146" s="1699" t="s">
        <v>4083</v>
      </c>
      <c r="C6146" s="1699" t="s">
        <v>2507</v>
      </c>
      <c r="D6146" s="1699" t="s">
        <v>2124</v>
      </c>
      <c r="E6146" s="1699">
        <v>0</v>
      </c>
      <c r="F6146" s="1699">
        <v>1</v>
      </c>
      <c r="G6146" s="1700" t="s">
        <v>1341</v>
      </c>
      <c r="H6146" s="1700" t="s">
        <v>7850</v>
      </c>
      <c r="I6146" s="1700" t="s">
        <v>8088</v>
      </c>
    </row>
    <row r="6147" spans="2:9">
      <c r="B6147" s="1699" t="s">
        <v>4083</v>
      </c>
      <c r="C6147" s="1699" t="s">
        <v>2507</v>
      </c>
      <c r="D6147" s="1699" t="s">
        <v>2126</v>
      </c>
      <c r="E6147" s="1699">
        <v>0</v>
      </c>
      <c r="F6147" s="1699">
        <v>1</v>
      </c>
      <c r="G6147" s="1700" t="s">
        <v>1341</v>
      </c>
      <c r="H6147" s="1700" t="s">
        <v>4356</v>
      </c>
      <c r="I6147" s="1700" t="s">
        <v>8089</v>
      </c>
    </row>
    <row r="6148" spans="2:9">
      <c r="B6148" s="1699" t="s">
        <v>4083</v>
      </c>
      <c r="C6148" s="1699" t="s">
        <v>2507</v>
      </c>
      <c r="D6148" s="1699" t="s">
        <v>2130</v>
      </c>
      <c r="E6148" s="1699">
        <v>0</v>
      </c>
      <c r="F6148" s="1699">
        <v>1</v>
      </c>
      <c r="G6148" s="1700" t="s">
        <v>1341</v>
      </c>
      <c r="H6148" s="1700" t="s">
        <v>7260</v>
      </c>
      <c r="I6148" s="1700" t="s">
        <v>8088</v>
      </c>
    </row>
    <row r="6149" spans="2:9">
      <c r="B6149" s="1699" t="s">
        <v>4083</v>
      </c>
      <c r="C6149" s="1699" t="s">
        <v>2507</v>
      </c>
      <c r="D6149" s="1699" t="s">
        <v>2516</v>
      </c>
      <c r="E6149" s="1699">
        <v>0</v>
      </c>
      <c r="F6149" s="1699">
        <v>1</v>
      </c>
      <c r="G6149" s="1700" t="s">
        <v>1341</v>
      </c>
      <c r="H6149" s="1700" t="s">
        <v>7214</v>
      </c>
      <c r="I6149" s="1700" t="s">
        <v>8088</v>
      </c>
    </row>
    <row r="6150" spans="2:9">
      <c r="B6150" s="1699" t="s">
        <v>4083</v>
      </c>
      <c r="C6150" s="1699" t="s">
        <v>2507</v>
      </c>
      <c r="D6150" s="1699" t="s">
        <v>2518</v>
      </c>
      <c r="E6150" s="1699">
        <v>0</v>
      </c>
      <c r="F6150" s="1699">
        <v>1</v>
      </c>
      <c r="G6150" s="1700" t="s">
        <v>1341</v>
      </c>
      <c r="H6150" s="1700" t="s">
        <v>7851</v>
      </c>
      <c r="I6150" s="1700" t="s">
        <v>8089</v>
      </c>
    </row>
    <row r="6151" spans="2:9">
      <c r="B6151" s="1699" t="s">
        <v>4083</v>
      </c>
      <c r="C6151" s="1699" t="s">
        <v>2507</v>
      </c>
      <c r="D6151" s="1699" t="s">
        <v>2520</v>
      </c>
      <c r="E6151" s="1699">
        <v>0</v>
      </c>
      <c r="F6151" s="1699">
        <v>1</v>
      </c>
      <c r="G6151" s="1700" t="s">
        <v>1341</v>
      </c>
      <c r="H6151" s="1700" t="s">
        <v>7852</v>
      </c>
      <c r="I6151" s="1700" t="s">
        <v>8088</v>
      </c>
    </row>
    <row r="6152" spans="2:9">
      <c r="B6152" s="1699" t="s">
        <v>4083</v>
      </c>
      <c r="C6152" s="1699" t="s">
        <v>2507</v>
      </c>
      <c r="D6152" s="1699" t="s">
        <v>2522</v>
      </c>
      <c r="E6152" s="1699">
        <v>0</v>
      </c>
      <c r="F6152" s="1699">
        <v>1</v>
      </c>
      <c r="G6152" s="1700" t="s">
        <v>1341</v>
      </c>
      <c r="H6152" s="1700" t="s">
        <v>7853</v>
      </c>
      <c r="I6152" s="1700" t="s">
        <v>8088</v>
      </c>
    </row>
    <row r="6153" spans="2:9">
      <c r="B6153" s="1699" t="s">
        <v>4083</v>
      </c>
      <c r="C6153" s="1699" t="s">
        <v>2120</v>
      </c>
      <c r="D6153" s="1699" t="s">
        <v>2122</v>
      </c>
      <c r="E6153" s="1699">
        <v>0</v>
      </c>
      <c r="F6153" s="1699">
        <v>1</v>
      </c>
      <c r="G6153" s="1700" t="s">
        <v>7854</v>
      </c>
      <c r="H6153" s="1700" t="s">
        <v>7855</v>
      </c>
      <c r="I6153" s="1700" t="s">
        <v>8088</v>
      </c>
    </row>
    <row r="6154" spans="2:9">
      <c r="B6154" s="1699" t="s">
        <v>4083</v>
      </c>
      <c r="C6154" s="1699" t="s">
        <v>2120</v>
      </c>
      <c r="D6154" s="1699" t="s">
        <v>2124</v>
      </c>
      <c r="E6154" s="1699">
        <v>0</v>
      </c>
      <c r="F6154" s="1699">
        <v>1</v>
      </c>
      <c r="G6154" s="1700" t="s">
        <v>7854</v>
      </c>
      <c r="H6154" s="1700" t="s">
        <v>2545</v>
      </c>
      <c r="I6154" s="1700" t="s">
        <v>8088</v>
      </c>
    </row>
    <row r="6155" spans="2:9">
      <c r="B6155" s="1699" t="s">
        <v>4083</v>
      </c>
      <c r="C6155" s="1699" t="s">
        <v>2120</v>
      </c>
      <c r="D6155" s="1699" t="s">
        <v>2126</v>
      </c>
      <c r="E6155" s="1699">
        <v>0</v>
      </c>
      <c r="F6155" s="1699">
        <v>1</v>
      </c>
      <c r="G6155" s="1700" t="s">
        <v>7854</v>
      </c>
      <c r="H6155" s="1700" t="s">
        <v>7856</v>
      </c>
      <c r="I6155" s="1700" t="s">
        <v>8088</v>
      </c>
    </row>
    <row r="6156" spans="2:9">
      <c r="B6156" s="1699" t="s">
        <v>4083</v>
      </c>
      <c r="C6156" s="1699" t="s">
        <v>2120</v>
      </c>
      <c r="D6156" s="1699" t="s">
        <v>2128</v>
      </c>
      <c r="E6156" s="1699">
        <v>0</v>
      </c>
      <c r="F6156" s="1699">
        <v>1</v>
      </c>
      <c r="G6156" s="1700" t="s">
        <v>7854</v>
      </c>
      <c r="H6156" s="1700" t="s">
        <v>7857</v>
      </c>
      <c r="I6156" s="1700" t="s">
        <v>8088</v>
      </c>
    </row>
    <row r="6157" spans="2:9">
      <c r="B6157" s="1699" t="s">
        <v>4083</v>
      </c>
      <c r="C6157" s="1699" t="s">
        <v>2120</v>
      </c>
      <c r="D6157" s="1699" t="s">
        <v>2130</v>
      </c>
      <c r="E6157" s="1699">
        <v>0</v>
      </c>
      <c r="F6157" s="1699">
        <v>1</v>
      </c>
      <c r="G6157" s="1700" t="s">
        <v>7854</v>
      </c>
      <c r="H6157" s="1700" t="s">
        <v>2815</v>
      </c>
      <c r="I6157" s="1700" t="s">
        <v>8088</v>
      </c>
    </row>
    <row r="6158" spans="2:9">
      <c r="B6158" s="1699" t="s">
        <v>4083</v>
      </c>
      <c r="C6158" s="1699" t="s">
        <v>2132</v>
      </c>
      <c r="D6158" s="1699" t="s">
        <v>2110</v>
      </c>
      <c r="E6158" s="1699">
        <v>0</v>
      </c>
      <c r="F6158" s="1699">
        <v>1</v>
      </c>
      <c r="G6158" s="1700" t="s">
        <v>7858</v>
      </c>
      <c r="H6158" s="1700" t="s">
        <v>6743</v>
      </c>
      <c r="I6158" s="1700" t="s">
        <v>8088</v>
      </c>
    </row>
    <row r="6159" spans="2:9">
      <c r="B6159" s="1699" t="s">
        <v>4083</v>
      </c>
      <c r="C6159" s="1699" t="s">
        <v>2132</v>
      </c>
      <c r="D6159" s="1699" t="s">
        <v>2112</v>
      </c>
      <c r="E6159" s="1699">
        <v>0</v>
      </c>
      <c r="F6159" s="1699">
        <v>1</v>
      </c>
      <c r="G6159" s="1700" t="s">
        <v>7858</v>
      </c>
      <c r="H6159" s="1700" t="s">
        <v>7859</v>
      </c>
      <c r="I6159" s="1700" t="s">
        <v>8089</v>
      </c>
    </row>
    <row r="6160" spans="2:9">
      <c r="B6160" s="1699" t="s">
        <v>4083</v>
      </c>
      <c r="C6160" s="1699" t="s">
        <v>2132</v>
      </c>
      <c r="D6160" s="1699" t="s">
        <v>2122</v>
      </c>
      <c r="E6160" s="1699">
        <v>0</v>
      </c>
      <c r="F6160" s="1699">
        <v>1</v>
      </c>
      <c r="G6160" s="1700" t="s">
        <v>7858</v>
      </c>
      <c r="H6160" s="1700" t="s">
        <v>5113</v>
      </c>
      <c r="I6160" s="1700" t="s">
        <v>8089</v>
      </c>
    </row>
    <row r="6161" spans="2:9">
      <c r="B6161" s="1699" t="s">
        <v>4083</v>
      </c>
      <c r="C6161" s="1699" t="s">
        <v>2132</v>
      </c>
      <c r="D6161" s="1699" t="s">
        <v>2124</v>
      </c>
      <c r="E6161" s="1699">
        <v>0</v>
      </c>
      <c r="F6161" s="1699">
        <v>1</v>
      </c>
      <c r="G6161" s="1700" t="s">
        <v>7858</v>
      </c>
      <c r="H6161" s="1700" t="s">
        <v>3014</v>
      </c>
      <c r="I6161" s="1700" t="s">
        <v>8089</v>
      </c>
    </row>
    <row r="6162" spans="2:9">
      <c r="B6162" s="1699" t="s">
        <v>4083</v>
      </c>
      <c r="C6162" s="1699" t="s">
        <v>2132</v>
      </c>
      <c r="D6162" s="1699" t="s">
        <v>2126</v>
      </c>
      <c r="E6162" s="1699">
        <v>0</v>
      </c>
      <c r="F6162" s="1699">
        <v>1</v>
      </c>
      <c r="G6162" s="1700" t="s">
        <v>7858</v>
      </c>
      <c r="H6162" s="1700" t="s">
        <v>7860</v>
      </c>
      <c r="I6162" s="1700" t="s">
        <v>8089</v>
      </c>
    </row>
    <row r="6163" spans="2:9">
      <c r="B6163" s="1699" t="s">
        <v>4083</v>
      </c>
      <c r="C6163" s="1699" t="s">
        <v>2135</v>
      </c>
      <c r="D6163" s="1699" t="s">
        <v>2108</v>
      </c>
      <c r="E6163" s="1699">
        <v>1</v>
      </c>
      <c r="F6163" s="1699">
        <v>0</v>
      </c>
      <c r="G6163" s="1700" t="s">
        <v>7861</v>
      </c>
      <c r="H6163" s="1700"/>
      <c r="I6163" s="1700" t="s">
        <v>8088</v>
      </c>
    </row>
    <row r="6164" spans="2:9">
      <c r="B6164" s="1699" t="s">
        <v>4083</v>
      </c>
      <c r="C6164" s="1699" t="s">
        <v>2135</v>
      </c>
      <c r="D6164" s="1699" t="s">
        <v>2107</v>
      </c>
      <c r="E6164" s="1699">
        <v>0</v>
      </c>
      <c r="F6164" s="1699">
        <v>1</v>
      </c>
      <c r="G6164" s="1700" t="s">
        <v>7861</v>
      </c>
      <c r="H6164" s="1700" t="s">
        <v>7861</v>
      </c>
      <c r="I6164" s="1700" t="s">
        <v>8088</v>
      </c>
    </row>
    <row r="6165" spans="2:9">
      <c r="B6165" s="1699" t="s">
        <v>4083</v>
      </c>
      <c r="C6165" s="1699" t="s">
        <v>2135</v>
      </c>
      <c r="D6165" s="1699" t="s">
        <v>2110</v>
      </c>
      <c r="E6165" s="1699">
        <v>0</v>
      </c>
      <c r="F6165" s="1699">
        <v>1</v>
      </c>
      <c r="G6165" s="1700" t="s">
        <v>7861</v>
      </c>
      <c r="H6165" s="1700" t="s">
        <v>7862</v>
      </c>
      <c r="I6165" s="1700" t="s">
        <v>8089</v>
      </c>
    </row>
    <row r="6166" spans="2:9">
      <c r="B6166" s="1699" t="s">
        <v>4083</v>
      </c>
      <c r="C6166" s="1699" t="s">
        <v>2135</v>
      </c>
      <c r="D6166" s="1699" t="s">
        <v>2112</v>
      </c>
      <c r="E6166" s="1699">
        <v>0</v>
      </c>
      <c r="F6166" s="1699">
        <v>1</v>
      </c>
      <c r="G6166" s="1700" t="s">
        <v>7861</v>
      </c>
      <c r="H6166" s="1700" t="s">
        <v>7863</v>
      </c>
      <c r="I6166" s="1700" t="s">
        <v>8088</v>
      </c>
    </row>
    <row r="6167" spans="2:9">
      <c r="B6167" s="1699" t="s">
        <v>4083</v>
      </c>
      <c r="C6167" s="1699" t="s">
        <v>2135</v>
      </c>
      <c r="D6167" s="1699" t="s">
        <v>2122</v>
      </c>
      <c r="E6167" s="1699">
        <v>0</v>
      </c>
      <c r="F6167" s="1699">
        <v>1</v>
      </c>
      <c r="G6167" s="1700" t="s">
        <v>7861</v>
      </c>
      <c r="H6167" s="1700" t="s">
        <v>7864</v>
      </c>
      <c r="I6167" s="1700" t="s">
        <v>8088</v>
      </c>
    </row>
    <row r="6168" spans="2:9">
      <c r="B6168" s="1699" t="s">
        <v>4083</v>
      </c>
      <c r="C6168" s="1699" t="s">
        <v>2135</v>
      </c>
      <c r="D6168" s="1699" t="s">
        <v>2124</v>
      </c>
      <c r="E6168" s="1699">
        <v>0</v>
      </c>
      <c r="F6168" s="1699">
        <v>1</v>
      </c>
      <c r="G6168" s="1700" t="s">
        <v>7861</v>
      </c>
      <c r="H6168" s="1700" t="s">
        <v>7865</v>
      </c>
      <c r="I6168" s="1700" t="s">
        <v>8089</v>
      </c>
    </row>
    <row r="6169" spans="2:9">
      <c r="B6169" s="1699" t="s">
        <v>4083</v>
      </c>
      <c r="C6169" s="1699" t="s">
        <v>2135</v>
      </c>
      <c r="D6169" s="1699" t="s">
        <v>2126</v>
      </c>
      <c r="E6169" s="1699">
        <v>0</v>
      </c>
      <c r="F6169" s="1699">
        <v>1</v>
      </c>
      <c r="G6169" s="1700" t="s">
        <v>7861</v>
      </c>
      <c r="H6169" s="1700" t="s">
        <v>7866</v>
      </c>
      <c r="I6169" s="1700" t="s">
        <v>8089</v>
      </c>
    </row>
    <row r="6170" spans="2:9">
      <c r="B6170" s="1699" t="s">
        <v>4083</v>
      </c>
      <c r="C6170" s="1699" t="s">
        <v>2135</v>
      </c>
      <c r="D6170" s="1699" t="s">
        <v>2128</v>
      </c>
      <c r="E6170" s="1699">
        <v>0</v>
      </c>
      <c r="F6170" s="1699">
        <v>1</v>
      </c>
      <c r="G6170" s="1700" t="s">
        <v>7861</v>
      </c>
      <c r="H6170" s="1700" t="s">
        <v>2957</v>
      </c>
      <c r="I6170" s="1700" t="s">
        <v>8088</v>
      </c>
    </row>
    <row r="6171" spans="2:9">
      <c r="B6171" s="1699" t="s">
        <v>4083</v>
      </c>
      <c r="C6171" s="1699" t="s">
        <v>2135</v>
      </c>
      <c r="D6171" s="1699" t="s">
        <v>2130</v>
      </c>
      <c r="E6171" s="1699">
        <v>0</v>
      </c>
      <c r="F6171" s="1699">
        <v>1</v>
      </c>
      <c r="G6171" s="1700" t="s">
        <v>7861</v>
      </c>
      <c r="H6171" s="1700" t="s">
        <v>7867</v>
      </c>
      <c r="I6171" s="1700" t="s">
        <v>8088</v>
      </c>
    </row>
    <row r="6172" spans="2:9">
      <c r="B6172" s="1699" t="s">
        <v>4083</v>
      </c>
      <c r="C6172" s="1699" t="s">
        <v>2137</v>
      </c>
      <c r="D6172" s="1699" t="s">
        <v>2108</v>
      </c>
      <c r="E6172" s="1699">
        <v>1</v>
      </c>
      <c r="F6172" s="1699">
        <v>0</v>
      </c>
      <c r="G6172" s="1700" t="s">
        <v>7868</v>
      </c>
      <c r="H6172" s="1700"/>
      <c r="I6172" s="1700" t="s">
        <v>8088</v>
      </c>
    </row>
    <row r="6173" spans="2:9">
      <c r="B6173" s="1699" t="s">
        <v>4083</v>
      </c>
      <c r="C6173" s="1699" t="s">
        <v>2137</v>
      </c>
      <c r="D6173" s="1699" t="s">
        <v>2107</v>
      </c>
      <c r="E6173" s="1699">
        <v>0</v>
      </c>
      <c r="F6173" s="1699">
        <v>1</v>
      </c>
      <c r="G6173" s="1700" t="s">
        <v>7868</v>
      </c>
      <c r="H6173" s="1700" t="s">
        <v>7868</v>
      </c>
      <c r="I6173" s="1700" t="s">
        <v>8088</v>
      </c>
    </row>
    <row r="6174" spans="2:9">
      <c r="B6174" s="1699" t="s">
        <v>4083</v>
      </c>
      <c r="C6174" s="1699" t="s">
        <v>2137</v>
      </c>
      <c r="D6174" s="1699" t="s">
        <v>2110</v>
      </c>
      <c r="E6174" s="1699">
        <v>0</v>
      </c>
      <c r="F6174" s="1699">
        <v>1</v>
      </c>
      <c r="G6174" s="1700" t="s">
        <v>7868</v>
      </c>
      <c r="H6174" s="1700" t="s">
        <v>7869</v>
      </c>
      <c r="I6174" s="1700" t="s">
        <v>8089</v>
      </c>
    </row>
    <row r="6175" spans="2:9">
      <c r="B6175" s="1699" t="s">
        <v>4083</v>
      </c>
      <c r="C6175" s="1699" t="s">
        <v>2137</v>
      </c>
      <c r="D6175" s="1699" t="s">
        <v>2112</v>
      </c>
      <c r="E6175" s="1699">
        <v>0</v>
      </c>
      <c r="F6175" s="1699">
        <v>1</v>
      </c>
      <c r="G6175" s="1700" t="s">
        <v>7868</v>
      </c>
      <c r="H6175" s="1700" t="s">
        <v>7655</v>
      </c>
      <c r="I6175" s="1700" t="s">
        <v>8088</v>
      </c>
    </row>
    <row r="6176" spans="2:9">
      <c r="B6176" s="1699" t="s">
        <v>4083</v>
      </c>
      <c r="C6176" s="1699" t="s">
        <v>2137</v>
      </c>
      <c r="D6176" s="1699" t="s">
        <v>2122</v>
      </c>
      <c r="E6176" s="1699">
        <v>0</v>
      </c>
      <c r="F6176" s="1699">
        <v>1</v>
      </c>
      <c r="G6176" s="1700" t="s">
        <v>7868</v>
      </c>
      <c r="H6176" s="1700" t="s">
        <v>7870</v>
      </c>
      <c r="I6176" s="1700" t="s">
        <v>8088</v>
      </c>
    </row>
    <row r="6177" spans="2:9">
      <c r="B6177" s="1699" t="s">
        <v>4083</v>
      </c>
      <c r="C6177" s="1699" t="s">
        <v>2138</v>
      </c>
      <c r="D6177" s="1699" t="s">
        <v>2110</v>
      </c>
      <c r="E6177" s="1699">
        <v>0</v>
      </c>
      <c r="F6177" s="1699">
        <v>1</v>
      </c>
      <c r="G6177" s="1700" t="s">
        <v>7871</v>
      </c>
      <c r="H6177" s="1700" t="s">
        <v>7872</v>
      </c>
      <c r="I6177" s="1700" t="s">
        <v>8088</v>
      </c>
    </row>
    <row r="6178" spans="2:9">
      <c r="B6178" s="1699" t="s">
        <v>4083</v>
      </c>
      <c r="C6178" s="1699" t="s">
        <v>2138</v>
      </c>
      <c r="D6178" s="1699" t="s">
        <v>2112</v>
      </c>
      <c r="E6178" s="1699">
        <v>0</v>
      </c>
      <c r="F6178" s="1699">
        <v>1</v>
      </c>
      <c r="G6178" s="1700" t="s">
        <v>7871</v>
      </c>
      <c r="H6178" s="1700" t="s">
        <v>7873</v>
      </c>
      <c r="I6178" s="1700" t="s">
        <v>8088</v>
      </c>
    </row>
    <row r="6179" spans="2:9">
      <c r="B6179" s="1699" t="s">
        <v>4083</v>
      </c>
      <c r="C6179" s="1699" t="s">
        <v>2138</v>
      </c>
      <c r="D6179" s="1699" t="s">
        <v>2122</v>
      </c>
      <c r="E6179" s="1699">
        <v>0</v>
      </c>
      <c r="F6179" s="1699">
        <v>1</v>
      </c>
      <c r="G6179" s="1700" t="s">
        <v>7871</v>
      </c>
      <c r="H6179" s="1700" t="s">
        <v>5301</v>
      </c>
      <c r="I6179" s="1700" t="s">
        <v>8089</v>
      </c>
    </row>
    <row r="6180" spans="2:9">
      <c r="B6180" s="1699" t="s">
        <v>4083</v>
      </c>
      <c r="C6180" s="1699" t="s">
        <v>2142</v>
      </c>
      <c r="D6180" s="1699" t="s">
        <v>2108</v>
      </c>
      <c r="E6180" s="1699">
        <v>1</v>
      </c>
      <c r="F6180" s="1699">
        <v>0</v>
      </c>
      <c r="G6180" s="1700" t="s">
        <v>7874</v>
      </c>
      <c r="H6180" s="1700"/>
      <c r="I6180" s="1700" t="s">
        <v>8088</v>
      </c>
    </row>
    <row r="6181" spans="2:9">
      <c r="B6181" s="1699" t="s">
        <v>4083</v>
      </c>
      <c r="C6181" s="1699" t="s">
        <v>2142</v>
      </c>
      <c r="D6181" s="1699" t="s">
        <v>2107</v>
      </c>
      <c r="E6181" s="1699">
        <v>0</v>
      </c>
      <c r="F6181" s="1699">
        <v>1</v>
      </c>
      <c r="G6181" s="1700" t="s">
        <v>7874</v>
      </c>
      <c r="H6181" s="1700" t="s">
        <v>2223</v>
      </c>
      <c r="I6181" s="1700" t="s">
        <v>8088</v>
      </c>
    </row>
    <row r="6182" spans="2:9">
      <c r="B6182" s="1699" t="s">
        <v>4083</v>
      </c>
      <c r="C6182" s="1699" t="s">
        <v>2142</v>
      </c>
      <c r="D6182" s="1699" t="s">
        <v>2112</v>
      </c>
      <c r="E6182" s="1699">
        <v>0</v>
      </c>
      <c r="F6182" s="1699">
        <v>1</v>
      </c>
      <c r="G6182" s="1700" t="s">
        <v>7874</v>
      </c>
      <c r="H6182" s="1700" t="s">
        <v>7875</v>
      </c>
      <c r="I6182" s="1700" t="s">
        <v>8088</v>
      </c>
    </row>
    <row r="6183" spans="2:9">
      <c r="B6183" s="1699" t="s">
        <v>4083</v>
      </c>
      <c r="C6183" s="1699" t="s">
        <v>2142</v>
      </c>
      <c r="D6183" s="1699" t="s">
        <v>2122</v>
      </c>
      <c r="E6183" s="1699">
        <v>0</v>
      </c>
      <c r="F6183" s="1699">
        <v>1</v>
      </c>
      <c r="G6183" s="1700" t="s">
        <v>7874</v>
      </c>
      <c r="H6183" s="1700" t="s">
        <v>4928</v>
      </c>
      <c r="I6183" s="1700" t="s">
        <v>8089</v>
      </c>
    </row>
    <row r="6184" spans="2:9">
      <c r="B6184" s="1699" t="s">
        <v>4083</v>
      </c>
      <c r="C6184" s="1699" t="s">
        <v>2142</v>
      </c>
      <c r="D6184" s="1699" t="s">
        <v>2124</v>
      </c>
      <c r="E6184" s="1699">
        <v>0</v>
      </c>
      <c r="F6184" s="1699">
        <v>1</v>
      </c>
      <c r="G6184" s="1700" t="s">
        <v>7874</v>
      </c>
      <c r="H6184" s="1700" t="s">
        <v>7876</v>
      </c>
      <c r="I6184" s="1700" t="s">
        <v>8089</v>
      </c>
    </row>
    <row r="6185" spans="2:9">
      <c r="B6185" s="1699" t="s">
        <v>4083</v>
      </c>
      <c r="C6185" s="1699" t="s">
        <v>2142</v>
      </c>
      <c r="D6185" s="1699" t="s">
        <v>2126</v>
      </c>
      <c r="E6185" s="1699">
        <v>0</v>
      </c>
      <c r="F6185" s="1699">
        <v>1</v>
      </c>
      <c r="G6185" s="1700" t="s">
        <v>7874</v>
      </c>
      <c r="H6185" s="1700" t="s">
        <v>5453</v>
      </c>
      <c r="I6185" s="1700" t="s">
        <v>8089</v>
      </c>
    </row>
    <row r="6186" spans="2:9">
      <c r="B6186" s="1699" t="s">
        <v>4083</v>
      </c>
      <c r="C6186" s="1699" t="s">
        <v>2145</v>
      </c>
      <c r="D6186" s="1699" t="s">
        <v>2108</v>
      </c>
      <c r="E6186" s="1699">
        <v>1</v>
      </c>
      <c r="F6186" s="1699">
        <v>0</v>
      </c>
      <c r="G6186" s="1700" t="s">
        <v>7877</v>
      </c>
      <c r="H6186" s="1700"/>
      <c r="I6186" s="1700" t="s">
        <v>8088</v>
      </c>
    </row>
    <row r="6187" spans="2:9">
      <c r="B6187" s="1699" t="s">
        <v>4083</v>
      </c>
      <c r="C6187" s="1699" t="s">
        <v>2145</v>
      </c>
      <c r="D6187" s="1699" t="s">
        <v>2110</v>
      </c>
      <c r="E6187" s="1699">
        <v>0</v>
      </c>
      <c r="F6187" s="1699">
        <v>1</v>
      </c>
      <c r="G6187" s="1700" t="s">
        <v>7877</v>
      </c>
      <c r="H6187" s="1700" t="s">
        <v>7878</v>
      </c>
      <c r="I6187" s="1700" t="s">
        <v>8088</v>
      </c>
    </row>
    <row r="6188" spans="2:9">
      <c r="B6188" s="1699" t="s">
        <v>4083</v>
      </c>
      <c r="C6188" s="1699" t="s">
        <v>2145</v>
      </c>
      <c r="D6188" s="1699" t="s">
        <v>2112</v>
      </c>
      <c r="E6188" s="1699">
        <v>0</v>
      </c>
      <c r="F6188" s="1699">
        <v>1</v>
      </c>
      <c r="G6188" s="1700" t="s">
        <v>7877</v>
      </c>
      <c r="H6188" s="1700" t="s">
        <v>7879</v>
      </c>
      <c r="I6188" s="1700" t="s">
        <v>8089</v>
      </c>
    </row>
    <row r="6189" spans="2:9">
      <c r="B6189" s="1699" t="s">
        <v>4083</v>
      </c>
      <c r="C6189" s="1699" t="s">
        <v>2145</v>
      </c>
      <c r="D6189" s="1699" t="s">
        <v>2124</v>
      </c>
      <c r="E6189" s="1699">
        <v>0</v>
      </c>
      <c r="F6189" s="1699">
        <v>1</v>
      </c>
      <c r="G6189" s="1700" t="s">
        <v>7877</v>
      </c>
      <c r="H6189" s="1700" t="s">
        <v>7880</v>
      </c>
      <c r="I6189" s="1700" t="s">
        <v>8088</v>
      </c>
    </row>
    <row r="6190" spans="2:9">
      <c r="B6190" s="1699" t="s">
        <v>4083</v>
      </c>
      <c r="C6190" s="1699" t="s">
        <v>2145</v>
      </c>
      <c r="D6190" s="1699" t="s">
        <v>2126</v>
      </c>
      <c r="E6190" s="1699">
        <v>0</v>
      </c>
      <c r="F6190" s="1699">
        <v>1</v>
      </c>
      <c r="G6190" s="1700" t="s">
        <v>7877</v>
      </c>
      <c r="H6190" s="1700" t="s">
        <v>7881</v>
      </c>
      <c r="I6190" s="1700" t="s">
        <v>8089</v>
      </c>
    </row>
    <row r="6191" spans="2:9">
      <c r="B6191" s="1699" t="s">
        <v>4083</v>
      </c>
      <c r="C6191" s="1699" t="s">
        <v>2150</v>
      </c>
      <c r="D6191" s="1699" t="s">
        <v>2108</v>
      </c>
      <c r="E6191" s="1699">
        <v>1</v>
      </c>
      <c r="F6191" s="1699">
        <v>0</v>
      </c>
      <c r="G6191" s="1700" t="s">
        <v>7882</v>
      </c>
      <c r="H6191" s="1700"/>
      <c r="I6191" s="1700" t="s">
        <v>8088</v>
      </c>
    </row>
    <row r="6192" spans="2:9">
      <c r="B6192" s="1699" t="s">
        <v>4083</v>
      </c>
      <c r="C6192" s="1699" t="s">
        <v>2150</v>
      </c>
      <c r="D6192" s="1699" t="s">
        <v>2107</v>
      </c>
      <c r="E6192" s="1699">
        <v>0</v>
      </c>
      <c r="F6192" s="1699">
        <v>1</v>
      </c>
      <c r="G6192" s="1700" t="s">
        <v>7882</v>
      </c>
      <c r="H6192" s="1700" t="s">
        <v>3264</v>
      </c>
      <c r="I6192" s="1700" t="s">
        <v>8088</v>
      </c>
    </row>
    <row r="6193" spans="2:9">
      <c r="B6193" s="1699" t="s">
        <v>4083</v>
      </c>
      <c r="C6193" s="1699" t="s">
        <v>2150</v>
      </c>
      <c r="D6193" s="1699" t="s">
        <v>2110</v>
      </c>
      <c r="E6193" s="1699">
        <v>0</v>
      </c>
      <c r="F6193" s="1699">
        <v>1</v>
      </c>
      <c r="G6193" s="1700" t="s">
        <v>7882</v>
      </c>
      <c r="H6193" s="1700" t="s">
        <v>7883</v>
      </c>
      <c r="I6193" s="1700" t="s">
        <v>8088</v>
      </c>
    </row>
    <row r="6194" spans="2:9">
      <c r="B6194" s="1699" t="s">
        <v>4083</v>
      </c>
      <c r="C6194" s="1699" t="s">
        <v>2150</v>
      </c>
      <c r="D6194" s="1699" t="s">
        <v>2112</v>
      </c>
      <c r="E6194" s="1699">
        <v>0</v>
      </c>
      <c r="F6194" s="1699">
        <v>1</v>
      </c>
      <c r="G6194" s="1700" t="s">
        <v>7882</v>
      </c>
      <c r="H6194" s="1700" t="s">
        <v>7884</v>
      </c>
      <c r="I6194" s="1700" t="s">
        <v>8088</v>
      </c>
    </row>
    <row r="6195" spans="2:9">
      <c r="B6195" s="1699" t="s">
        <v>4083</v>
      </c>
      <c r="C6195" s="1699" t="s">
        <v>2935</v>
      </c>
      <c r="D6195" s="1699" t="s">
        <v>2108</v>
      </c>
      <c r="E6195" s="1699">
        <v>1</v>
      </c>
      <c r="F6195" s="1699">
        <v>1</v>
      </c>
      <c r="G6195" s="1700" t="s">
        <v>7885</v>
      </c>
      <c r="H6195" s="1700"/>
      <c r="I6195" s="1700" t="s">
        <v>8088</v>
      </c>
    </row>
    <row r="6196" spans="2:9">
      <c r="B6196" s="1699" t="s">
        <v>4083</v>
      </c>
      <c r="C6196" s="1699" t="s">
        <v>3223</v>
      </c>
      <c r="D6196" s="1699" t="s">
        <v>2108</v>
      </c>
      <c r="E6196" s="1699">
        <v>1</v>
      </c>
      <c r="F6196" s="1699">
        <v>0</v>
      </c>
      <c r="G6196" s="1700" t="s">
        <v>7886</v>
      </c>
      <c r="H6196" s="1700"/>
      <c r="I6196" s="1700" t="s">
        <v>8088</v>
      </c>
    </row>
    <row r="6197" spans="2:9">
      <c r="B6197" s="1699" t="s">
        <v>4083</v>
      </c>
      <c r="C6197" s="1699" t="s">
        <v>3223</v>
      </c>
      <c r="D6197" s="1699" t="s">
        <v>2110</v>
      </c>
      <c r="E6197" s="1699">
        <v>0</v>
      </c>
      <c r="F6197" s="1699">
        <v>1</v>
      </c>
      <c r="G6197" s="1700" t="s">
        <v>7886</v>
      </c>
      <c r="H6197" s="1700" t="s">
        <v>3554</v>
      </c>
      <c r="I6197" s="1700" t="s">
        <v>8088</v>
      </c>
    </row>
    <row r="6198" spans="2:9">
      <c r="B6198" s="1699" t="s">
        <v>4083</v>
      </c>
      <c r="C6198" s="1699" t="s">
        <v>3741</v>
      </c>
      <c r="D6198" s="1699" t="s">
        <v>2108</v>
      </c>
      <c r="E6198" s="1699">
        <v>1</v>
      </c>
      <c r="F6198" s="1699">
        <v>1</v>
      </c>
      <c r="G6198" s="1700" t="s">
        <v>7887</v>
      </c>
      <c r="H6198" s="1700"/>
      <c r="I6198" s="1700" t="s">
        <v>8088</v>
      </c>
    </row>
    <row r="6199" spans="2:9">
      <c r="B6199" s="1699" t="s">
        <v>4083</v>
      </c>
      <c r="C6199" s="1699" t="s">
        <v>2294</v>
      </c>
      <c r="D6199" s="1699" t="s">
        <v>2112</v>
      </c>
      <c r="E6199" s="1699">
        <v>0</v>
      </c>
      <c r="F6199" s="1699">
        <v>1</v>
      </c>
      <c r="G6199" s="1700" t="s">
        <v>7888</v>
      </c>
      <c r="H6199" s="1700" t="s">
        <v>7889</v>
      </c>
      <c r="I6199" s="1700" t="s">
        <v>8088</v>
      </c>
    </row>
    <row r="6200" spans="2:9">
      <c r="B6200" s="1699" t="s">
        <v>4083</v>
      </c>
      <c r="C6200" s="1699" t="s">
        <v>2297</v>
      </c>
      <c r="D6200" s="1699" t="s">
        <v>2108</v>
      </c>
      <c r="E6200" s="1699">
        <v>1</v>
      </c>
      <c r="F6200" s="1699">
        <v>1</v>
      </c>
      <c r="G6200" s="1700" t="s">
        <v>7890</v>
      </c>
      <c r="H6200" s="1700"/>
      <c r="I6200" s="1700" t="s">
        <v>8089</v>
      </c>
    </row>
    <row r="6201" spans="2:9">
      <c r="B6201" s="1699" t="s">
        <v>4083</v>
      </c>
      <c r="C6201" s="1699" t="s">
        <v>2298</v>
      </c>
      <c r="D6201" s="1699" t="s">
        <v>2108</v>
      </c>
      <c r="E6201" s="1699">
        <v>1</v>
      </c>
      <c r="F6201" s="1699">
        <v>0</v>
      </c>
      <c r="G6201" s="1700" t="s">
        <v>7891</v>
      </c>
      <c r="H6201" s="1700"/>
      <c r="I6201" s="1700" t="s">
        <v>8089</v>
      </c>
    </row>
    <row r="6202" spans="2:9">
      <c r="B6202" s="1699" t="s">
        <v>4083</v>
      </c>
      <c r="C6202" s="1699" t="s">
        <v>2298</v>
      </c>
      <c r="D6202" s="1699" t="s">
        <v>2107</v>
      </c>
      <c r="E6202" s="1699">
        <v>0</v>
      </c>
      <c r="F6202" s="1699">
        <v>1</v>
      </c>
      <c r="G6202" s="1700" t="s">
        <v>7891</v>
      </c>
      <c r="H6202" s="1700" t="s">
        <v>7892</v>
      </c>
      <c r="I6202" s="1700" t="s">
        <v>8088</v>
      </c>
    </row>
    <row r="6203" spans="2:9">
      <c r="B6203" s="1699" t="s">
        <v>4083</v>
      </c>
      <c r="C6203" s="1699" t="s">
        <v>2298</v>
      </c>
      <c r="D6203" s="1699" t="s">
        <v>2110</v>
      </c>
      <c r="E6203" s="1699">
        <v>0</v>
      </c>
      <c r="F6203" s="1699">
        <v>1</v>
      </c>
      <c r="G6203" s="1700" t="s">
        <v>7891</v>
      </c>
      <c r="H6203" s="1700" t="s">
        <v>7893</v>
      </c>
      <c r="I6203" s="1700" t="s">
        <v>8089</v>
      </c>
    </row>
    <row r="6204" spans="2:9">
      <c r="B6204" s="1699" t="s">
        <v>4083</v>
      </c>
      <c r="C6204" s="1699" t="s">
        <v>2305</v>
      </c>
      <c r="D6204" s="1699" t="s">
        <v>2108</v>
      </c>
      <c r="E6204" s="1699">
        <v>1</v>
      </c>
      <c r="F6204" s="1699">
        <v>1</v>
      </c>
      <c r="G6204" s="1700" t="s">
        <v>7894</v>
      </c>
      <c r="H6204" s="1700"/>
      <c r="I6204" s="1700" t="s">
        <v>8088</v>
      </c>
    </row>
    <row r="6205" spans="2:9">
      <c r="B6205" s="1699" t="s">
        <v>4083</v>
      </c>
      <c r="C6205" s="1699" t="s">
        <v>2943</v>
      </c>
      <c r="D6205" s="1699" t="s">
        <v>2108</v>
      </c>
      <c r="E6205" s="1699">
        <v>1</v>
      </c>
      <c r="F6205" s="1699">
        <v>1</v>
      </c>
      <c r="G6205" s="1700" t="s">
        <v>7895</v>
      </c>
      <c r="H6205" s="1700"/>
      <c r="I6205" s="1700" t="s">
        <v>8089</v>
      </c>
    </row>
    <row r="6206" spans="2:9">
      <c r="B6206" s="1699" t="s">
        <v>4083</v>
      </c>
      <c r="C6206" s="1699" t="s">
        <v>2320</v>
      </c>
      <c r="D6206" s="1699" t="s">
        <v>2108</v>
      </c>
      <c r="E6206" s="1699">
        <v>1</v>
      </c>
      <c r="F6206" s="1699">
        <v>1</v>
      </c>
      <c r="G6206" s="1700" t="s">
        <v>7896</v>
      </c>
      <c r="H6206" s="1700"/>
      <c r="I6206" s="1700" t="s">
        <v>8089</v>
      </c>
    </row>
    <row r="6207" spans="2:9">
      <c r="B6207" s="1699" t="s">
        <v>4083</v>
      </c>
      <c r="C6207" s="1699" t="s">
        <v>2322</v>
      </c>
      <c r="D6207" s="1699" t="s">
        <v>2108</v>
      </c>
      <c r="E6207" s="1699">
        <v>1</v>
      </c>
      <c r="F6207" s="1699">
        <v>1</v>
      </c>
      <c r="G6207" s="1700" t="s">
        <v>7897</v>
      </c>
      <c r="H6207" s="1700"/>
      <c r="I6207" s="1700" t="s">
        <v>8089</v>
      </c>
    </row>
    <row r="6208" spans="2:9">
      <c r="B6208" s="1699" t="s">
        <v>4083</v>
      </c>
      <c r="C6208" s="1699" t="s">
        <v>2323</v>
      </c>
      <c r="D6208" s="1699" t="s">
        <v>2108</v>
      </c>
      <c r="E6208" s="1699">
        <v>1</v>
      </c>
      <c r="F6208" s="1699">
        <v>0</v>
      </c>
      <c r="G6208" s="1700" t="s">
        <v>3109</v>
      </c>
      <c r="H6208" s="1700"/>
      <c r="I6208" s="1700" t="s">
        <v>8089</v>
      </c>
    </row>
    <row r="6209" spans="2:9">
      <c r="B6209" s="1699" t="s">
        <v>4083</v>
      </c>
      <c r="C6209" s="1699" t="s">
        <v>2323</v>
      </c>
      <c r="D6209" s="1699" t="s">
        <v>2107</v>
      </c>
      <c r="E6209" s="1699">
        <v>0</v>
      </c>
      <c r="F6209" s="1699">
        <v>1</v>
      </c>
      <c r="G6209" s="1700" t="s">
        <v>3109</v>
      </c>
      <c r="H6209" s="1700" t="s">
        <v>3934</v>
      </c>
      <c r="I6209" s="1700" t="s">
        <v>8089</v>
      </c>
    </row>
    <row r="6210" spans="2:9">
      <c r="B6210" s="1699" t="s">
        <v>4083</v>
      </c>
      <c r="C6210" s="1699" t="s">
        <v>2323</v>
      </c>
      <c r="D6210" s="1699" t="s">
        <v>2110</v>
      </c>
      <c r="E6210" s="1699">
        <v>0</v>
      </c>
      <c r="F6210" s="1699">
        <v>1</v>
      </c>
      <c r="G6210" s="1700" t="s">
        <v>3109</v>
      </c>
      <c r="H6210" s="1700" t="s">
        <v>3137</v>
      </c>
      <c r="I6210" s="1700" t="s">
        <v>8089</v>
      </c>
    </row>
    <row r="6211" spans="2:9">
      <c r="B6211" s="1699" t="s">
        <v>4083</v>
      </c>
      <c r="C6211" s="1699" t="s">
        <v>2323</v>
      </c>
      <c r="D6211" s="1699" t="s">
        <v>2112</v>
      </c>
      <c r="E6211" s="1699">
        <v>0</v>
      </c>
      <c r="F6211" s="1699">
        <v>1</v>
      </c>
      <c r="G6211" s="1700" t="s">
        <v>3109</v>
      </c>
      <c r="H6211" s="1700" t="s">
        <v>2881</v>
      </c>
      <c r="I6211" s="1700" t="s">
        <v>8089</v>
      </c>
    </row>
    <row r="6212" spans="2:9">
      <c r="B6212" s="1699" t="s">
        <v>4083</v>
      </c>
      <c r="C6212" s="1699" t="s">
        <v>2620</v>
      </c>
      <c r="D6212" s="1699" t="s">
        <v>2108</v>
      </c>
      <c r="E6212" s="1699">
        <v>1</v>
      </c>
      <c r="F6212" s="1699">
        <v>0</v>
      </c>
      <c r="G6212" s="1700" t="s">
        <v>7898</v>
      </c>
      <c r="H6212" s="1700"/>
      <c r="I6212" s="1700" t="s">
        <v>8089</v>
      </c>
    </row>
    <row r="6213" spans="2:9">
      <c r="B6213" s="1699" t="s">
        <v>4083</v>
      </c>
      <c r="C6213" s="1699" t="s">
        <v>2620</v>
      </c>
      <c r="D6213" s="1699" t="s">
        <v>2107</v>
      </c>
      <c r="E6213" s="1699">
        <v>0</v>
      </c>
      <c r="F6213" s="1699">
        <v>1</v>
      </c>
      <c r="G6213" s="1700" t="s">
        <v>7898</v>
      </c>
      <c r="H6213" s="1700" t="s">
        <v>7898</v>
      </c>
      <c r="I6213" s="1700" t="s">
        <v>8089</v>
      </c>
    </row>
    <row r="6214" spans="2:9">
      <c r="B6214" s="1699" t="s">
        <v>4083</v>
      </c>
      <c r="C6214" s="1699" t="s">
        <v>2620</v>
      </c>
      <c r="D6214" s="1699" t="s">
        <v>2110</v>
      </c>
      <c r="E6214" s="1699">
        <v>0</v>
      </c>
      <c r="F6214" s="1699">
        <v>1</v>
      </c>
      <c r="G6214" s="1700" t="s">
        <v>7898</v>
      </c>
      <c r="H6214" s="1700" t="s">
        <v>7899</v>
      </c>
      <c r="I6214" s="1700" t="s">
        <v>8089</v>
      </c>
    </row>
    <row r="6215" spans="2:9">
      <c r="B6215" s="1699" t="s">
        <v>4083</v>
      </c>
      <c r="C6215" s="1699" t="s">
        <v>2620</v>
      </c>
      <c r="D6215" s="1699" t="s">
        <v>2112</v>
      </c>
      <c r="E6215" s="1699">
        <v>0</v>
      </c>
      <c r="F6215" s="1699">
        <v>1</v>
      </c>
      <c r="G6215" s="1700" t="s">
        <v>7898</v>
      </c>
      <c r="H6215" s="1700" t="s">
        <v>2777</v>
      </c>
      <c r="I6215" s="1700" t="s">
        <v>8089</v>
      </c>
    </row>
    <row r="6216" spans="2:9">
      <c r="B6216" s="1699" t="s">
        <v>4083</v>
      </c>
      <c r="C6216" s="1699" t="s">
        <v>2620</v>
      </c>
      <c r="D6216" s="1699" t="s">
        <v>2122</v>
      </c>
      <c r="E6216" s="1699">
        <v>0</v>
      </c>
      <c r="F6216" s="1699">
        <v>1</v>
      </c>
      <c r="G6216" s="1700" t="s">
        <v>7898</v>
      </c>
      <c r="H6216" s="1700" t="s">
        <v>3557</v>
      </c>
      <c r="I6216" s="1700" t="s">
        <v>8088</v>
      </c>
    </row>
    <row r="6217" spans="2:9">
      <c r="B6217" s="1699" t="s">
        <v>4083</v>
      </c>
      <c r="C6217" s="1699" t="s">
        <v>2625</v>
      </c>
      <c r="D6217" s="1699" t="s">
        <v>2108</v>
      </c>
      <c r="E6217" s="1699">
        <v>1</v>
      </c>
      <c r="F6217" s="1699">
        <v>0</v>
      </c>
      <c r="G6217" s="1700" t="s">
        <v>7900</v>
      </c>
      <c r="H6217" s="1700"/>
      <c r="I6217" s="1700" t="s">
        <v>8089</v>
      </c>
    </row>
    <row r="6218" spans="2:9">
      <c r="B6218" s="1699" t="s">
        <v>4083</v>
      </c>
      <c r="C6218" s="1699" t="s">
        <v>2625</v>
      </c>
      <c r="D6218" s="1699" t="s">
        <v>2107</v>
      </c>
      <c r="E6218" s="1699">
        <v>0</v>
      </c>
      <c r="F6218" s="1699">
        <v>1</v>
      </c>
      <c r="G6218" s="1700" t="s">
        <v>7900</v>
      </c>
      <c r="H6218" s="1700" t="s">
        <v>7901</v>
      </c>
      <c r="I6218" s="1700" t="s">
        <v>8089</v>
      </c>
    </row>
    <row r="6219" spans="2:9">
      <c r="B6219" s="1699" t="s">
        <v>4083</v>
      </c>
      <c r="C6219" s="1699" t="s">
        <v>2625</v>
      </c>
      <c r="D6219" s="1699" t="s">
        <v>2110</v>
      </c>
      <c r="E6219" s="1699">
        <v>0</v>
      </c>
      <c r="F6219" s="1699">
        <v>1</v>
      </c>
      <c r="G6219" s="1700" t="s">
        <v>7900</v>
      </c>
      <c r="H6219" s="1700" t="s">
        <v>7902</v>
      </c>
      <c r="I6219" s="1700" t="s">
        <v>8089</v>
      </c>
    </row>
    <row r="6220" spans="2:9">
      <c r="B6220" s="1699" t="s">
        <v>4083</v>
      </c>
      <c r="C6220" s="1699" t="s">
        <v>2625</v>
      </c>
      <c r="D6220" s="1699" t="s">
        <v>2112</v>
      </c>
      <c r="E6220" s="1699">
        <v>0</v>
      </c>
      <c r="F6220" s="1699">
        <v>1</v>
      </c>
      <c r="G6220" s="1700" t="s">
        <v>7900</v>
      </c>
      <c r="H6220" s="1700" t="s">
        <v>7903</v>
      </c>
      <c r="I6220" s="1700" t="s">
        <v>8089</v>
      </c>
    </row>
    <row r="6221" spans="2:9">
      <c r="B6221" s="1699" t="s">
        <v>4083</v>
      </c>
      <c r="C6221" s="1699" t="s">
        <v>2629</v>
      </c>
      <c r="D6221" s="1699" t="s">
        <v>2108</v>
      </c>
      <c r="E6221" s="1699">
        <v>1</v>
      </c>
      <c r="F6221" s="1699">
        <v>0</v>
      </c>
      <c r="G6221" s="1700" t="s">
        <v>7904</v>
      </c>
      <c r="H6221" s="1700"/>
      <c r="I6221" s="1700" t="s">
        <v>8089</v>
      </c>
    </row>
    <row r="6222" spans="2:9">
      <c r="B6222" s="1699" t="s">
        <v>4083</v>
      </c>
      <c r="C6222" s="1699" t="s">
        <v>2629</v>
      </c>
      <c r="D6222" s="1699" t="s">
        <v>2107</v>
      </c>
      <c r="E6222" s="1699">
        <v>0</v>
      </c>
      <c r="F6222" s="1699">
        <v>1</v>
      </c>
      <c r="G6222" s="1700" t="s">
        <v>7904</v>
      </c>
      <c r="H6222" s="1700" t="s">
        <v>7905</v>
      </c>
      <c r="I6222" s="1700" t="s">
        <v>8089</v>
      </c>
    </row>
    <row r="6223" spans="2:9">
      <c r="B6223" s="1699" t="s">
        <v>4083</v>
      </c>
      <c r="C6223" s="1699" t="s">
        <v>2629</v>
      </c>
      <c r="D6223" s="1699" t="s">
        <v>2110</v>
      </c>
      <c r="E6223" s="1699">
        <v>0</v>
      </c>
      <c r="F6223" s="1699">
        <v>1</v>
      </c>
      <c r="G6223" s="1700" t="s">
        <v>7904</v>
      </c>
      <c r="H6223" s="1700" t="s">
        <v>7906</v>
      </c>
      <c r="I6223" s="1700" t="s">
        <v>8089</v>
      </c>
    </row>
    <row r="6224" spans="2:9">
      <c r="B6224" s="1699" t="s">
        <v>4084</v>
      </c>
      <c r="C6224" s="1699" t="s">
        <v>2507</v>
      </c>
      <c r="D6224" s="1699" t="s">
        <v>2112</v>
      </c>
      <c r="E6224" s="1699">
        <v>0</v>
      </c>
      <c r="F6224" s="1699">
        <v>1</v>
      </c>
      <c r="G6224" s="1700" t="s">
        <v>1342</v>
      </c>
      <c r="H6224" s="1700" t="s">
        <v>7907</v>
      </c>
      <c r="I6224" s="1700" t="s">
        <v>8088</v>
      </c>
    </row>
    <row r="6225" spans="2:9">
      <c r="B6225" s="1699" t="s">
        <v>4084</v>
      </c>
      <c r="C6225" s="1699" t="s">
        <v>2507</v>
      </c>
      <c r="D6225" s="1699" t="s">
        <v>2124</v>
      </c>
      <c r="E6225" s="1699">
        <v>0</v>
      </c>
      <c r="F6225" s="1699">
        <v>1</v>
      </c>
      <c r="G6225" s="1700" t="s">
        <v>1342</v>
      </c>
      <c r="H6225" s="1700" t="s">
        <v>3783</v>
      </c>
      <c r="I6225" s="1700" t="s">
        <v>8088</v>
      </c>
    </row>
    <row r="6226" spans="2:9">
      <c r="B6226" s="1699" t="s">
        <v>4084</v>
      </c>
      <c r="C6226" s="1699" t="s">
        <v>2507</v>
      </c>
      <c r="D6226" s="1699" t="s">
        <v>2126</v>
      </c>
      <c r="E6226" s="1699">
        <v>0</v>
      </c>
      <c r="F6226" s="1699">
        <v>1</v>
      </c>
      <c r="G6226" s="1700" t="s">
        <v>1342</v>
      </c>
      <c r="H6226" s="1700" t="s">
        <v>7908</v>
      </c>
      <c r="I6226" s="1700" t="s">
        <v>8088</v>
      </c>
    </row>
    <row r="6227" spans="2:9">
      <c r="B6227" s="1699" t="s">
        <v>4084</v>
      </c>
      <c r="C6227" s="1699" t="s">
        <v>2507</v>
      </c>
      <c r="D6227" s="1699" t="s">
        <v>2128</v>
      </c>
      <c r="E6227" s="1699">
        <v>0</v>
      </c>
      <c r="F6227" s="1699">
        <v>1</v>
      </c>
      <c r="G6227" s="1700" t="s">
        <v>1342</v>
      </c>
      <c r="H6227" s="1700" t="s">
        <v>7909</v>
      </c>
      <c r="I6227" s="1700" t="s">
        <v>8088</v>
      </c>
    </row>
    <row r="6228" spans="2:9">
      <c r="B6228" s="1699" t="s">
        <v>4084</v>
      </c>
      <c r="C6228" s="1699" t="s">
        <v>2507</v>
      </c>
      <c r="D6228" s="1699" t="s">
        <v>2130</v>
      </c>
      <c r="E6228" s="1699">
        <v>0</v>
      </c>
      <c r="F6228" s="1699">
        <v>1</v>
      </c>
      <c r="G6228" s="1700" t="s">
        <v>1342</v>
      </c>
      <c r="H6228" s="1700" t="s">
        <v>7910</v>
      </c>
      <c r="I6228" s="1700" t="s">
        <v>8088</v>
      </c>
    </row>
    <row r="6229" spans="2:9">
      <c r="B6229" s="1699" t="s">
        <v>4084</v>
      </c>
      <c r="C6229" s="1699" t="s">
        <v>2507</v>
      </c>
      <c r="D6229" s="1699" t="s">
        <v>2512</v>
      </c>
      <c r="E6229" s="1699">
        <v>0</v>
      </c>
      <c r="F6229" s="1699">
        <v>1</v>
      </c>
      <c r="G6229" s="1700" t="s">
        <v>1342</v>
      </c>
      <c r="H6229" s="1700" t="s">
        <v>7911</v>
      </c>
      <c r="I6229" s="1700" t="s">
        <v>8088</v>
      </c>
    </row>
    <row r="6230" spans="2:9">
      <c r="B6230" s="1699" t="s">
        <v>4084</v>
      </c>
      <c r="C6230" s="1699" t="s">
        <v>2507</v>
      </c>
      <c r="D6230" s="1699" t="s">
        <v>2514</v>
      </c>
      <c r="E6230" s="1699">
        <v>0</v>
      </c>
      <c r="F6230" s="1699">
        <v>1</v>
      </c>
      <c r="G6230" s="1700" t="s">
        <v>1342</v>
      </c>
      <c r="H6230" s="1700" t="s">
        <v>7912</v>
      </c>
      <c r="I6230" s="1700" t="s">
        <v>8088</v>
      </c>
    </row>
    <row r="6231" spans="2:9">
      <c r="B6231" s="1699" t="s">
        <v>4084</v>
      </c>
      <c r="C6231" s="1699" t="s">
        <v>2132</v>
      </c>
      <c r="D6231" s="1699" t="s">
        <v>2110</v>
      </c>
      <c r="E6231" s="1699">
        <v>0</v>
      </c>
      <c r="F6231" s="1699">
        <v>1</v>
      </c>
      <c r="G6231" s="1700" t="s">
        <v>7913</v>
      </c>
      <c r="H6231" s="1700" t="s">
        <v>7914</v>
      </c>
      <c r="I6231" s="1700" t="s">
        <v>8088</v>
      </c>
    </row>
    <row r="6232" spans="2:9">
      <c r="B6232" s="1699" t="s">
        <v>4084</v>
      </c>
      <c r="C6232" s="1699" t="s">
        <v>2132</v>
      </c>
      <c r="D6232" s="1699" t="s">
        <v>2112</v>
      </c>
      <c r="E6232" s="1699">
        <v>0</v>
      </c>
      <c r="F6232" s="1699">
        <v>1</v>
      </c>
      <c r="G6232" s="1700" t="s">
        <v>7913</v>
      </c>
      <c r="H6232" s="1700" t="s">
        <v>7915</v>
      </c>
      <c r="I6232" s="1700" t="s">
        <v>8089</v>
      </c>
    </row>
    <row r="6233" spans="2:9">
      <c r="B6233" s="1699" t="s">
        <v>4084</v>
      </c>
      <c r="C6233" s="1699" t="s">
        <v>2132</v>
      </c>
      <c r="D6233" s="1699" t="s">
        <v>2122</v>
      </c>
      <c r="E6233" s="1699">
        <v>0</v>
      </c>
      <c r="F6233" s="1699">
        <v>1</v>
      </c>
      <c r="G6233" s="1700" t="s">
        <v>7913</v>
      </c>
      <c r="H6233" s="1700" t="s">
        <v>7916</v>
      </c>
      <c r="I6233" s="1700" t="s">
        <v>8088</v>
      </c>
    </row>
    <row r="6234" spans="2:9">
      <c r="B6234" s="1699" t="s">
        <v>4084</v>
      </c>
      <c r="C6234" s="1699" t="s">
        <v>2132</v>
      </c>
      <c r="D6234" s="1699" t="s">
        <v>2124</v>
      </c>
      <c r="E6234" s="1699">
        <v>0</v>
      </c>
      <c r="F6234" s="1699">
        <v>1</v>
      </c>
      <c r="G6234" s="1700" t="s">
        <v>7913</v>
      </c>
      <c r="H6234" s="1700" t="s">
        <v>7917</v>
      </c>
      <c r="I6234" s="1700" t="s">
        <v>8088</v>
      </c>
    </row>
    <row r="6235" spans="2:9">
      <c r="B6235" s="1699" t="s">
        <v>4084</v>
      </c>
      <c r="C6235" s="1699" t="s">
        <v>2132</v>
      </c>
      <c r="D6235" s="1699" t="s">
        <v>2128</v>
      </c>
      <c r="E6235" s="1699">
        <v>0</v>
      </c>
      <c r="F6235" s="1699">
        <v>1</v>
      </c>
      <c r="G6235" s="1700" t="s">
        <v>7913</v>
      </c>
      <c r="H6235" s="1700" t="s">
        <v>7918</v>
      </c>
      <c r="I6235" s="1700" t="s">
        <v>8088</v>
      </c>
    </row>
    <row r="6236" spans="2:9">
      <c r="B6236" s="1699" t="s">
        <v>4084</v>
      </c>
      <c r="C6236" s="1699" t="s">
        <v>2138</v>
      </c>
      <c r="D6236" s="1699" t="s">
        <v>2108</v>
      </c>
      <c r="E6236" s="1699">
        <v>1</v>
      </c>
      <c r="F6236" s="1699">
        <v>0</v>
      </c>
      <c r="G6236" s="1700" t="s">
        <v>7919</v>
      </c>
      <c r="H6236" s="1700"/>
      <c r="I6236" s="1700" t="s">
        <v>8088</v>
      </c>
    </row>
    <row r="6237" spans="2:9">
      <c r="B6237" s="1699" t="s">
        <v>4084</v>
      </c>
      <c r="C6237" s="1699" t="s">
        <v>2138</v>
      </c>
      <c r="D6237" s="1699" t="s">
        <v>2107</v>
      </c>
      <c r="E6237" s="1699">
        <v>0</v>
      </c>
      <c r="F6237" s="1699">
        <v>1</v>
      </c>
      <c r="G6237" s="1700" t="s">
        <v>7919</v>
      </c>
      <c r="H6237" s="1700" t="s">
        <v>7920</v>
      </c>
      <c r="I6237" s="1700" t="s">
        <v>8088</v>
      </c>
    </row>
    <row r="6238" spans="2:9">
      <c r="B6238" s="1699" t="s">
        <v>4084</v>
      </c>
      <c r="C6238" s="1699" t="s">
        <v>2145</v>
      </c>
      <c r="D6238" s="1699" t="s">
        <v>2108</v>
      </c>
      <c r="E6238" s="1699">
        <v>1</v>
      </c>
      <c r="F6238" s="1699">
        <v>0</v>
      </c>
      <c r="G6238" s="1700" t="s">
        <v>7921</v>
      </c>
      <c r="H6238" s="1700"/>
      <c r="I6238" s="1700" t="s">
        <v>8088</v>
      </c>
    </row>
    <row r="6239" spans="2:9">
      <c r="B6239" s="1699" t="s">
        <v>4084</v>
      </c>
      <c r="C6239" s="1699" t="s">
        <v>2145</v>
      </c>
      <c r="D6239" s="1699" t="s">
        <v>2107</v>
      </c>
      <c r="E6239" s="1699">
        <v>0</v>
      </c>
      <c r="F6239" s="1699">
        <v>1</v>
      </c>
      <c r="G6239" s="1700" t="s">
        <v>7921</v>
      </c>
      <c r="H6239" s="1700" t="s">
        <v>7922</v>
      </c>
      <c r="I6239" s="1700" t="s">
        <v>8088</v>
      </c>
    </row>
    <row r="6240" spans="2:9">
      <c r="B6240" s="1699" t="s">
        <v>4084</v>
      </c>
      <c r="C6240" s="1699" t="s">
        <v>2145</v>
      </c>
      <c r="D6240" s="1699" t="s">
        <v>2112</v>
      </c>
      <c r="E6240" s="1699">
        <v>0</v>
      </c>
      <c r="F6240" s="1699">
        <v>1</v>
      </c>
      <c r="G6240" s="1700" t="s">
        <v>7921</v>
      </c>
      <c r="H6240" s="1700" t="s">
        <v>7923</v>
      </c>
      <c r="I6240" s="1700" t="s">
        <v>8089</v>
      </c>
    </row>
    <row r="6241" spans="2:9">
      <c r="B6241" s="1699" t="s">
        <v>4084</v>
      </c>
      <c r="C6241" s="1699" t="s">
        <v>2145</v>
      </c>
      <c r="D6241" s="1699" t="s">
        <v>2122</v>
      </c>
      <c r="E6241" s="1699">
        <v>0</v>
      </c>
      <c r="F6241" s="1699">
        <v>1</v>
      </c>
      <c r="G6241" s="1700" t="s">
        <v>7921</v>
      </c>
      <c r="H6241" s="1700" t="s">
        <v>3865</v>
      </c>
      <c r="I6241" s="1700" t="s">
        <v>8088</v>
      </c>
    </row>
    <row r="6242" spans="2:9">
      <c r="B6242" s="1699" t="s">
        <v>4084</v>
      </c>
      <c r="C6242" s="1699" t="s">
        <v>2152</v>
      </c>
      <c r="D6242" s="1699" t="s">
        <v>2110</v>
      </c>
      <c r="E6242" s="1699">
        <v>0</v>
      </c>
      <c r="F6242" s="1699">
        <v>1</v>
      </c>
      <c r="G6242" s="1700" t="s">
        <v>7924</v>
      </c>
      <c r="H6242" s="1700" t="s">
        <v>7925</v>
      </c>
      <c r="I6242" s="1700" t="s">
        <v>8088</v>
      </c>
    </row>
    <row r="6243" spans="2:9">
      <c r="B6243" s="1699" t="s">
        <v>4084</v>
      </c>
      <c r="C6243" s="1699" t="s">
        <v>2152</v>
      </c>
      <c r="D6243" s="1699" t="s">
        <v>2122</v>
      </c>
      <c r="E6243" s="1699">
        <v>0</v>
      </c>
      <c r="F6243" s="1699">
        <v>1</v>
      </c>
      <c r="G6243" s="1700" t="s">
        <v>7924</v>
      </c>
      <c r="H6243" s="1700" t="s">
        <v>7926</v>
      </c>
      <c r="I6243" s="1700" t="s">
        <v>8088</v>
      </c>
    </row>
    <row r="6244" spans="2:9">
      <c r="B6244" s="1699" t="s">
        <v>4084</v>
      </c>
      <c r="C6244" s="1699" t="s">
        <v>2157</v>
      </c>
      <c r="D6244" s="1699" t="s">
        <v>2108</v>
      </c>
      <c r="E6244" s="1699">
        <v>1</v>
      </c>
      <c r="F6244" s="1699">
        <v>1</v>
      </c>
      <c r="G6244" s="1700" t="s">
        <v>7927</v>
      </c>
      <c r="H6244" s="1700"/>
      <c r="I6244" s="1700" t="s">
        <v>8088</v>
      </c>
    </row>
    <row r="6245" spans="2:9">
      <c r="B6245" s="1699" t="s">
        <v>4084</v>
      </c>
      <c r="C6245" s="1699" t="s">
        <v>2158</v>
      </c>
      <c r="D6245" s="1699" t="s">
        <v>2108</v>
      </c>
      <c r="E6245" s="1699">
        <v>1</v>
      </c>
      <c r="F6245" s="1699">
        <v>0</v>
      </c>
      <c r="G6245" s="1700" t="s">
        <v>7928</v>
      </c>
      <c r="H6245" s="1700"/>
      <c r="I6245" s="1700" t="s">
        <v>8088</v>
      </c>
    </row>
    <row r="6246" spans="2:9">
      <c r="B6246" s="1699" t="s">
        <v>4084</v>
      </c>
      <c r="C6246" s="1699" t="s">
        <v>2158</v>
      </c>
      <c r="D6246" s="1699" t="s">
        <v>2107</v>
      </c>
      <c r="E6246" s="1699">
        <v>0</v>
      </c>
      <c r="F6246" s="1699">
        <v>1</v>
      </c>
      <c r="G6246" s="1700" t="s">
        <v>7928</v>
      </c>
      <c r="H6246" s="1700" t="s">
        <v>7929</v>
      </c>
      <c r="I6246" s="1700" t="s">
        <v>8088</v>
      </c>
    </row>
    <row r="6247" spans="2:9">
      <c r="B6247" s="1699" t="s">
        <v>4084</v>
      </c>
      <c r="C6247" s="1699" t="s">
        <v>2158</v>
      </c>
      <c r="D6247" s="1699" t="s">
        <v>2110</v>
      </c>
      <c r="E6247" s="1699">
        <v>0</v>
      </c>
      <c r="F6247" s="1699">
        <v>1</v>
      </c>
      <c r="G6247" s="1700" t="s">
        <v>7928</v>
      </c>
      <c r="H6247" s="1700" t="s">
        <v>7930</v>
      </c>
      <c r="I6247" s="1700" t="s">
        <v>8088</v>
      </c>
    </row>
    <row r="6248" spans="2:9">
      <c r="B6248" s="1699" t="s">
        <v>4084</v>
      </c>
      <c r="C6248" s="1699" t="s">
        <v>2158</v>
      </c>
      <c r="D6248" s="1699" t="s">
        <v>2112</v>
      </c>
      <c r="E6248" s="1699">
        <v>0</v>
      </c>
      <c r="F6248" s="1699">
        <v>1</v>
      </c>
      <c r="G6248" s="1700" t="s">
        <v>7928</v>
      </c>
      <c r="H6248" s="1700" t="s">
        <v>7931</v>
      </c>
      <c r="I6248" s="1700" t="s">
        <v>8089</v>
      </c>
    </row>
    <row r="6249" spans="2:9">
      <c r="B6249" s="1699" t="s">
        <v>4084</v>
      </c>
      <c r="C6249" s="1699" t="s">
        <v>2161</v>
      </c>
      <c r="D6249" s="1699" t="s">
        <v>2108</v>
      </c>
      <c r="E6249" s="1699">
        <v>1</v>
      </c>
      <c r="F6249" s="1699">
        <v>0</v>
      </c>
      <c r="G6249" s="1700" t="s">
        <v>7932</v>
      </c>
      <c r="H6249" s="1700"/>
      <c r="I6249" s="1700" t="s">
        <v>8088</v>
      </c>
    </row>
    <row r="6250" spans="2:9">
      <c r="B6250" s="1699" t="s">
        <v>4084</v>
      </c>
      <c r="C6250" s="1699" t="s">
        <v>2161</v>
      </c>
      <c r="D6250" s="1699" t="s">
        <v>2110</v>
      </c>
      <c r="E6250" s="1699">
        <v>0</v>
      </c>
      <c r="F6250" s="1699">
        <v>1</v>
      </c>
      <c r="G6250" s="1700" t="s">
        <v>7932</v>
      </c>
      <c r="H6250" s="1700" t="s">
        <v>7933</v>
      </c>
      <c r="I6250" s="1700" t="s">
        <v>8088</v>
      </c>
    </row>
    <row r="6251" spans="2:9">
      <c r="B6251" s="1699" t="s">
        <v>4084</v>
      </c>
      <c r="C6251" s="1699" t="s">
        <v>2161</v>
      </c>
      <c r="D6251" s="1699" t="s">
        <v>2112</v>
      </c>
      <c r="E6251" s="1699">
        <v>0</v>
      </c>
      <c r="F6251" s="1699">
        <v>1</v>
      </c>
      <c r="G6251" s="1700" t="s">
        <v>7932</v>
      </c>
      <c r="H6251" s="1700" t="s">
        <v>7934</v>
      </c>
      <c r="I6251" s="1700" t="s">
        <v>8088</v>
      </c>
    </row>
    <row r="6252" spans="2:9">
      <c r="B6252" s="1699" t="s">
        <v>4084</v>
      </c>
      <c r="C6252" s="1699" t="s">
        <v>2161</v>
      </c>
      <c r="D6252" s="1699" t="s">
        <v>2122</v>
      </c>
      <c r="E6252" s="1699">
        <v>0</v>
      </c>
      <c r="F6252" s="1699">
        <v>1</v>
      </c>
      <c r="G6252" s="1700" t="s">
        <v>7932</v>
      </c>
      <c r="H6252" s="1700" t="s">
        <v>7935</v>
      </c>
      <c r="I6252" s="1700" t="s">
        <v>8088</v>
      </c>
    </row>
    <row r="6253" spans="2:9">
      <c r="B6253" s="1699" t="s">
        <v>4084</v>
      </c>
      <c r="C6253" s="1699" t="s">
        <v>2161</v>
      </c>
      <c r="D6253" s="1699" t="s">
        <v>2124</v>
      </c>
      <c r="E6253" s="1699">
        <v>0</v>
      </c>
      <c r="F6253" s="1699">
        <v>1</v>
      </c>
      <c r="G6253" s="1700" t="s">
        <v>7932</v>
      </c>
      <c r="H6253" s="1700" t="s">
        <v>7936</v>
      </c>
      <c r="I6253" s="1700" t="s">
        <v>8088</v>
      </c>
    </row>
    <row r="6254" spans="2:9">
      <c r="B6254" s="1699" t="s">
        <v>4084</v>
      </c>
      <c r="C6254" s="1699" t="s">
        <v>2161</v>
      </c>
      <c r="D6254" s="1699" t="s">
        <v>2126</v>
      </c>
      <c r="E6254" s="1699">
        <v>0</v>
      </c>
      <c r="F6254" s="1699">
        <v>1</v>
      </c>
      <c r="G6254" s="1700" t="s">
        <v>7932</v>
      </c>
      <c r="H6254" s="1700" t="s">
        <v>6034</v>
      </c>
      <c r="I6254" s="1700" t="s">
        <v>8088</v>
      </c>
    </row>
    <row r="6255" spans="2:9">
      <c r="B6255" s="1699" t="s">
        <v>4084</v>
      </c>
      <c r="C6255" s="1699" t="s">
        <v>2161</v>
      </c>
      <c r="D6255" s="1699" t="s">
        <v>2128</v>
      </c>
      <c r="E6255" s="1699">
        <v>0</v>
      </c>
      <c r="F6255" s="1699">
        <v>1</v>
      </c>
      <c r="G6255" s="1700" t="s">
        <v>7932</v>
      </c>
      <c r="H6255" s="1700" t="s">
        <v>7937</v>
      </c>
      <c r="I6255" s="1700" t="s">
        <v>8089</v>
      </c>
    </row>
    <row r="6256" spans="2:9">
      <c r="B6256" s="1699" t="s">
        <v>4084</v>
      </c>
      <c r="C6256" s="1699" t="s">
        <v>2161</v>
      </c>
      <c r="D6256" s="1699" t="s">
        <v>2130</v>
      </c>
      <c r="E6256" s="1699">
        <v>0</v>
      </c>
      <c r="F6256" s="1699">
        <v>1</v>
      </c>
      <c r="G6256" s="1700" t="s">
        <v>7932</v>
      </c>
      <c r="H6256" s="1700" t="s">
        <v>7938</v>
      </c>
      <c r="I6256" s="1700" t="s">
        <v>8088</v>
      </c>
    </row>
    <row r="6257" spans="2:9">
      <c r="B6257" s="1699" t="s">
        <v>4084</v>
      </c>
      <c r="C6257" s="1699" t="s">
        <v>2161</v>
      </c>
      <c r="D6257" s="1699" t="s">
        <v>2512</v>
      </c>
      <c r="E6257" s="1699">
        <v>0</v>
      </c>
      <c r="F6257" s="1699">
        <v>1</v>
      </c>
      <c r="G6257" s="1700" t="s">
        <v>7932</v>
      </c>
      <c r="H6257" s="1700" t="s">
        <v>7939</v>
      </c>
      <c r="I6257" s="1700" t="s">
        <v>8088</v>
      </c>
    </row>
    <row r="6258" spans="2:9">
      <c r="B6258" s="1699" t="s">
        <v>4084</v>
      </c>
      <c r="C6258" s="1699" t="s">
        <v>2161</v>
      </c>
      <c r="D6258" s="1699" t="s">
        <v>2514</v>
      </c>
      <c r="E6258" s="1699">
        <v>0</v>
      </c>
      <c r="F6258" s="1699">
        <v>1</v>
      </c>
      <c r="G6258" s="1700" t="s">
        <v>7932</v>
      </c>
      <c r="H6258" s="1700" t="s">
        <v>5301</v>
      </c>
      <c r="I6258" s="1700" t="s">
        <v>8088</v>
      </c>
    </row>
    <row r="6259" spans="2:9">
      <c r="B6259" s="1699" t="s">
        <v>4084</v>
      </c>
      <c r="C6259" s="1699" t="s">
        <v>2161</v>
      </c>
      <c r="D6259" s="1699" t="s">
        <v>2515</v>
      </c>
      <c r="E6259" s="1699">
        <v>0</v>
      </c>
      <c r="F6259" s="1699">
        <v>1</v>
      </c>
      <c r="G6259" s="1700" t="s">
        <v>7932</v>
      </c>
      <c r="H6259" s="1700" t="s">
        <v>3572</v>
      </c>
      <c r="I6259" s="1700" t="s">
        <v>8088</v>
      </c>
    </row>
    <row r="6260" spans="2:9">
      <c r="B6260" s="1699" t="s">
        <v>4084</v>
      </c>
      <c r="C6260" s="1699" t="s">
        <v>2161</v>
      </c>
      <c r="D6260" s="1699" t="s">
        <v>2516</v>
      </c>
      <c r="E6260" s="1699">
        <v>0</v>
      </c>
      <c r="F6260" s="1699">
        <v>1</v>
      </c>
      <c r="G6260" s="1700" t="s">
        <v>7932</v>
      </c>
      <c r="H6260" s="1700" t="s">
        <v>6327</v>
      </c>
      <c r="I6260" s="1700" t="s">
        <v>8088</v>
      </c>
    </row>
    <row r="6261" spans="2:9">
      <c r="B6261" s="1699" t="s">
        <v>4084</v>
      </c>
      <c r="C6261" s="1699" t="s">
        <v>2161</v>
      </c>
      <c r="D6261" s="1699" t="s">
        <v>2518</v>
      </c>
      <c r="E6261" s="1699">
        <v>0</v>
      </c>
      <c r="F6261" s="1699">
        <v>1</v>
      </c>
      <c r="G6261" s="1700" t="s">
        <v>7932</v>
      </c>
      <c r="H6261" s="1700" t="s">
        <v>7940</v>
      </c>
      <c r="I6261" s="1700" t="s">
        <v>8088</v>
      </c>
    </row>
    <row r="6262" spans="2:9">
      <c r="B6262" s="1699" t="s">
        <v>4084</v>
      </c>
      <c r="C6262" s="1699" t="s">
        <v>2161</v>
      </c>
      <c r="D6262" s="1699" t="s">
        <v>2520</v>
      </c>
      <c r="E6262" s="1699">
        <v>0</v>
      </c>
      <c r="F6262" s="1699">
        <v>1</v>
      </c>
      <c r="G6262" s="1700" t="s">
        <v>7932</v>
      </c>
      <c r="H6262" s="1700" t="s">
        <v>7941</v>
      </c>
      <c r="I6262" s="1700" t="s">
        <v>8088</v>
      </c>
    </row>
    <row r="6263" spans="2:9">
      <c r="B6263" s="1699" t="s">
        <v>4084</v>
      </c>
      <c r="C6263" s="1699" t="s">
        <v>2161</v>
      </c>
      <c r="D6263" s="1699" t="s">
        <v>2522</v>
      </c>
      <c r="E6263" s="1699">
        <v>0</v>
      </c>
      <c r="F6263" s="1699">
        <v>1</v>
      </c>
      <c r="G6263" s="1700" t="s">
        <v>7932</v>
      </c>
      <c r="H6263" s="1700" t="s">
        <v>7942</v>
      </c>
      <c r="I6263" s="1700" t="s">
        <v>8089</v>
      </c>
    </row>
    <row r="6264" spans="2:9">
      <c r="B6264" s="1699" t="s">
        <v>4084</v>
      </c>
      <c r="C6264" s="1699" t="s">
        <v>2161</v>
      </c>
      <c r="D6264" s="1699" t="s">
        <v>2524</v>
      </c>
      <c r="E6264" s="1699">
        <v>0</v>
      </c>
      <c r="F6264" s="1699">
        <v>1</v>
      </c>
      <c r="G6264" s="1700" t="s">
        <v>7932</v>
      </c>
      <c r="H6264" s="1700" t="s">
        <v>7943</v>
      </c>
      <c r="I6264" s="1700" t="s">
        <v>8089</v>
      </c>
    </row>
    <row r="6265" spans="2:9">
      <c r="B6265" s="1699" t="s">
        <v>4084</v>
      </c>
      <c r="C6265" s="1699" t="s">
        <v>2161</v>
      </c>
      <c r="D6265" s="1699" t="s">
        <v>2525</v>
      </c>
      <c r="E6265" s="1699">
        <v>0</v>
      </c>
      <c r="F6265" s="1699">
        <v>1</v>
      </c>
      <c r="G6265" s="1700" t="s">
        <v>7932</v>
      </c>
      <c r="H6265" s="1700" t="s">
        <v>3288</v>
      </c>
      <c r="I6265" s="1700" t="s">
        <v>8088</v>
      </c>
    </row>
    <row r="6266" spans="2:9">
      <c r="B6266" s="1699" t="s">
        <v>4084</v>
      </c>
      <c r="C6266" s="1699" t="s">
        <v>2162</v>
      </c>
      <c r="D6266" s="1699" t="s">
        <v>2108</v>
      </c>
      <c r="E6266" s="1699">
        <v>1</v>
      </c>
      <c r="F6266" s="1699">
        <v>0</v>
      </c>
      <c r="G6266" s="1700" t="s">
        <v>7944</v>
      </c>
      <c r="H6266" s="1700"/>
      <c r="I6266" s="1700" t="s">
        <v>8088</v>
      </c>
    </row>
    <row r="6267" spans="2:9">
      <c r="B6267" s="1699" t="s">
        <v>4084</v>
      </c>
      <c r="C6267" s="1699" t="s">
        <v>2162</v>
      </c>
      <c r="D6267" s="1699" t="s">
        <v>2107</v>
      </c>
      <c r="E6267" s="1699">
        <v>0</v>
      </c>
      <c r="F6267" s="1699">
        <v>1</v>
      </c>
      <c r="G6267" s="1700" t="s">
        <v>7944</v>
      </c>
      <c r="H6267" s="1700" t="s">
        <v>7945</v>
      </c>
      <c r="I6267" s="1700" t="s">
        <v>8088</v>
      </c>
    </row>
    <row r="6268" spans="2:9">
      <c r="B6268" s="1699" t="s">
        <v>4084</v>
      </c>
      <c r="C6268" s="1699" t="s">
        <v>2162</v>
      </c>
      <c r="D6268" s="1699" t="s">
        <v>2110</v>
      </c>
      <c r="E6268" s="1699">
        <v>0</v>
      </c>
      <c r="F6268" s="1699">
        <v>1</v>
      </c>
      <c r="G6268" s="1700" t="s">
        <v>7944</v>
      </c>
      <c r="H6268" s="1700" t="s">
        <v>7946</v>
      </c>
      <c r="I6268" s="1700" t="s">
        <v>8088</v>
      </c>
    </row>
    <row r="6269" spans="2:9">
      <c r="B6269" s="1699" t="s">
        <v>4084</v>
      </c>
      <c r="C6269" s="1699" t="s">
        <v>2162</v>
      </c>
      <c r="D6269" s="1699" t="s">
        <v>2112</v>
      </c>
      <c r="E6269" s="1699">
        <v>0</v>
      </c>
      <c r="F6269" s="1699">
        <v>1</v>
      </c>
      <c r="G6269" s="1700" t="s">
        <v>7944</v>
      </c>
      <c r="H6269" s="1700" t="s">
        <v>7947</v>
      </c>
      <c r="I6269" s="1700" t="s">
        <v>8088</v>
      </c>
    </row>
    <row r="6270" spans="2:9">
      <c r="B6270" s="1699" t="s">
        <v>4084</v>
      </c>
      <c r="C6270" s="1699" t="s">
        <v>2162</v>
      </c>
      <c r="D6270" s="1699" t="s">
        <v>2122</v>
      </c>
      <c r="E6270" s="1699">
        <v>0</v>
      </c>
      <c r="F6270" s="1699">
        <v>1</v>
      </c>
      <c r="G6270" s="1700" t="s">
        <v>7944</v>
      </c>
      <c r="H6270" s="1700" t="s">
        <v>7948</v>
      </c>
      <c r="I6270" s="1700" t="s">
        <v>8088</v>
      </c>
    </row>
    <row r="6271" spans="2:9">
      <c r="B6271" s="1699" t="s">
        <v>4084</v>
      </c>
      <c r="C6271" s="1699" t="s">
        <v>2162</v>
      </c>
      <c r="D6271" s="1699" t="s">
        <v>2124</v>
      </c>
      <c r="E6271" s="1699">
        <v>0</v>
      </c>
      <c r="F6271" s="1699">
        <v>1</v>
      </c>
      <c r="G6271" s="1700" t="s">
        <v>7944</v>
      </c>
      <c r="H6271" s="1700" t="s">
        <v>5569</v>
      </c>
      <c r="I6271" s="1700" t="s">
        <v>8088</v>
      </c>
    </row>
    <row r="6272" spans="2:9">
      <c r="B6272" s="1699" t="s">
        <v>4084</v>
      </c>
      <c r="C6272" s="1699" t="s">
        <v>2162</v>
      </c>
      <c r="D6272" s="1699" t="s">
        <v>2128</v>
      </c>
      <c r="E6272" s="1699">
        <v>0</v>
      </c>
      <c r="F6272" s="1699">
        <v>1</v>
      </c>
      <c r="G6272" s="1700" t="s">
        <v>7944</v>
      </c>
      <c r="H6272" s="1700" t="s">
        <v>7949</v>
      </c>
      <c r="I6272" s="1700" t="s">
        <v>8088</v>
      </c>
    </row>
    <row r="6273" spans="2:9">
      <c r="B6273" s="1699" t="s">
        <v>4084</v>
      </c>
      <c r="C6273" s="1699" t="s">
        <v>2162</v>
      </c>
      <c r="D6273" s="1699" t="s">
        <v>2130</v>
      </c>
      <c r="E6273" s="1699">
        <v>0</v>
      </c>
      <c r="F6273" s="1699">
        <v>1</v>
      </c>
      <c r="G6273" s="1700" t="s">
        <v>7944</v>
      </c>
      <c r="H6273" s="1700" t="s">
        <v>7950</v>
      </c>
      <c r="I6273" s="1700" t="s">
        <v>8088</v>
      </c>
    </row>
    <row r="6274" spans="2:9">
      <c r="B6274" s="1699" t="s">
        <v>4084</v>
      </c>
      <c r="C6274" s="1699" t="s">
        <v>2162</v>
      </c>
      <c r="D6274" s="1699" t="s">
        <v>2512</v>
      </c>
      <c r="E6274" s="1699">
        <v>0</v>
      </c>
      <c r="F6274" s="1699">
        <v>1</v>
      </c>
      <c r="G6274" s="1700" t="s">
        <v>7944</v>
      </c>
      <c r="H6274" s="1700" t="s">
        <v>7951</v>
      </c>
      <c r="I6274" s="1700" t="s">
        <v>8088</v>
      </c>
    </row>
    <row r="6275" spans="2:9">
      <c r="B6275" s="1699" t="s">
        <v>4084</v>
      </c>
      <c r="C6275" s="1699" t="s">
        <v>2164</v>
      </c>
      <c r="D6275" s="1699" t="s">
        <v>2108</v>
      </c>
      <c r="E6275" s="1699">
        <v>1</v>
      </c>
      <c r="F6275" s="1699">
        <v>0</v>
      </c>
      <c r="G6275" s="1700" t="s">
        <v>7952</v>
      </c>
      <c r="H6275" s="1700"/>
      <c r="I6275" s="1700" t="s">
        <v>8088</v>
      </c>
    </row>
    <row r="6276" spans="2:9">
      <c r="B6276" s="1699" t="s">
        <v>4084</v>
      </c>
      <c r="C6276" s="1699" t="s">
        <v>2164</v>
      </c>
      <c r="D6276" s="1699" t="s">
        <v>2107</v>
      </c>
      <c r="E6276" s="1699">
        <v>0</v>
      </c>
      <c r="F6276" s="1699">
        <v>1</v>
      </c>
      <c r="G6276" s="1700" t="s">
        <v>7952</v>
      </c>
      <c r="H6276" s="1700" t="s">
        <v>7953</v>
      </c>
      <c r="I6276" s="1700" t="s">
        <v>8088</v>
      </c>
    </row>
    <row r="6277" spans="2:9">
      <c r="B6277" s="1699" t="s">
        <v>4084</v>
      </c>
      <c r="C6277" s="1699" t="s">
        <v>2164</v>
      </c>
      <c r="D6277" s="1699" t="s">
        <v>2110</v>
      </c>
      <c r="E6277" s="1699">
        <v>0</v>
      </c>
      <c r="F6277" s="1699">
        <v>1</v>
      </c>
      <c r="G6277" s="1700" t="s">
        <v>7952</v>
      </c>
      <c r="H6277" s="1700" t="s">
        <v>7954</v>
      </c>
      <c r="I6277" s="1700" t="s">
        <v>8088</v>
      </c>
    </row>
    <row r="6278" spans="2:9">
      <c r="B6278" s="1699" t="s">
        <v>4084</v>
      </c>
      <c r="C6278" s="1699" t="s">
        <v>2164</v>
      </c>
      <c r="D6278" s="1699" t="s">
        <v>2112</v>
      </c>
      <c r="E6278" s="1699">
        <v>0</v>
      </c>
      <c r="F6278" s="1699">
        <v>1</v>
      </c>
      <c r="G6278" s="1700" t="s">
        <v>7952</v>
      </c>
      <c r="H6278" s="1700" t="s">
        <v>7955</v>
      </c>
      <c r="I6278" s="1700" t="s">
        <v>8088</v>
      </c>
    </row>
    <row r="6279" spans="2:9">
      <c r="B6279" s="1699" t="s">
        <v>4084</v>
      </c>
      <c r="C6279" s="1699" t="s">
        <v>2164</v>
      </c>
      <c r="D6279" s="1699" t="s">
        <v>2122</v>
      </c>
      <c r="E6279" s="1699">
        <v>0</v>
      </c>
      <c r="F6279" s="1699">
        <v>1</v>
      </c>
      <c r="G6279" s="1700" t="s">
        <v>7952</v>
      </c>
      <c r="H6279" s="1700" t="s">
        <v>7956</v>
      </c>
      <c r="I6279" s="1700" t="s">
        <v>8088</v>
      </c>
    </row>
    <row r="6280" spans="2:9">
      <c r="B6280" s="1699" t="s">
        <v>4084</v>
      </c>
      <c r="C6280" s="1699" t="s">
        <v>2164</v>
      </c>
      <c r="D6280" s="1699" t="s">
        <v>2124</v>
      </c>
      <c r="E6280" s="1699">
        <v>0</v>
      </c>
      <c r="F6280" s="1699">
        <v>1</v>
      </c>
      <c r="G6280" s="1700" t="s">
        <v>7952</v>
      </c>
      <c r="H6280" s="1700" t="s">
        <v>7957</v>
      </c>
      <c r="I6280" s="1700" t="s">
        <v>8088</v>
      </c>
    </row>
    <row r="6281" spans="2:9">
      <c r="B6281" s="1699" t="s">
        <v>4084</v>
      </c>
      <c r="C6281" s="1699" t="s">
        <v>2164</v>
      </c>
      <c r="D6281" s="1699" t="s">
        <v>2126</v>
      </c>
      <c r="E6281" s="1699">
        <v>0</v>
      </c>
      <c r="F6281" s="1699">
        <v>1</v>
      </c>
      <c r="G6281" s="1700" t="s">
        <v>7952</v>
      </c>
      <c r="H6281" s="1700" t="s">
        <v>7958</v>
      </c>
      <c r="I6281" s="1700" t="s">
        <v>8088</v>
      </c>
    </row>
    <row r="6282" spans="2:9">
      <c r="B6282" s="1699" t="s">
        <v>4084</v>
      </c>
      <c r="C6282" s="1699" t="s">
        <v>2165</v>
      </c>
      <c r="D6282" s="1699" t="s">
        <v>2110</v>
      </c>
      <c r="E6282" s="1699">
        <v>0</v>
      </c>
      <c r="F6282" s="1699">
        <v>1</v>
      </c>
      <c r="G6282" s="1700" t="s">
        <v>7959</v>
      </c>
      <c r="H6282" s="1700" t="s">
        <v>7960</v>
      </c>
      <c r="I6282" s="1700" t="s">
        <v>8088</v>
      </c>
    </row>
    <row r="6283" spans="2:9">
      <c r="B6283" s="1699" t="s">
        <v>4084</v>
      </c>
      <c r="C6283" s="1699" t="s">
        <v>2165</v>
      </c>
      <c r="D6283" s="1699" t="s">
        <v>2112</v>
      </c>
      <c r="E6283" s="1699">
        <v>0</v>
      </c>
      <c r="F6283" s="1699">
        <v>1</v>
      </c>
      <c r="G6283" s="1700" t="s">
        <v>7959</v>
      </c>
      <c r="H6283" s="1700" t="s">
        <v>7961</v>
      </c>
      <c r="I6283" s="1700" t="s">
        <v>8088</v>
      </c>
    </row>
    <row r="6284" spans="2:9">
      <c r="B6284" s="1699" t="s">
        <v>4084</v>
      </c>
      <c r="C6284" s="1699" t="s">
        <v>2165</v>
      </c>
      <c r="D6284" s="1699" t="s">
        <v>2122</v>
      </c>
      <c r="E6284" s="1699">
        <v>0</v>
      </c>
      <c r="F6284" s="1699">
        <v>1</v>
      </c>
      <c r="G6284" s="1700" t="s">
        <v>7959</v>
      </c>
      <c r="H6284" s="1700" t="s">
        <v>7962</v>
      </c>
      <c r="I6284" s="1700" t="s">
        <v>8088</v>
      </c>
    </row>
    <row r="6285" spans="2:9">
      <c r="B6285" s="1699" t="s">
        <v>4084</v>
      </c>
      <c r="C6285" s="1699" t="s">
        <v>2165</v>
      </c>
      <c r="D6285" s="1699" t="s">
        <v>2128</v>
      </c>
      <c r="E6285" s="1699">
        <v>0</v>
      </c>
      <c r="F6285" s="1699">
        <v>1</v>
      </c>
      <c r="G6285" s="1700" t="s">
        <v>7959</v>
      </c>
      <c r="H6285" s="1700" t="s">
        <v>7963</v>
      </c>
      <c r="I6285" s="1700" t="s">
        <v>8088</v>
      </c>
    </row>
    <row r="6286" spans="2:9">
      <c r="B6286" s="1699" t="s">
        <v>4084</v>
      </c>
      <c r="C6286" s="1699" t="s">
        <v>2165</v>
      </c>
      <c r="D6286" s="1699" t="s">
        <v>2130</v>
      </c>
      <c r="E6286" s="1699">
        <v>0</v>
      </c>
      <c r="F6286" s="1699">
        <v>1</v>
      </c>
      <c r="G6286" s="1700" t="s">
        <v>7959</v>
      </c>
      <c r="H6286" s="1700" t="s">
        <v>7964</v>
      </c>
      <c r="I6286" s="1700" t="s">
        <v>8088</v>
      </c>
    </row>
    <row r="6287" spans="2:9">
      <c r="B6287" s="1699" t="s">
        <v>4084</v>
      </c>
      <c r="C6287" s="1699" t="s">
        <v>2165</v>
      </c>
      <c r="D6287" s="1699" t="s">
        <v>2512</v>
      </c>
      <c r="E6287" s="1699">
        <v>0</v>
      </c>
      <c r="F6287" s="1699">
        <v>1</v>
      </c>
      <c r="G6287" s="1700" t="s">
        <v>7959</v>
      </c>
      <c r="H6287" s="1700" t="s">
        <v>7965</v>
      </c>
      <c r="I6287" s="1700" t="s">
        <v>8088</v>
      </c>
    </row>
    <row r="6288" spans="2:9">
      <c r="B6288" s="1699" t="s">
        <v>4084</v>
      </c>
      <c r="C6288" s="1699" t="s">
        <v>2165</v>
      </c>
      <c r="D6288" s="1699" t="s">
        <v>2514</v>
      </c>
      <c r="E6288" s="1699">
        <v>0</v>
      </c>
      <c r="F6288" s="1699">
        <v>1</v>
      </c>
      <c r="G6288" s="1700" t="s">
        <v>7959</v>
      </c>
      <c r="H6288" s="1700" t="s">
        <v>7966</v>
      </c>
      <c r="I6288" s="1700" t="s">
        <v>8089</v>
      </c>
    </row>
    <row r="6289" spans="2:9">
      <c r="B6289" s="1699" t="s">
        <v>4084</v>
      </c>
      <c r="C6289" s="1699" t="s">
        <v>2165</v>
      </c>
      <c r="D6289" s="1699" t="s">
        <v>2516</v>
      </c>
      <c r="E6289" s="1699">
        <v>0</v>
      </c>
      <c r="F6289" s="1699">
        <v>1</v>
      </c>
      <c r="G6289" s="1700" t="s">
        <v>7959</v>
      </c>
      <c r="H6289" s="1700" t="s">
        <v>7967</v>
      </c>
      <c r="I6289" s="1700" t="s">
        <v>8088</v>
      </c>
    </row>
    <row r="6290" spans="2:9">
      <c r="B6290" s="1699" t="s">
        <v>4084</v>
      </c>
      <c r="C6290" s="1699" t="s">
        <v>2165</v>
      </c>
      <c r="D6290" s="1699" t="s">
        <v>2518</v>
      </c>
      <c r="E6290" s="1699">
        <v>0</v>
      </c>
      <c r="F6290" s="1699">
        <v>1</v>
      </c>
      <c r="G6290" s="1700" t="s">
        <v>7959</v>
      </c>
      <c r="H6290" s="1700" t="s">
        <v>7968</v>
      </c>
      <c r="I6290" s="1700" t="s">
        <v>8088</v>
      </c>
    </row>
    <row r="6291" spans="2:9">
      <c r="B6291" s="1699" t="s">
        <v>4084</v>
      </c>
      <c r="C6291" s="1699" t="s">
        <v>2165</v>
      </c>
      <c r="D6291" s="1699" t="s">
        <v>2522</v>
      </c>
      <c r="E6291" s="1699">
        <v>0</v>
      </c>
      <c r="F6291" s="1699">
        <v>1</v>
      </c>
      <c r="G6291" s="1700" t="s">
        <v>7959</v>
      </c>
      <c r="H6291" s="1700" t="s">
        <v>7969</v>
      </c>
      <c r="I6291" s="1700" t="s">
        <v>8088</v>
      </c>
    </row>
    <row r="6292" spans="2:9">
      <c r="B6292" s="1699" t="s">
        <v>4084</v>
      </c>
      <c r="C6292" s="1699" t="s">
        <v>2165</v>
      </c>
      <c r="D6292" s="1699" t="s">
        <v>2524</v>
      </c>
      <c r="E6292" s="1699">
        <v>0</v>
      </c>
      <c r="F6292" s="1699">
        <v>1</v>
      </c>
      <c r="G6292" s="1700" t="s">
        <v>7959</v>
      </c>
      <c r="H6292" s="1700" t="s">
        <v>7970</v>
      </c>
      <c r="I6292" s="1700" t="s">
        <v>8088</v>
      </c>
    </row>
    <row r="6293" spans="2:9">
      <c r="B6293" s="1699" t="s">
        <v>4084</v>
      </c>
      <c r="C6293" s="1699" t="s">
        <v>2167</v>
      </c>
      <c r="D6293" s="1699" t="s">
        <v>2108</v>
      </c>
      <c r="E6293" s="1699">
        <v>1</v>
      </c>
      <c r="F6293" s="1699">
        <v>0</v>
      </c>
      <c r="G6293" s="1700" t="s">
        <v>7971</v>
      </c>
      <c r="H6293" s="1700"/>
      <c r="I6293" s="1700" t="s">
        <v>8088</v>
      </c>
    </row>
    <row r="6294" spans="2:9">
      <c r="B6294" s="1699" t="s">
        <v>4084</v>
      </c>
      <c r="C6294" s="1699" t="s">
        <v>2167</v>
      </c>
      <c r="D6294" s="1699" t="s">
        <v>2107</v>
      </c>
      <c r="E6294" s="1699">
        <v>0</v>
      </c>
      <c r="F6294" s="1699">
        <v>1</v>
      </c>
      <c r="G6294" s="1700" t="s">
        <v>7971</v>
      </c>
      <c r="H6294" s="1700" t="s">
        <v>7972</v>
      </c>
      <c r="I6294" s="1700" t="s">
        <v>8088</v>
      </c>
    </row>
    <row r="6295" spans="2:9">
      <c r="B6295" s="1699" t="s">
        <v>4084</v>
      </c>
      <c r="C6295" s="1699" t="s">
        <v>2167</v>
      </c>
      <c r="D6295" s="1699" t="s">
        <v>2110</v>
      </c>
      <c r="E6295" s="1699">
        <v>0</v>
      </c>
      <c r="F6295" s="1699">
        <v>1</v>
      </c>
      <c r="G6295" s="1700" t="s">
        <v>7971</v>
      </c>
      <c r="H6295" s="1700" t="s">
        <v>7973</v>
      </c>
      <c r="I6295" s="1700" t="s">
        <v>8088</v>
      </c>
    </row>
    <row r="6296" spans="2:9">
      <c r="B6296" s="1699" t="s">
        <v>4084</v>
      </c>
      <c r="C6296" s="1699" t="s">
        <v>2172</v>
      </c>
      <c r="D6296" s="1699" t="s">
        <v>2108</v>
      </c>
      <c r="E6296" s="1699">
        <v>1</v>
      </c>
      <c r="F6296" s="1699">
        <v>0</v>
      </c>
      <c r="G6296" s="1700" t="s">
        <v>7974</v>
      </c>
      <c r="H6296" s="1700"/>
      <c r="I6296" s="1700" t="s">
        <v>8088</v>
      </c>
    </row>
    <row r="6297" spans="2:9">
      <c r="B6297" s="1699" t="s">
        <v>4084</v>
      </c>
      <c r="C6297" s="1699" t="s">
        <v>2172</v>
      </c>
      <c r="D6297" s="1699" t="s">
        <v>2107</v>
      </c>
      <c r="E6297" s="1699">
        <v>0</v>
      </c>
      <c r="F6297" s="1699">
        <v>1</v>
      </c>
      <c r="G6297" s="1700" t="s">
        <v>7974</v>
      </c>
      <c r="H6297" s="1700" t="s">
        <v>7975</v>
      </c>
      <c r="I6297" s="1700" t="s">
        <v>8088</v>
      </c>
    </row>
    <row r="6298" spans="2:9">
      <c r="B6298" s="1699" t="s">
        <v>4084</v>
      </c>
      <c r="C6298" s="1699" t="s">
        <v>2172</v>
      </c>
      <c r="D6298" s="1699" t="s">
        <v>2110</v>
      </c>
      <c r="E6298" s="1699">
        <v>0</v>
      </c>
      <c r="F6298" s="1699">
        <v>1</v>
      </c>
      <c r="G6298" s="1700" t="s">
        <v>7974</v>
      </c>
      <c r="H6298" s="1700" t="s">
        <v>7976</v>
      </c>
      <c r="I6298" s="1700" t="s">
        <v>8088</v>
      </c>
    </row>
    <row r="6299" spans="2:9">
      <c r="B6299" s="1699" t="s">
        <v>4084</v>
      </c>
      <c r="C6299" s="1699" t="s">
        <v>2172</v>
      </c>
      <c r="D6299" s="1699" t="s">
        <v>2122</v>
      </c>
      <c r="E6299" s="1699">
        <v>0</v>
      </c>
      <c r="F6299" s="1699">
        <v>1</v>
      </c>
      <c r="G6299" s="1700" t="s">
        <v>7974</v>
      </c>
      <c r="H6299" s="1700" t="s">
        <v>7977</v>
      </c>
      <c r="I6299" s="1700" t="s">
        <v>8088</v>
      </c>
    </row>
    <row r="6300" spans="2:9">
      <c r="B6300" s="1699" t="s">
        <v>4084</v>
      </c>
      <c r="C6300" s="1699" t="s">
        <v>2172</v>
      </c>
      <c r="D6300" s="1699" t="s">
        <v>2124</v>
      </c>
      <c r="E6300" s="1699">
        <v>0</v>
      </c>
      <c r="F6300" s="1699">
        <v>1</v>
      </c>
      <c r="G6300" s="1700" t="s">
        <v>7974</v>
      </c>
      <c r="H6300" s="1700" t="s">
        <v>7978</v>
      </c>
      <c r="I6300" s="1700" t="s">
        <v>8088</v>
      </c>
    </row>
    <row r="6301" spans="2:9">
      <c r="B6301" s="1699" t="s">
        <v>4084</v>
      </c>
      <c r="C6301" s="1699" t="s">
        <v>2172</v>
      </c>
      <c r="D6301" s="1699" t="s">
        <v>2126</v>
      </c>
      <c r="E6301" s="1699">
        <v>0</v>
      </c>
      <c r="F6301" s="1699">
        <v>1</v>
      </c>
      <c r="G6301" s="1700" t="s">
        <v>7974</v>
      </c>
      <c r="H6301" s="1700" t="s">
        <v>7979</v>
      </c>
      <c r="I6301" s="1700" t="s">
        <v>8088</v>
      </c>
    </row>
    <row r="6302" spans="2:9">
      <c r="B6302" s="1699" t="s">
        <v>4084</v>
      </c>
      <c r="C6302" s="1699" t="s">
        <v>2172</v>
      </c>
      <c r="D6302" s="1699" t="s">
        <v>2128</v>
      </c>
      <c r="E6302" s="1699">
        <v>0</v>
      </c>
      <c r="F6302" s="1699">
        <v>1</v>
      </c>
      <c r="G6302" s="1700" t="s">
        <v>7974</v>
      </c>
      <c r="H6302" s="1700" t="s">
        <v>7980</v>
      </c>
      <c r="I6302" s="1700" t="s">
        <v>8088</v>
      </c>
    </row>
    <row r="6303" spans="2:9">
      <c r="B6303" s="1699" t="s">
        <v>4084</v>
      </c>
      <c r="C6303" s="1699" t="s">
        <v>2177</v>
      </c>
      <c r="D6303" s="1699" t="s">
        <v>2108</v>
      </c>
      <c r="E6303" s="1699">
        <v>1</v>
      </c>
      <c r="F6303" s="1699">
        <v>0</v>
      </c>
      <c r="G6303" s="1700" t="s">
        <v>7981</v>
      </c>
      <c r="H6303" s="1700"/>
      <c r="I6303" s="1700" t="s">
        <v>8088</v>
      </c>
    </row>
    <row r="6304" spans="2:9">
      <c r="B6304" s="1699" t="s">
        <v>4084</v>
      </c>
      <c r="C6304" s="1699" t="s">
        <v>2177</v>
      </c>
      <c r="D6304" s="1699" t="s">
        <v>2107</v>
      </c>
      <c r="E6304" s="1699">
        <v>0</v>
      </c>
      <c r="F6304" s="1699">
        <v>1</v>
      </c>
      <c r="G6304" s="1700" t="s">
        <v>7981</v>
      </c>
      <c r="H6304" s="1700" t="s">
        <v>2916</v>
      </c>
      <c r="I6304" s="1700" t="s">
        <v>8088</v>
      </c>
    </row>
    <row r="6305" spans="2:9">
      <c r="B6305" s="1699" t="s">
        <v>4084</v>
      </c>
      <c r="C6305" s="1699" t="s">
        <v>2177</v>
      </c>
      <c r="D6305" s="1699" t="s">
        <v>2110</v>
      </c>
      <c r="E6305" s="1699">
        <v>0</v>
      </c>
      <c r="F6305" s="1699">
        <v>1</v>
      </c>
      <c r="G6305" s="1700" t="s">
        <v>7981</v>
      </c>
      <c r="H6305" s="1700" t="s">
        <v>7982</v>
      </c>
      <c r="I6305" s="1700" t="s">
        <v>8088</v>
      </c>
    </row>
    <row r="6306" spans="2:9">
      <c r="B6306" s="1699" t="s">
        <v>4084</v>
      </c>
      <c r="C6306" s="1699" t="s">
        <v>2177</v>
      </c>
      <c r="D6306" s="1699" t="s">
        <v>2122</v>
      </c>
      <c r="E6306" s="1699">
        <v>0</v>
      </c>
      <c r="F6306" s="1699">
        <v>1</v>
      </c>
      <c r="G6306" s="1700" t="s">
        <v>7981</v>
      </c>
      <c r="H6306" s="1700" t="s">
        <v>7983</v>
      </c>
      <c r="I6306" s="1700" t="s">
        <v>8088</v>
      </c>
    </row>
    <row r="6307" spans="2:9">
      <c r="B6307" s="1699" t="s">
        <v>4084</v>
      </c>
      <c r="C6307" s="1699" t="s">
        <v>2181</v>
      </c>
      <c r="D6307" s="1699" t="s">
        <v>2108</v>
      </c>
      <c r="E6307" s="1699">
        <v>1</v>
      </c>
      <c r="F6307" s="1699">
        <v>0</v>
      </c>
      <c r="G6307" s="1700" t="s">
        <v>7984</v>
      </c>
      <c r="H6307" s="1700"/>
      <c r="I6307" s="1700" t="s">
        <v>8088</v>
      </c>
    </row>
    <row r="6308" spans="2:9">
      <c r="B6308" s="1699" t="s">
        <v>4084</v>
      </c>
      <c r="C6308" s="1699" t="s">
        <v>2181</v>
      </c>
      <c r="D6308" s="1699" t="s">
        <v>2110</v>
      </c>
      <c r="E6308" s="1699">
        <v>0</v>
      </c>
      <c r="F6308" s="1699">
        <v>1</v>
      </c>
      <c r="G6308" s="1700" t="s">
        <v>7984</v>
      </c>
      <c r="H6308" s="1700" t="s">
        <v>4518</v>
      </c>
      <c r="I6308" s="1700" t="s">
        <v>8089</v>
      </c>
    </row>
    <row r="6309" spans="2:9">
      <c r="B6309" s="1699" t="s">
        <v>4084</v>
      </c>
      <c r="C6309" s="1699" t="s">
        <v>2181</v>
      </c>
      <c r="D6309" s="1699" t="s">
        <v>2112</v>
      </c>
      <c r="E6309" s="1699">
        <v>0</v>
      </c>
      <c r="F6309" s="1699">
        <v>1</v>
      </c>
      <c r="G6309" s="1700" t="s">
        <v>7984</v>
      </c>
      <c r="H6309" s="1700" t="s">
        <v>7985</v>
      </c>
      <c r="I6309" s="1700" t="s">
        <v>8089</v>
      </c>
    </row>
    <row r="6310" spans="2:9">
      <c r="B6310" s="1699" t="s">
        <v>4084</v>
      </c>
      <c r="C6310" s="1699" t="s">
        <v>2181</v>
      </c>
      <c r="D6310" s="1699" t="s">
        <v>2122</v>
      </c>
      <c r="E6310" s="1699">
        <v>0</v>
      </c>
      <c r="F6310" s="1699">
        <v>1</v>
      </c>
      <c r="G6310" s="1700" t="s">
        <v>7984</v>
      </c>
      <c r="H6310" s="1700" t="s">
        <v>7986</v>
      </c>
      <c r="I6310" s="1700" t="s">
        <v>8088</v>
      </c>
    </row>
    <row r="6311" spans="2:9">
      <c r="B6311" s="1699" t="s">
        <v>4084</v>
      </c>
      <c r="C6311" s="1699" t="s">
        <v>2183</v>
      </c>
      <c r="D6311" s="1699" t="s">
        <v>2112</v>
      </c>
      <c r="E6311" s="1699">
        <v>0</v>
      </c>
      <c r="F6311" s="1699">
        <v>1</v>
      </c>
      <c r="G6311" s="1700" t="s">
        <v>7987</v>
      </c>
      <c r="H6311" s="1700" t="s">
        <v>5116</v>
      </c>
      <c r="I6311" s="1700" t="s">
        <v>8088</v>
      </c>
    </row>
    <row r="6312" spans="2:9">
      <c r="B6312" s="1699" t="s">
        <v>4084</v>
      </c>
      <c r="C6312" s="1699" t="s">
        <v>2183</v>
      </c>
      <c r="D6312" s="1699" t="s">
        <v>2122</v>
      </c>
      <c r="E6312" s="1699">
        <v>0</v>
      </c>
      <c r="F6312" s="1699">
        <v>1</v>
      </c>
      <c r="G6312" s="1700" t="s">
        <v>7987</v>
      </c>
      <c r="H6312" s="1700" t="s">
        <v>7988</v>
      </c>
      <c r="I6312" s="1700" t="s">
        <v>8088</v>
      </c>
    </row>
    <row r="6313" spans="2:9">
      <c r="B6313" s="1699" t="s">
        <v>4084</v>
      </c>
      <c r="C6313" s="1699" t="s">
        <v>2185</v>
      </c>
      <c r="D6313" s="1699" t="s">
        <v>2108</v>
      </c>
      <c r="E6313" s="1699">
        <v>1</v>
      </c>
      <c r="F6313" s="1699">
        <v>0</v>
      </c>
      <c r="G6313" s="1700" t="s">
        <v>7989</v>
      </c>
      <c r="H6313" s="1700"/>
      <c r="I6313" s="1700" t="s">
        <v>8088</v>
      </c>
    </row>
    <row r="6314" spans="2:9">
      <c r="B6314" s="1699" t="s">
        <v>4084</v>
      </c>
      <c r="C6314" s="1699" t="s">
        <v>2185</v>
      </c>
      <c r="D6314" s="1699" t="s">
        <v>2107</v>
      </c>
      <c r="E6314" s="1699">
        <v>0</v>
      </c>
      <c r="F6314" s="1699">
        <v>1</v>
      </c>
      <c r="G6314" s="1700" t="s">
        <v>7989</v>
      </c>
      <c r="H6314" s="1700" t="s">
        <v>5302</v>
      </c>
      <c r="I6314" s="1700" t="s">
        <v>8088</v>
      </c>
    </row>
    <row r="6315" spans="2:9">
      <c r="B6315" s="1699" t="s">
        <v>4084</v>
      </c>
      <c r="C6315" s="1699" t="s">
        <v>2185</v>
      </c>
      <c r="D6315" s="1699" t="s">
        <v>2110</v>
      </c>
      <c r="E6315" s="1699">
        <v>0</v>
      </c>
      <c r="F6315" s="1699">
        <v>1</v>
      </c>
      <c r="G6315" s="1700" t="s">
        <v>7989</v>
      </c>
      <c r="H6315" s="1700" t="s">
        <v>7990</v>
      </c>
      <c r="I6315" s="1700" t="s">
        <v>8089</v>
      </c>
    </row>
    <row r="6316" spans="2:9">
      <c r="B6316" s="1699" t="s">
        <v>4084</v>
      </c>
      <c r="C6316" s="1699" t="s">
        <v>2185</v>
      </c>
      <c r="D6316" s="1699" t="s">
        <v>2112</v>
      </c>
      <c r="E6316" s="1699">
        <v>0</v>
      </c>
      <c r="F6316" s="1699">
        <v>1</v>
      </c>
      <c r="G6316" s="1700" t="s">
        <v>7989</v>
      </c>
      <c r="H6316" s="1700" t="s">
        <v>7991</v>
      </c>
      <c r="I6316" s="1700" t="s">
        <v>8088</v>
      </c>
    </row>
    <row r="6317" spans="2:9">
      <c r="B6317" s="1699" t="s">
        <v>4084</v>
      </c>
      <c r="C6317" s="1699" t="s">
        <v>2185</v>
      </c>
      <c r="D6317" s="1699" t="s">
        <v>2122</v>
      </c>
      <c r="E6317" s="1699">
        <v>0</v>
      </c>
      <c r="F6317" s="1699">
        <v>1</v>
      </c>
      <c r="G6317" s="1700" t="s">
        <v>7989</v>
      </c>
      <c r="H6317" s="1700" t="s">
        <v>7992</v>
      </c>
      <c r="I6317" s="1700" t="s">
        <v>8088</v>
      </c>
    </row>
    <row r="6318" spans="2:9">
      <c r="B6318" s="1699" t="s">
        <v>4084</v>
      </c>
      <c r="C6318" s="1699" t="s">
        <v>2185</v>
      </c>
      <c r="D6318" s="1699" t="s">
        <v>2124</v>
      </c>
      <c r="E6318" s="1699">
        <v>0</v>
      </c>
      <c r="F6318" s="1699">
        <v>1</v>
      </c>
      <c r="G6318" s="1700" t="s">
        <v>7989</v>
      </c>
      <c r="H6318" s="1700" t="s">
        <v>7993</v>
      </c>
      <c r="I6318" s="1700" t="s">
        <v>8088</v>
      </c>
    </row>
    <row r="6319" spans="2:9">
      <c r="B6319" s="1699" t="s">
        <v>4084</v>
      </c>
      <c r="C6319" s="1699" t="s">
        <v>2185</v>
      </c>
      <c r="D6319" s="1699" t="s">
        <v>2126</v>
      </c>
      <c r="E6319" s="1699">
        <v>0</v>
      </c>
      <c r="F6319" s="1699">
        <v>1</v>
      </c>
      <c r="G6319" s="1700" t="s">
        <v>7989</v>
      </c>
      <c r="H6319" s="1700" t="s">
        <v>7994</v>
      </c>
      <c r="I6319" s="1700" t="s">
        <v>8088</v>
      </c>
    </row>
    <row r="6320" spans="2:9">
      <c r="B6320" s="1699" t="s">
        <v>4084</v>
      </c>
      <c r="C6320" s="1699" t="s">
        <v>2185</v>
      </c>
      <c r="D6320" s="1699" t="s">
        <v>2128</v>
      </c>
      <c r="E6320" s="1699">
        <v>0</v>
      </c>
      <c r="F6320" s="1699">
        <v>1</v>
      </c>
      <c r="G6320" s="1700" t="s">
        <v>7989</v>
      </c>
      <c r="H6320" s="1700" t="s">
        <v>4928</v>
      </c>
      <c r="I6320" s="1700" t="s">
        <v>8088</v>
      </c>
    </row>
    <row r="6321" spans="2:9">
      <c r="B6321" s="1699" t="s">
        <v>4084</v>
      </c>
      <c r="C6321" s="1699" t="s">
        <v>2186</v>
      </c>
      <c r="D6321" s="1699" t="s">
        <v>2107</v>
      </c>
      <c r="E6321" s="1699">
        <v>0</v>
      </c>
      <c r="F6321" s="1699">
        <v>1</v>
      </c>
      <c r="G6321" s="1700" t="s">
        <v>7995</v>
      </c>
      <c r="H6321" s="1700" t="s">
        <v>7996</v>
      </c>
      <c r="I6321" s="1700" t="s">
        <v>8088</v>
      </c>
    </row>
    <row r="6322" spans="2:9">
      <c r="B6322" s="1699" t="s">
        <v>4084</v>
      </c>
      <c r="C6322" s="1699" t="s">
        <v>2186</v>
      </c>
      <c r="D6322" s="1699" t="s">
        <v>2110</v>
      </c>
      <c r="E6322" s="1699">
        <v>0</v>
      </c>
      <c r="F6322" s="1699">
        <v>1</v>
      </c>
      <c r="G6322" s="1700" t="s">
        <v>7995</v>
      </c>
      <c r="H6322" s="1700" t="s">
        <v>7997</v>
      </c>
      <c r="I6322" s="1700" t="s">
        <v>8088</v>
      </c>
    </row>
    <row r="6323" spans="2:9">
      <c r="B6323" s="1699" t="s">
        <v>4084</v>
      </c>
      <c r="C6323" s="1699" t="s">
        <v>2186</v>
      </c>
      <c r="D6323" s="1699" t="s">
        <v>2126</v>
      </c>
      <c r="E6323" s="1699">
        <v>0</v>
      </c>
      <c r="F6323" s="1699">
        <v>1</v>
      </c>
      <c r="G6323" s="1700" t="s">
        <v>7995</v>
      </c>
      <c r="H6323" s="1700" t="s">
        <v>7998</v>
      </c>
      <c r="I6323" s="1700" t="s">
        <v>8089</v>
      </c>
    </row>
    <row r="6324" spans="2:9">
      <c r="B6324" s="1699" t="s">
        <v>4084</v>
      </c>
      <c r="C6324" s="1699" t="s">
        <v>2186</v>
      </c>
      <c r="D6324" s="1699" t="s">
        <v>2128</v>
      </c>
      <c r="E6324" s="1699">
        <v>0</v>
      </c>
      <c r="F6324" s="1699">
        <v>1</v>
      </c>
      <c r="G6324" s="1700" t="s">
        <v>7995</v>
      </c>
      <c r="H6324" s="1700" t="s">
        <v>7999</v>
      </c>
      <c r="I6324" s="1700" t="s">
        <v>8088</v>
      </c>
    </row>
    <row r="6325" spans="2:9">
      <c r="B6325" s="1699" t="s">
        <v>4084</v>
      </c>
      <c r="C6325" s="1699" t="s">
        <v>2186</v>
      </c>
      <c r="D6325" s="1699" t="s">
        <v>2130</v>
      </c>
      <c r="E6325" s="1699">
        <v>0</v>
      </c>
      <c r="F6325" s="1699">
        <v>1</v>
      </c>
      <c r="G6325" s="1700" t="s">
        <v>7995</v>
      </c>
      <c r="H6325" s="1700" t="s">
        <v>8000</v>
      </c>
      <c r="I6325" s="1700" t="s">
        <v>8089</v>
      </c>
    </row>
    <row r="6326" spans="2:9">
      <c r="B6326" s="1699" t="s">
        <v>4084</v>
      </c>
      <c r="C6326" s="1699" t="s">
        <v>2215</v>
      </c>
      <c r="D6326" s="1699" t="s">
        <v>2108</v>
      </c>
      <c r="E6326" s="1699">
        <v>1</v>
      </c>
      <c r="F6326" s="1699">
        <v>1</v>
      </c>
      <c r="G6326" s="1700" t="s">
        <v>3589</v>
      </c>
      <c r="H6326" s="1700"/>
      <c r="I6326" s="1700" t="s">
        <v>8089</v>
      </c>
    </row>
    <row r="6327" spans="2:9">
      <c r="B6327" s="1699" t="s">
        <v>4084</v>
      </c>
      <c r="C6327" s="1699" t="s">
        <v>2216</v>
      </c>
      <c r="D6327" s="1699" t="s">
        <v>2108</v>
      </c>
      <c r="E6327" s="1699">
        <v>1</v>
      </c>
      <c r="F6327" s="1699">
        <v>1</v>
      </c>
      <c r="G6327" s="1700" t="s">
        <v>8001</v>
      </c>
      <c r="H6327" s="1700"/>
      <c r="I6327" s="1700" t="s">
        <v>8088</v>
      </c>
    </row>
    <row r="6328" spans="2:9">
      <c r="B6328" s="1699" t="s">
        <v>4084</v>
      </c>
      <c r="C6328" s="1699" t="s">
        <v>2266</v>
      </c>
      <c r="D6328" s="1699" t="s">
        <v>2108</v>
      </c>
      <c r="E6328" s="1699">
        <v>1</v>
      </c>
      <c r="F6328" s="1699">
        <v>0</v>
      </c>
      <c r="G6328" s="1700" t="s">
        <v>8002</v>
      </c>
      <c r="H6328" s="1700"/>
      <c r="I6328" s="1700" t="s">
        <v>8088</v>
      </c>
    </row>
    <row r="6329" spans="2:9">
      <c r="B6329" s="1699" t="s">
        <v>4084</v>
      </c>
      <c r="C6329" s="1699" t="s">
        <v>2266</v>
      </c>
      <c r="D6329" s="1699" t="s">
        <v>2107</v>
      </c>
      <c r="E6329" s="1699">
        <v>0</v>
      </c>
      <c r="F6329" s="1699">
        <v>1</v>
      </c>
      <c r="G6329" s="1700" t="s">
        <v>8002</v>
      </c>
      <c r="H6329" s="1700" t="s">
        <v>8003</v>
      </c>
      <c r="I6329" s="1700" t="s">
        <v>8088</v>
      </c>
    </row>
    <row r="6330" spans="2:9">
      <c r="B6330" s="1699" t="s">
        <v>4084</v>
      </c>
      <c r="C6330" s="1699" t="s">
        <v>2266</v>
      </c>
      <c r="D6330" s="1699" t="s">
        <v>2110</v>
      </c>
      <c r="E6330" s="1699">
        <v>0</v>
      </c>
      <c r="F6330" s="1699">
        <v>1</v>
      </c>
      <c r="G6330" s="1700" t="s">
        <v>8002</v>
      </c>
      <c r="H6330" s="1700" t="s">
        <v>4389</v>
      </c>
      <c r="I6330" s="1700" t="s">
        <v>8088</v>
      </c>
    </row>
    <row r="6331" spans="2:9">
      <c r="B6331" s="1699" t="s">
        <v>4084</v>
      </c>
      <c r="C6331" s="1699" t="s">
        <v>2266</v>
      </c>
      <c r="D6331" s="1699" t="s">
        <v>2112</v>
      </c>
      <c r="E6331" s="1699">
        <v>0</v>
      </c>
      <c r="F6331" s="1699">
        <v>1</v>
      </c>
      <c r="G6331" s="1700" t="s">
        <v>8002</v>
      </c>
      <c r="H6331" s="1700" t="s">
        <v>8004</v>
      </c>
      <c r="I6331" s="1700" t="s">
        <v>8088</v>
      </c>
    </row>
    <row r="6332" spans="2:9">
      <c r="B6332" s="1699" t="s">
        <v>4084</v>
      </c>
      <c r="C6332" s="1699" t="s">
        <v>2266</v>
      </c>
      <c r="D6332" s="1699" t="s">
        <v>2122</v>
      </c>
      <c r="E6332" s="1699">
        <v>0</v>
      </c>
      <c r="F6332" s="1699">
        <v>1</v>
      </c>
      <c r="G6332" s="1700" t="s">
        <v>8002</v>
      </c>
      <c r="H6332" s="1700" t="s">
        <v>2602</v>
      </c>
      <c r="I6332" s="1700" t="s">
        <v>8088</v>
      </c>
    </row>
    <row r="6333" spans="2:9">
      <c r="B6333" s="1699" t="s">
        <v>4084</v>
      </c>
      <c r="C6333" s="1699" t="s">
        <v>2266</v>
      </c>
      <c r="D6333" s="1699" t="s">
        <v>2124</v>
      </c>
      <c r="E6333" s="1699">
        <v>0</v>
      </c>
      <c r="F6333" s="1699">
        <v>1</v>
      </c>
      <c r="G6333" s="1700" t="s">
        <v>8002</v>
      </c>
      <c r="H6333" s="1700" t="s">
        <v>8005</v>
      </c>
      <c r="I6333" s="1700" t="s">
        <v>8088</v>
      </c>
    </row>
    <row r="6334" spans="2:9">
      <c r="B6334" s="1699" t="s">
        <v>4084</v>
      </c>
      <c r="C6334" s="1699" t="s">
        <v>2266</v>
      </c>
      <c r="D6334" s="1699" t="s">
        <v>2126</v>
      </c>
      <c r="E6334" s="1699">
        <v>0</v>
      </c>
      <c r="F6334" s="1699">
        <v>1</v>
      </c>
      <c r="G6334" s="1700" t="s">
        <v>8002</v>
      </c>
      <c r="H6334" s="1700" t="s">
        <v>3632</v>
      </c>
      <c r="I6334" s="1700" t="s">
        <v>8088</v>
      </c>
    </row>
    <row r="6335" spans="2:9">
      <c r="B6335" s="1699" t="s">
        <v>4084</v>
      </c>
      <c r="C6335" s="1699" t="s">
        <v>2266</v>
      </c>
      <c r="D6335" s="1699" t="s">
        <v>2128</v>
      </c>
      <c r="E6335" s="1699">
        <v>0</v>
      </c>
      <c r="F6335" s="1699">
        <v>1</v>
      </c>
      <c r="G6335" s="1700" t="s">
        <v>8002</v>
      </c>
      <c r="H6335" s="1700" t="s">
        <v>3240</v>
      </c>
      <c r="I6335" s="1700" t="s">
        <v>8088</v>
      </c>
    </row>
    <row r="6336" spans="2:9">
      <c r="B6336" s="1699" t="s">
        <v>4084</v>
      </c>
      <c r="C6336" s="1699" t="s">
        <v>2298</v>
      </c>
      <c r="D6336" s="1699" t="s">
        <v>2108</v>
      </c>
      <c r="E6336" s="1699">
        <v>1</v>
      </c>
      <c r="F6336" s="1699">
        <v>0</v>
      </c>
      <c r="G6336" s="1700" t="s">
        <v>5021</v>
      </c>
      <c r="H6336" s="1700"/>
      <c r="I6336" s="1700" t="s">
        <v>8088</v>
      </c>
    </row>
    <row r="6337" spans="2:9">
      <c r="B6337" s="1699" t="s">
        <v>4084</v>
      </c>
      <c r="C6337" s="1699" t="s">
        <v>2298</v>
      </c>
      <c r="D6337" s="1699" t="s">
        <v>2107</v>
      </c>
      <c r="E6337" s="1699">
        <v>0</v>
      </c>
      <c r="F6337" s="1699">
        <v>1</v>
      </c>
      <c r="G6337" s="1700" t="s">
        <v>5021</v>
      </c>
      <c r="H6337" s="1700" t="s">
        <v>5021</v>
      </c>
      <c r="I6337" s="1700" t="s">
        <v>8088</v>
      </c>
    </row>
    <row r="6338" spans="2:9">
      <c r="B6338" s="1699" t="s">
        <v>4084</v>
      </c>
      <c r="C6338" s="1699" t="s">
        <v>2298</v>
      </c>
      <c r="D6338" s="1699" t="s">
        <v>2110</v>
      </c>
      <c r="E6338" s="1699">
        <v>0</v>
      </c>
      <c r="F6338" s="1699">
        <v>1</v>
      </c>
      <c r="G6338" s="1700" t="s">
        <v>5021</v>
      </c>
      <c r="H6338" s="1700" t="s">
        <v>8006</v>
      </c>
      <c r="I6338" s="1700" t="s">
        <v>8088</v>
      </c>
    </row>
    <row r="6339" spans="2:9">
      <c r="B6339" s="1699" t="s">
        <v>4084</v>
      </c>
      <c r="C6339" s="1699" t="s">
        <v>2331</v>
      </c>
      <c r="D6339" s="1699" t="s">
        <v>2108</v>
      </c>
      <c r="E6339" s="1699">
        <v>1</v>
      </c>
      <c r="F6339" s="1699">
        <v>0</v>
      </c>
      <c r="G6339" s="1700" t="s">
        <v>8007</v>
      </c>
      <c r="H6339" s="1700"/>
      <c r="I6339" s="1700" t="s">
        <v>8088</v>
      </c>
    </row>
    <row r="6340" spans="2:9">
      <c r="B6340" s="1699" t="s">
        <v>4084</v>
      </c>
      <c r="C6340" s="1699" t="s">
        <v>2331</v>
      </c>
      <c r="D6340" s="1699" t="s">
        <v>2107</v>
      </c>
      <c r="E6340" s="1699">
        <v>0</v>
      </c>
      <c r="F6340" s="1699">
        <v>1</v>
      </c>
      <c r="G6340" s="1700" t="s">
        <v>8007</v>
      </c>
      <c r="H6340" s="1700" t="s">
        <v>8008</v>
      </c>
      <c r="I6340" s="1700" t="s">
        <v>8088</v>
      </c>
    </row>
    <row r="6341" spans="2:9">
      <c r="B6341" s="1699" t="s">
        <v>4084</v>
      </c>
      <c r="C6341" s="1699" t="s">
        <v>2331</v>
      </c>
      <c r="D6341" s="1699" t="s">
        <v>2110</v>
      </c>
      <c r="E6341" s="1699">
        <v>0</v>
      </c>
      <c r="F6341" s="1699">
        <v>1</v>
      </c>
      <c r="G6341" s="1700" t="s">
        <v>8007</v>
      </c>
      <c r="H6341" s="1700" t="s">
        <v>8009</v>
      </c>
      <c r="I6341" s="1700" t="s">
        <v>8088</v>
      </c>
    </row>
    <row r="6342" spans="2:9">
      <c r="B6342" s="1699" t="s">
        <v>4084</v>
      </c>
      <c r="C6342" s="1699" t="s">
        <v>2351</v>
      </c>
      <c r="D6342" s="1699" t="s">
        <v>2110</v>
      </c>
      <c r="E6342" s="1699">
        <v>0</v>
      </c>
      <c r="F6342" s="1699">
        <v>1</v>
      </c>
      <c r="G6342" s="1700" t="s">
        <v>8010</v>
      </c>
      <c r="H6342" s="1700" t="s">
        <v>8011</v>
      </c>
      <c r="I6342" s="1700" t="s">
        <v>8088</v>
      </c>
    </row>
    <row r="6343" spans="2:9">
      <c r="B6343" s="1699" t="s">
        <v>4084</v>
      </c>
      <c r="C6343" s="1699" t="s">
        <v>8012</v>
      </c>
      <c r="D6343" s="1699" t="s">
        <v>2108</v>
      </c>
      <c r="E6343" s="1699">
        <v>1</v>
      </c>
      <c r="F6343" s="1699">
        <v>0</v>
      </c>
      <c r="G6343" s="1700" t="s">
        <v>8013</v>
      </c>
      <c r="H6343" s="1700"/>
      <c r="I6343" s="1700" t="s">
        <v>8088</v>
      </c>
    </row>
    <row r="6344" spans="2:9">
      <c r="B6344" s="1699" t="s">
        <v>4084</v>
      </c>
      <c r="C6344" s="1699" t="s">
        <v>8012</v>
      </c>
      <c r="D6344" s="1699" t="s">
        <v>2107</v>
      </c>
      <c r="E6344" s="1699">
        <v>0</v>
      </c>
      <c r="F6344" s="1699">
        <v>1</v>
      </c>
      <c r="G6344" s="1700" t="s">
        <v>8013</v>
      </c>
      <c r="H6344" s="1700" t="s">
        <v>8014</v>
      </c>
      <c r="I6344" s="1700" t="s">
        <v>8088</v>
      </c>
    </row>
    <row r="6345" spans="2:9">
      <c r="B6345" s="1699" t="s">
        <v>4084</v>
      </c>
      <c r="C6345" s="1699" t="s">
        <v>8012</v>
      </c>
      <c r="D6345" s="1699" t="s">
        <v>2110</v>
      </c>
      <c r="E6345" s="1699">
        <v>0</v>
      </c>
      <c r="F6345" s="1699">
        <v>1</v>
      </c>
      <c r="G6345" s="1700" t="s">
        <v>8013</v>
      </c>
      <c r="H6345" s="1700" t="s">
        <v>7417</v>
      </c>
      <c r="I6345" s="1700" t="s">
        <v>8088</v>
      </c>
    </row>
    <row r="6346" spans="2:9">
      <c r="B6346" s="1699" t="s">
        <v>4084</v>
      </c>
      <c r="C6346" s="1699" t="s">
        <v>8015</v>
      </c>
      <c r="D6346" s="1699" t="s">
        <v>2108</v>
      </c>
      <c r="E6346" s="1699">
        <v>1</v>
      </c>
      <c r="F6346" s="1699">
        <v>0</v>
      </c>
      <c r="G6346" s="1700" t="s">
        <v>8016</v>
      </c>
      <c r="H6346" s="1700"/>
      <c r="I6346" s="1700" t="s">
        <v>8088</v>
      </c>
    </row>
    <row r="6347" spans="2:9">
      <c r="B6347" s="1699" t="s">
        <v>4084</v>
      </c>
      <c r="C6347" s="1699" t="s">
        <v>8015</v>
      </c>
      <c r="D6347" s="1699" t="s">
        <v>2107</v>
      </c>
      <c r="E6347" s="1699">
        <v>0</v>
      </c>
      <c r="F6347" s="1699">
        <v>1</v>
      </c>
      <c r="G6347" s="1700" t="s">
        <v>8016</v>
      </c>
      <c r="H6347" s="1700" t="s">
        <v>8017</v>
      </c>
      <c r="I6347" s="1700" t="s">
        <v>8088</v>
      </c>
    </row>
    <row r="6348" spans="2:9">
      <c r="B6348" s="1699" t="s">
        <v>4084</v>
      </c>
      <c r="C6348" s="1699" t="s">
        <v>8015</v>
      </c>
      <c r="D6348" s="1699" t="s">
        <v>2110</v>
      </c>
      <c r="E6348" s="1699">
        <v>0</v>
      </c>
      <c r="F6348" s="1699">
        <v>1</v>
      </c>
      <c r="G6348" s="1700" t="s">
        <v>8016</v>
      </c>
      <c r="H6348" s="1700" t="s">
        <v>8018</v>
      </c>
      <c r="I6348" s="1700" t="s">
        <v>8089</v>
      </c>
    </row>
    <row r="6349" spans="2:9">
      <c r="B6349" s="1699" t="s">
        <v>4084</v>
      </c>
      <c r="C6349" s="1699" t="s">
        <v>8019</v>
      </c>
      <c r="D6349" s="1699" t="s">
        <v>2108</v>
      </c>
      <c r="E6349" s="1699">
        <v>1</v>
      </c>
      <c r="F6349" s="1699">
        <v>0</v>
      </c>
      <c r="G6349" s="1700" t="s">
        <v>8020</v>
      </c>
      <c r="H6349" s="1700"/>
      <c r="I6349" s="1700" t="s">
        <v>8089</v>
      </c>
    </row>
    <row r="6350" spans="2:9">
      <c r="B6350" s="1699" t="s">
        <v>4084</v>
      </c>
      <c r="C6350" s="1699" t="s">
        <v>8019</v>
      </c>
      <c r="D6350" s="1699" t="s">
        <v>2107</v>
      </c>
      <c r="E6350" s="1699">
        <v>0</v>
      </c>
      <c r="F6350" s="1699">
        <v>1</v>
      </c>
      <c r="G6350" s="1700" t="s">
        <v>8020</v>
      </c>
      <c r="H6350" s="1700" t="s">
        <v>8021</v>
      </c>
      <c r="I6350" s="1700" t="s">
        <v>8089</v>
      </c>
    </row>
    <row r="6351" spans="2:9">
      <c r="B6351" s="1699" t="s">
        <v>4084</v>
      </c>
      <c r="C6351" s="1699" t="s">
        <v>8019</v>
      </c>
      <c r="D6351" s="1699" t="s">
        <v>2110</v>
      </c>
      <c r="E6351" s="1699">
        <v>0</v>
      </c>
      <c r="F6351" s="1699">
        <v>1</v>
      </c>
      <c r="G6351" s="1700" t="s">
        <v>8020</v>
      </c>
      <c r="H6351" s="1700" t="s">
        <v>8022</v>
      </c>
      <c r="I6351" s="1700" t="s">
        <v>8088</v>
      </c>
    </row>
    <row r="6352" spans="2:9">
      <c r="B6352" s="1699" t="s">
        <v>4084</v>
      </c>
      <c r="C6352" s="1699" t="s">
        <v>3463</v>
      </c>
      <c r="D6352" s="1699" t="s">
        <v>2108</v>
      </c>
      <c r="E6352" s="1699">
        <v>1</v>
      </c>
      <c r="F6352" s="1699">
        <v>1</v>
      </c>
      <c r="G6352" s="1700" t="s">
        <v>8023</v>
      </c>
      <c r="H6352" s="1700"/>
      <c r="I6352" s="1700" t="s">
        <v>8088</v>
      </c>
    </row>
    <row r="6353" spans="2:9">
      <c r="B6353" s="1699" t="s">
        <v>4084</v>
      </c>
      <c r="C6353" s="1699" t="s">
        <v>2955</v>
      </c>
      <c r="D6353" s="1699" t="s">
        <v>2108</v>
      </c>
      <c r="E6353" s="1699">
        <v>1</v>
      </c>
      <c r="F6353" s="1699">
        <v>0</v>
      </c>
      <c r="G6353" s="1700" t="s">
        <v>8024</v>
      </c>
      <c r="H6353" s="1700"/>
      <c r="I6353" s="1700" t="s">
        <v>8089</v>
      </c>
    </row>
    <row r="6354" spans="2:9">
      <c r="B6354" s="1699" t="s">
        <v>4084</v>
      </c>
      <c r="C6354" s="1699" t="s">
        <v>2955</v>
      </c>
      <c r="D6354" s="1699" t="s">
        <v>2107</v>
      </c>
      <c r="E6354" s="1699">
        <v>0</v>
      </c>
      <c r="F6354" s="1699">
        <v>1</v>
      </c>
      <c r="G6354" s="1700" t="s">
        <v>8024</v>
      </c>
      <c r="H6354" s="1700" t="s">
        <v>8025</v>
      </c>
      <c r="I6354" s="1700" t="s">
        <v>8089</v>
      </c>
    </row>
    <row r="6355" spans="2:9">
      <c r="B6355" s="1699" t="s">
        <v>4084</v>
      </c>
      <c r="C6355" s="1699" t="s">
        <v>2955</v>
      </c>
      <c r="D6355" s="1699" t="s">
        <v>2110</v>
      </c>
      <c r="E6355" s="1699">
        <v>0</v>
      </c>
      <c r="F6355" s="1699">
        <v>1</v>
      </c>
      <c r="G6355" s="1700" t="s">
        <v>8024</v>
      </c>
      <c r="H6355" s="1700" t="s">
        <v>8026</v>
      </c>
      <c r="I6355" s="1700" t="s">
        <v>8089</v>
      </c>
    </row>
    <row r="6356" spans="2:9">
      <c r="B6356" s="1699" t="s">
        <v>4084</v>
      </c>
      <c r="C6356" s="1699" t="s">
        <v>3766</v>
      </c>
      <c r="D6356" s="1699" t="s">
        <v>2108</v>
      </c>
      <c r="E6356" s="1699">
        <v>1</v>
      </c>
      <c r="F6356" s="1699">
        <v>1</v>
      </c>
      <c r="G6356" s="1700" t="s">
        <v>3244</v>
      </c>
      <c r="H6356" s="1700"/>
      <c r="I6356" s="1700" t="s">
        <v>8089</v>
      </c>
    </row>
    <row r="6357" spans="2:9">
      <c r="B6357" s="1699" t="s">
        <v>4084</v>
      </c>
      <c r="C6357" s="1699" t="s">
        <v>2844</v>
      </c>
      <c r="D6357" s="1699" t="s">
        <v>2108</v>
      </c>
      <c r="E6357" s="1699">
        <v>1</v>
      </c>
      <c r="F6357" s="1699">
        <v>1</v>
      </c>
      <c r="G6357" s="1700" t="s">
        <v>8027</v>
      </c>
      <c r="H6357" s="1700"/>
      <c r="I6357" s="1700" t="s">
        <v>8089</v>
      </c>
    </row>
    <row r="6358" spans="2:9">
      <c r="B6358" s="1699" t="s">
        <v>4084</v>
      </c>
      <c r="C6358" s="1699" t="s">
        <v>3767</v>
      </c>
      <c r="D6358" s="1699" t="s">
        <v>2108</v>
      </c>
      <c r="E6358" s="1699">
        <v>1</v>
      </c>
      <c r="F6358" s="1699">
        <v>0</v>
      </c>
      <c r="G6358" s="1700" t="s">
        <v>8028</v>
      </c>
      <c r="H6358" s="1700"/>
      <c r="I6358" s="1700" t="s">
        <v>8089</v>
      </c>
    </row>
    <row r="6359" spans="2:9">
      <c r="B6359" s="1699" t="s">
        <v>4084</v>
      </c>
      <c r="C6359" s="1699" t="s">
        <v>3767</v>
      </c>
      <c r="D6359" s="1699" t="s">
        <v>2107</v>
      </c>
      <c r="E6359" s="1699">
        <v>0</v>
      </c>
      <c r="F6359" s="1699">
        <v>1</v>
      </c>
      <c r="G6359" s="1700" t="s">
        <v>8028</v>
      </c>
      <c r="H6359" s="1700" t="s">
        <v>3434</v>
      </c>
      <c r="I6359" s="1700" t="s">
        <v>8089</v>
      </c>
    </row>
    <row r="6360" spans="2:9">
      <c r="B6360" s="1699" t="s">
        <v>4084</v>
      </c>
      <c r="C6360" s="1699" t="s">
        <v>3767</v>
      </c>
      <c r="D6360" s="1699" t="s">
        <v>2110</v>
      </c>
      <c r="E6360" s="1699">
        <v>0</v>
      </c>
      <c r="F6360" s="1699">
        <v>1</v>
      </c>
      <c r="G6360" s="1700" t="s">
        <v>8028</v>
      </c>
      <c r="H6360" s="1700" t="s">
        <v>8029</v>
      </c>
      <c r="I6360" s="1700" t="s">
        <v>8089</v>
      </c>
    </row>
    <row r="6361" spans="2:9">
      <c r="B6361" s="1699" t="s">
        <v>4084</v>
      </c>
      <c r="C6361" s="1699" t="s">
        <v>3767</v>
      </c>
      <c r="D6361" s="1699" t="s">
        <v>2112</v>
      </c>
      <c r="E6361" s="1699">
        <v>0</v>
      </c>
      <c r="F6361" s="1699">
        <v>1</v>
      </c>
      <c r="G6361" s="1700" t="s">
        <v>8028</v>
      </c>
      <c r="H6361" s="1700" t="s">
        <v>8030</v>
      </c>
      <c r="I6361" s="1700" t="s">
        <v>8089</v>
      </c>
    </row>
    <row r="6362" spans="2:9">
      <c r="B6362" s="1699" t="s">
        <v>4084</v>
      </c>
      <c r="C6362" s="1699" t="s">
        <v>3767</v>
      </c>
      <c r="D6362" s="1699" t="s">
        <v>2122</v>
      </c>
      <c r="E6362" s="1699">
        <v>0</v>
      </c>
      <c r="F6362" s="1699">
        <v>1</v>
      </c>
      <c r="G6362" s="1700" t="s">
        <v>8028</v>
      </c>
      <c r="H6362" s="1700" t="s">
        <v>7327</v>
      </c>
      <c r="I6362" s="1700" t="s">
        <v>8089</v>
      </c>
    </row>
    <row r="6363" spans="2:9">
      <c r="B6363" s="1699" t="s">
        <v>4084</v>
      </c>
      <c r="C6363" s="1699" t="s">
        <v>6329</v>
      </c>
      <c r="D6363" s="1699" t="s">
        <v>2108</v>
      </c>
      <c r="E6363" s="1699">
        <v>1</v>
      </c>
      <c r="F6363" s="1699">
        <v>1</v>
      </c>
      <c r="G6363" s="1700" t="s">
        <v>8031</v>
      </c>
      <c r="H6363" s="1700"/>
      <c r="I6363" s="1700" t="s">
        <v>8089</v>
      </c>
    </row>
    <row r="6364" spans="2:9">
      <c r="B6364" s="1699" t="s">
        <v>4084</v>
      </c>
      <c r="C6364" s="1699" t="s">
        <v>8032</v>
      </c>
      <c r="D6364" s="1699" t="s">
        <v>2108</v>
      </c>
      <c r="E6364" s="1699">
        <v>1</v>
      </c>
      <c r="F6364" s="1699">
        <v>0</v>
      </c>
      <c r="G6364" s="1700" t="s">
        <v>8033</v>
      </c>
      <c r="H6364" s="1700"/>
      <c r="I6364" s="1700" t="s">
        <v>8088</v>
      </c>
    </row>
    <row r="6365" spans="2:9">
      <c r="B6365" s="1699" t="s">
        <v>4084</v>
      </c>
      <c r="C6365" s="1699" t="s">
        <v>8032</v>
      </c>
      <c r="D6365" s="1699" t="s">
        <v>2110</v>
      </c>
      <c r="E6365" s="1699">
        <v>0</v>
      </c>
      <c r="F6365" s="1699">
        <v>1</v>
      </c>
      <c r="G6365" s="1700" t="s">
        <v>8033</v>
      </c>
      <c r="H6365" s="1700" t="s">
        <v>8034</v>
      </c>
      <c r="I6365" s="1700" t="s">
        <v>8088</v>
      </c>
    </row>
    <row r="6366" spans="2:9">
      <c r="B6366" s="1699" t="s">
        <v>4086</v>
      </c>
      <c r="C6366" s="1699" t="s">
        <v>2150</v>
      </c>
      <c r="D6366" s="1699" t="s">
        <v>2110</v>
      </c>
      <c r="E6366" s="1699">
        <v>0</v>
      </c>
      <c r="F6366" s="1699">
        <v>1</v>
      </c>
      <c r="G6366" s="1700" t="s">
        <v>8035</v>
      </c>
      <c r="H6366" s="1700" t="s">
        <v>8036</v>
      </c>
      <c r="I6366" s="1700" t="s">
        <v>8088</v>
      </c>
    </row>
    <row r="6367" spans="2:9">
      <c r="B6367" s="1699" t="s">
        <v>4086</v>
      </c>
      <c r="C6367" s="1699" t="s">
        <v>2150</v>
      </c>
      <c r="D6367" s="1699" t="s">
        <v>2122</v>
      </c>
      <c r="E6367" s="1699">
        <v>0</v>
      </c>
      <c r="F6367" s="1699">
        <v>1</v>
      </c>
      <c r="G6367" s="1700" t="s">
        <v>8035</v>
      </c>
      <c r="H6367" s="1700" t="s">
        <v>8037</v>
      </c>
      <c r="I6367" s="1700" t="s">
        <v>8088</v>
      </c>
    </row>
    <row r="6368" spans="2:9">
      <c r="B6368" s="1699" t="s">
        <v>4086</v>
      </c>
      <c r="C6368" s="1699" t="s">
        <v>2150</v>
      </c>
      <c r="D6368" s="1699" t="s">
        <v>2124</v>
      </c>
      <c r="E6368" s="1699">
        <v>0</v>
      </c>
      <c r="F6368" s="1699">
        <v>1</v>
      </c>
      <c r="G6368" s="1700" t="s">
        <v>8035</v>
      </c>
      <c r="H6368" s="1700" t="s">
        <v>8038</v>
      </c>
      <c r="I6368" s="1700" t="s">
        <v>8088</v>
      </c>
    </row>
    <row r="6369" spans="2:9">
      <c r="B6369" s="1699" t="s">
        <v>4086</v>
      </c>
      <c r="C6369" s="1699" t="s">
        <v>2572</v>
      </c>
      <c r="D6369" s="1699" t="s">
        <v>2108</v>
      </c>
      <c r="E6369" s="1699">
        <v>1</v>
      </c>
      <c r="F6369" s="1699">
        <v>1</v>
      </c>
      <c r="G6369" s="1700" t="s">
        <v>8039</v>
      </c>
      <c r="H6369" s="1700"/>
      <c r="I6369" s="1700" t="s">
        <v>8089</v>
      </c>
    </row>
    <row r="6370" spans="2:9">
      <c r="B6370" s="1699" t="s">
        <v>4086</v>
      </c>
      <c r="C6370" s="1699" t="s">
        <v>2791</v>
      </c>
      <c r="D6370" s="1699" t="s">
        <v>2108</v>
      </c>
      <c r="E6370" s="1699">
        <v>1</v>
      </c>
      <c r="F6370" s="1699">
        <v>1</v>
      </c>
      <c r="G6370" s="1700" t="s">
        <v>8040</v>
      </c>
      <c r="H6370" s="1700"/>
      <c r="I6370" s="1700" t="s">
        <v>8088</v>
      </c>
    </row>
    <row r="6371" spans="2:9">
      <c r="B6371" s="1699" t="s">
        <v>4086</v>
      </c>
      <c r="C6371" s="1699" t="s">
        <v>2215</v>
      </c>
      <c r="D6371" s="1699" t="s">
        <v>2108</v>
      </c>
      <c r="E6371" s="1699">
        <v>1</v>
      </c>
      <c r="F6371" s="1699">
        <v>1</v>
      </c>
      <c r="G6371" s="1700" t="s">
        <v>3142</v>
      </c>
      <c r="H6371" s="1700"/>
      <c r="I6371" s="1700" t="s">
        <v>8088</v>
      </c>
    </row>
    <row r="6372" spans="2:9">
      <c r="B6372" s="1699" t="s">
        <v>4086</v>
      </c>
      <c r="C6372" s="1699" t="s">
        <v>3382</v>
      </c>
      <c r="D6372" s="1699" t="s">
        <v>2108</v>
      </c>
      <c r="E6372" s="1699">
        <v>1</v>
      </c>
      <c r="F6372" s="1699">
        <v>0</v>
      </c>
      <c r="G6372" s="1700" t="s">
        <v>8041</v>
      </c>
      <c r="H6372" s="1700"/>
      <c r="I6372" s="1700" t="s">
        <v>8088</v>
      </c>
    </row>
    <row r="6373" spans="2:9">
      <c r="B6373" s="1699" t="s">
        <v>4086</v>
      </c>
      <c r="C6373" s="1699" t="s">
        <v>3382</v>
      </c>
      <c r="D6373" s="1699" t="s">
        <v>2107</v>
      </c>
      <c r="E6373" s="1699">
        <v>0</v>
      </c>
      <c r="F6373" s="1699">
        <v>1</v>
      </c>
      <c r="G6373" s="1700" t="s">
        <v>8041</v>
      </c>
      <c r="H6373" s="1700" t="s">
        <v>8041</v>
      </c>
      <c r="I6373" s="1700" t="s">
        <v>8088</v>
      </c>
    </row>
    <row r="6374" spans="2:9">
      <c r="B6374" s="1699" t="s">
        <v>4086</v>
      </c>
      <c r="C6374" s="1699" t="s">
        <v>8042</v>
      </c>
      <c r="D6374" s="1699" t="s">
        <v>2108</v>
      </c>
      <c r="E6374" s="1699">
        <v>1</v>
      </c>
      <c r="F6374" s="1699">
        <v>1</v>
      </c>
      <c r="G6374" s="1700" t="s">
        <v>8043</v>
      </c>
      <c r="H6374" s="1700"/>
      <c r="I6374" s="1700" t="s">
        <v>8088</v>
      </c>
    </row>
    <row r="6375" spans="2:9">
      <c r="B6375" s="1699" t="s">
        <v>4086</v>
      </c>
      <c r="C6375" s="1699" t="s">
        <v>8044</v>
      </c>
      <c r="D6375" s="1699" t="s">
        <v>2108</v>
      </c>
      <c r="E6375" s="1699">
        <v>1</v>
      </c>
      <c r="F6375" s="1699">
        <v>1</v>
      </c>
      <c r="G6375" s="1700" t="s">
        <v>8045</v>
      </c>
      <c r="H6375" s="1700"/>
      <c r="I6375" s="1700" t="s">
        <v>8088</v>
      </c>
    </row>
    <row r="6376" spans="2:9">
      <c r="B6376" s="1699" t="s">
        <v>4086</v>
      </c>
      <c r="C6376" s="1699" t="s">
        <v>8046</v>
      </c>
      <c r="D6376" s="1699" t="s">
        <v>2108</v>
      </c>
      <c r="E6376" s="1699">
        <v>1</v>
      </c>
      <c r="F6376" s="1699">
        <v>1</v>
      </c>
      <c r="G6376" s="1700" t="s">
        <v>8047</v>
      </c>
      <c r="H6376" s="1700"/>
      <c r="I6376" s="1700" t="s">
        <v>8088</v>
      </c>
    </row>
    <row r="6377" spans="2:9">
      <c r="B6377" s="1699" t="s">
        <v>4086</v>
      </c>
      <c r="C6377" s="1699" t="s">
        <v>8048</v>
      </c>
      <c r="D6377" s="1699" t="s">
        <v>2108</v>
      </c>
      <c r="E6377" s="1699">
        <v>1</v>
      </c>
      <c r="F6377" s="1699">
        <v>1</v>
      </c>
      <c r="G6377" s="1700" t="s">
        <v>8049</v>
      </c>
      <c r="H6377" s="1700"/>
      <c r="I6377" s="1700" t="s">
        <v>8089</v>
      </c>
    </row>
    <row r="6378" spans="2:9">
      <c r="B6378" s="1699" t="s">
        <v>4086</v>
      </c>
      <c r="C6378" s="1699" t="s">
        <v>8050</v>
      </c>
      <c r="D6378" s="1699" t="s">
        <v>2108</v>
      </c>
      <c r="E6378" s="1699">
        <v>1</v>
      </c>
      <c r="F6378" s="1699">
        <v>1</v>
      </c>
      <c r="G6378" s="1700" t="s">
        <v>8051</v>
      </c>
      <c r="H6378" s="1700"/>
      <c r="I6378" s="1700" t="s">
        <v>8089</v>
      </c>
    </row>
    <row r="6379" spans="2:9">
      <c r="B6379" s="1699" t="s">
        <v>4086</v>
      </c>
      <c r="C6379" s="1699" t="s">
        <v>8052</v>
      </c>
      <c r="D6379" s="1699" t="s">
        <v>2108</v>
      </c>
      <c r="E6379" s="1699">
        <v>1</v>
      </c>
      <c r="F6379" s="1699">
        <v>1</v>
      </c>
      <c r="G6379" s="1700" t="s">
        <v>8053</v>
      </c>
      <c r="H6379" s="1700"/>
      <c r="I6379" s="1700" t="s">
        <v>8088</v>
      </c>
    </row>
    <row r="6380" spans="2:9">
      <c r="B6380" s="1699" t="s">
        <v>4086</v>
      </c>
      <c r="C6380" s="1699" t="s">
        <v>7148</v>
      </c>
      <c r="D6380" s="1699" t="s">
        <v>2108</v>
      </c>
      <c r="E6380" s="1699">
        <v>1</v>
      </c>
      <c r="F6380" s="1699">
        <v>1</v>
      </c>
      <c r="G6380" s="1700" t="s">
        <v>8054</v>
      </c>
      <c r="H6380" s="1700"/>
      <c r="I6380" s="1700" t="s">
        <v>8088</v>
      </c>
    </row>
    <row r="6381" spans="2:9">
      <c r="B6381" s="1699" t="s">
        <v>4086</v>
      </c>
      <c r="C6381" s="1699" t="s">
        <v>8055</v>
      </c>
      <c r="D6381" s="1699" t="s">
        <v>2108</v>
      </c>
      <c r="E6381" s="1699">
        <v>1</v>
      </c>
      <c r="F6381" s="1699">
        <v>1</v>
      </c>
      <c r="G6381" s="1700" t="s">
        <v>8056</v>
      </c>
      <c r="H6381" s="1700"/>
      <c r="I6381" s="1700" t="s">
        <v>8088</v>
      </c>
    </row>
    <row r="6382" spans="2:9">
      <c r="B6382" s="1699" t="s">
        <v>4086</v>
      </c>
      <c r="C6382" s="1699" t="s">
        <v>2600</v>
      </c>
      <c r="D6382" s="1699" t="s">
        <v>2108</v>
      </c>
      <c r="E6382" s="1699">
        <v>1</v>
      </c>
      <c r="F6382" s="1699">
        <v>1</v>
      </c>
      <c r="G6382" s="1700" t="s">
        <v>8057</v>
      </c>
      <c r="H6382" s="1700"/>
      <c r="I6382" s="1700" t="s">
        <v>8089</v>
      </c>
    </row>
    <row r="6383" spans="2:9">
      <c r="B6383" s="1699" t="s">
        <v>4086</v>
      </c>
      <c r="C6383" s="1699" t="s">
        <v>3223</v>
      </c>
      <c r="D6383" s="1699" t="s">
        <v>2108</v>
      </c>
      <c r="E6383" s="1699">
        <v>1</v>
      </c>
      <c r="F6383" s="1699">
        <v>1</v>
      </c>
      <c r="G6383" s="1700" t="s">
        <v>8058</v>
      </c>
      <c r="H6383" s="1700"/>
      <c r="I6383" s="1700" t="s">
        <v>8088</v>
      </c>
    </row>
  </sheetData>
  <sheetProtection algorithmName="SHA-512" hashValue="j7ijKMQ4GLKDyAIIhHR6nI88eAu6WNhYLTCBpsmDm1X/Q6giSYP0Wrg20wzJwPrCyGwnpdwHkQPJZwhNWeDhjg==" saltValue="j6USWP3UFDY6lyN0yi1+Yg==" spinCount="100000" sheet="1" objects="1" scenarios="1"/>
  <mergeCells count="1">
    <mergeCell ref="B2:I2"/>
  </mergeCells>
  <phoneticPr fontId="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tabColor rgb="FF99CCFF"/>
  </sheetPr>
  <dimension ref="A1:AG147"/>
  <sheetViews>
    <sheetView showGridLines="0" topLeftCell="A2" zoomScaleNormal="100" zoomScaleSheetLayoutView="85" workbookViewId="0"/>
  </sheetViews>
  <sheetFormatPr defaultRowHeight="13.5"/>
  <cols>
    <col min="1" max="1" width="3.25" style="3" customWidth="1"/>
    <col min="2" max="2" width="7.5" style="3" customWidth="1"/>
    <col min="3" max="3" width="5.25" style="3" customWidth="1"/>
    <col min="4" max="4" width="5.25" style="5" customWidth="1"/>
    <col min="5" max="5" width="4.75" style="5" customWidth="1"/>
    <col min="6" max="7" width="6.125" style="5" customWidth="1"/>
    <col min="8" max="8" width="37" style="5" customWidth="1"/>
    <col min="9" max="9" width="4.875" style="160" customWidth="1"/>
    <col min="10" max="10" width="16.25" style="5" bestFit="1" customWidth="1"/>
    <col min="11" max="11" width="25.25" style="86" customWidth="1"/>
    <col min="12" max="12" width="3.375" style="219" customWidth="1"/>
    <col min="13" max="13" width="19" style="219" customWidth="1"/>
    <col min="14" max="14" width="13" style="219" bestFit="1" customWidth="1"/>
    <col min="15" max="15" width="13" style="219" hidden="1" customWidth="1"/>
    <col min="16" max="16" width="12.125" style="219" hidden="1" customWidth="1"/>
    <col min="17" max="21" width="13.25" style="219" hidden="1" customWidth="1"/>
    <col min="22" max="26" width="13.25" style="87" hidden="1" customWidth="1"/>
    <col min="27" max="27" width="13.875" style="5" customWidth="1"/>
    <col min="28" max="28" width="12.25" style="5" customWidth="1"/>
    <col min="29" max="30" width="7.75" style="5" customWidth="1"/>
    <col min="31" max="16384" width="9" style="5"/>
  </cols>
  <sheetData>
    <row r="1" spans="1:33" ht="16.5" hidden="1" customHeight="1">
      <c r="A1" s="722" t="s">
        <v>585</v>
      </c>
      <c r="B1" s="722">
        <f>COUNTIF($I$9:$I$52:I67:I79:I84:I85:I87:I126:L132:L140,"※")</f>
        <v>47</v>
      </c>
      <c r="C1" s="723" t="s">
        <v>586</v>
      </c>
      <c r="D1" s="722">
        <f>COUNTIF(I9:I52:I67:I79:I84:I85:I87:I126:L132:L140,"E")</f>
        <v>0</v>
      </c>
      <c r="O1" s="749"/>
      <c r="P1" s="749"/>
      <c r="Q1" s="749"/>
      <c r="R1" s="749"/>
      <c r="S1" s="749"/>
      <c r="T1" s="749"/>
      <c r="U1" s="749"/>
      <c r="V1" s="749"/>
      <c r="W1" s="749"/>
      <c r="X1" s="749"/>
      <c r="Y1" s="749"/>
      <c r="Z1" s="749"/>
    </row>
    <row r="2" spans="1:33" ht="27" customHeight="1">
      <c r="O2" s="1641"/>
      <c r="P2" s="1641"/>
      <c r="Q2" s="1641"/>
      <c r="R2" s="1641"/>
      <c r="S2" s="1641"/>
      <c r="T2" s="1641"/>
      <c r="U2" s="1641"/>
      <c r="V2" s="1641"/>
      <c r="W2" s="1641"/>
      <c r="X2" s="1641"/>
      <c r="Y2" s="1641"/>
      <c r="Z2" s="1641"/>
    </row>
    <row r="3" spans="1:33" ht="24" customHeight="1">
      <c r="B3" s="2124" t="s">
        <v>646</v>
      </c>
      <c r="C3" s="2125"/>
      <c r="D3" s="2126"/>
      <c r="E3" s="2132" t="str">
        <f>IF(工事情報!G4="","",工事情報!G4)</f>
        <v/>
      </c>
      <c r="F3" s="2113"/>
      <c r="G3" s="2113"/>
      <c r="H3" s="2113"/>
      <c r="I3" s="2113"/>
      <c r="J3" s="2114"/>
      <c r="V3" s="219"/>
      <c r="W3" s="219"/>
      <c r="X3" s="219"/>
      <c r="Y3" s="219"/>
      <c r="Z3" s="219"/>
    </row>
    <row r="4" spans="1:33" ht="30" customHeight="1">
      <c r="V4" s="219"/>
      <c r="W4" s="219"/>
      <c r="X4" s="219"/>
      <c r="Y4" s="219"/>
      <c r="Z4" s="219"/>
      <c r="AA4" s="87"/>
      <c r="AB4" s="87"/>
      <c r="AC4" s="87"/>
      <c r="AD4" s="87"/>
      <c r="AE4" s="87"/>
      <c r="AF4" s="87"/>
      <c r="AG4" s="87"/>
    </row>
    <row r="5" spans="1:33" ht="15" customHeight="1">
      <c r="B5" s="4" t="s">
        <v>360</v>
      </c>
      <c r="D5" s="3"/>
      <c r="Q5" s="219" t="s">
        <v>809</v>
      </c>
      <c r="T5" s="243"/>
      <c r="U5" s="744"/>
      <c r="V5" s="219"/>
      <c r="W5" s="219"/>
      <c r="X5" s="219"/>
      <c r="Y5" s="219"/>
      <c r="Z5" s="219"/>
      <c r="AA5" s="87"/>
      <c r="AB5" s="87"/>
      <c r="AC5" s="87"/>
      <c r="AD5" s="87"/>
    </row>
    <row r="6" spans="1:33" s="20" customFormat="1">
      <c r="A6" s="19"/>
      <c r="B6" s="19"/>
      <c r="C6" s="19"/>
      <c r="D6" s="72"/>
      <c r="I6" s="160"/>
      <c r="K6" s="124"/>
      <c r="L6" s="618"/>
      <c r="M6" s="618"/>
      <c r="N6" s="618"/>
      <c r="O6" s="618"/>
      <c r="P6" s="618"/>
      <c r="Q6" s="2183" t="s">
        <v>733</v>
      </c>
      <c r="R6" s="2158" t="s">
        <v>1907</v>
      </c>
      <c r="S6" s="2182" t="s">
        <v>1908</v>
      </c>
      <c r="T6" s="2183" t="s">
        <v>735</v>
      </c>
      <c r="U6" s="2183" t="s">
        <v>1909</v>
      </c>
      <c r="V6" s="2183" t="s">
        <v>318</v>
      </c>
      <c r="W6" s="2156" t="s">
        <v>1910</v>
      </c>
      <c r="X6" s="2156" t="s">
        <v>1911</v>
      </c>
      <c r="Y6" s="2156" t="s">
        <v>738</v>
      </c>
      <c r="Z6" s="2158" t="s">
        <v>1671</v>
      </c>
      <c r="AA6" s="748"/>
      <c r="AB6" s="748"/>
      <c r="AC6" s="748"/>
      <c r="AD6" s="748"/>
    </row>
    <row r="7" spans="1:33" ht="28.5" customHeight="1">
      <c r="B7" s="23" t="s">
        <v>636</v>
      </c>
      <c r="C7" s="12" t="s">
        <v>361</v>
      </c>
      <c r="D7" s="11"/>
      <c r="E7" s="10"/>
      <c r="F7" s="548" t="s">
        <v>169</v>
      </c>
      <c r="G7" s="20"/>
      <c r="H7" s="20"/>
      <c r="J7" s="277" t="s">
        <v>277</v>
      </c>
      <c r="Q7" s="2159"/>
      <c r="R7" s="2159"/>
      <c r="S7" s="2159"/>
      <c r="T7" s="2159"/>
      <c r="U7" s="2159"/>
      <c r="V7" s="2159"/>
      <c r="W7" s="2157"/>
      <c r="X7" s="2157"/>
      <c r="Y7" s="2157"/>
      <c r="Z7" s="2157"/>
      <c r="AA7" s="87"/>
      <c r="AB7" s="87"/>
      <c r="AC7" s="87"/>
      <c r="AD7" s="87"/>
    </row>
    <row r="8" spans="1:33" ht="21.75" customHeight="1">
      <c r="B8" s="1"/>
      <c r="C8" s="18" t="s">
        <v>362</v>
      </c>
      <c r="D8" s="18"/>
      <c r="E8" s="13"/>
      <c r="F8" s="13"/>
      <c r="G8" s="13"/>
      <c r="H8" s="13"/>
      <c r="I8" s="161"/>
      <c r="J8" s="25" t="s">
        <v>363</v>
      </c>
      <c r="O8" s="219" t="s">
        <v>1001</v>
      </c>
      <c r="Q8" s="1311"/>
      <c r="R8" s="1312"/>
      <c r="S8" s="1312"/>
      <c r="T8" s="1312"/>
      <c r="U8" s="1312"/>
      <c r="V8" s="1312"/>
      <c r="W8" s="1312"/>
      <c r="X8" s="1312"/>
      <c r="Y8" s="1312"/>
      <c r="Z8" s="1312"/>
      <c r="AA8" s="87"/>
      <c r="AB8" s="87"/>
      <c r="AC8" s="87"/>
      <c r="AD8" s="87"/>
    </row>
    <row r="9" spans="1:33" ht="19.5" customHeight="1">
      <c r="B9" s="1"/>
      <c r="C9" s="41" t="s">
        <v>319</v>
      </c>
      <c r="D9" s="9" t="s">
        <v>364</v>
      </c>
      <c r="E9" s="9"/>
      <c r="F9" s="7"/>
      <c r="G9" s="7"/>
      <c r="H9" s="270"/>
      <c r="I9" s="492" t="str">
        <f>IF(J9="","※",IF(J9&gt;O9,"Ｅ",IF(J9&lt;&gt;O9,"E","")))</f>
        <v>※</v>
      </c>
      <c r="J9" s="807"/>
      <c r="K9" s="2187" t="str">
        <f>IF(I9="E","内訳「(1)+(3)+(4)+(6)+(7)」の方が大きくなっています",IF(I9="Ｅ","内訳「(1)+(3)+(4)+(6)+(7)」と一致していません",""))</f>
        <v/>
      </c>
      <c r="L9" s="2172"/>
      <c r="M9" s="2172"/>
      <c r="N9" s="802"/>
      <c r="O9" s="5">
        <f>SUMIF(Z9:Z52,"○",J9:J52)</f>
        <v>0</v>
      </c>
      <c r="P9" s="5"/>
      <c r="Q9" s="1313"/>
      <c r="R9" s="1314"/>
      <c r="S9" s="1314"/>
      <c r="T9" s="1314"/>
      <c r="U9" s="1314"/>
      <c r="V9" s="1314" t="s">
        <v>591</v>
      </c>
      <c r="W9" s="1314" t="s">
        <v>591</v>
      </c>
      <c r="X9" s="1314" t="s">
        <v>591</v>
      </c>
      <c r="Y9" s="1314"/>
      <c r="Z9" s="1314"/>
      <c r="AA9" s="87"/>
      <c r="AB9" s="87"/>
      <c r="AC9" s="87"/>
      <c r="AD9" s="87"/>
    </row>
    <row r="10" spans="1:33" ht="19.5" customHeight="1">
      <c r="B10" s="1"/>
      <c r="C10" s="42"/>
      <c r="D10" s="1481" t="s">
        <v>31</v>
      </c>
      <c r="E10" s="1297" t="s">
        <v>485</v>
      </c>
      <c r="F10" s="1297"/>
      <c r="G10" s="1297"/>
      <c r="H10" s="1482"/>
      <c r="I10" s="162" t="str">
        <f t="shared" ref="I10:I14" si="0">IF(J10="","※","")</f>
        <v>※</v>
      </c>
      <c r="J10" s="807"/>
      <c r="K10" s="125"/>
      <c r="L10" s="619"/>
      <c r="M10" s="619"/>
      <c r="N10" s="619"/>
      <c r="O10" s="619"/>
      <c r="P10" s="619"/>
      <c r="Q10" s="1313"/>
      <c r="R10" s="1314"/>
      <c r="S10" s="1314"/>
      <c r="T10" s="1314"/>
      <c r="U10" s="1314"/>
      <c r="V10" s="1314"/>
      <c r="W10" s="1314"/>
      <c r="X10" s="1314"/>
      <c r="Y10" s="1314"/>
      <c r="Z10" s="1315" t="s">
        <v>591</v>
      </c>
    </row>
    <row r="11" spans="1:33" ht="19.5" customHeight="1">
      <c r="C11" s="15"/>
      <c r="D11" s="1481" t="s">
        <v>632</v>
      </c>
      <c r="E11" s="1296" t="s">
        <v>1751</v>
      </c>
      <c r="F11" s="1297"/>
      <c r="G11" s="1297"/>
      <c r="H11" s="1482"/>
      <c r="I11" s="162" t="str">
        <f t="shared" si="0"/>
        <v>※</v>
      </c>
      <c r="J11" s="807"/>
      <c r="K11" s="2171" t="s">
        <v>133</v>
      </c>
      <c r="L11" s="2172"/>
      <c r="M11" s="2172"/>
      <c r="N11" s="802"/>
      <c r="O11" s="5"/>
      <c r="P11" s="5"/>
      <c r="Q11" s="1313"/>
      <c r="R11" s="1314"/>
      <c r="S11" s="1314"/>
      <c r="T11" s="1314"/>
      <c r="U11" s="1314"/>
      <c r="V11" s="1314"/>
      <c r="W11" s="1314" t="s">
        <v>591</v>
      </c>
      <c r="X11" s="1314" t="s">
        <v>591</v>
      </c>
      <c r="Y11" s="1314"/>
      <c r="Z11" s="1314"/>
    </row>
    <row r="12" spans="1:33" ht="19.5" customHeight="1">
      <c r="C12" s="15"/>
      <c r="D12" s="1483" t="s">
        <v>32</v>
      </c>
      <c r="E12" s="1240" t="s">
        <v>486</v>
      </c>
      <c r="F12" s="1240"/>
      <c r="G12" s="1240"/>
      <c r="H12" s="1484"/>
      <c r="I12" s="883" t="str">
        <f>IF(J12="","※",IF(J12&lt;(+J13+J14),"E",""))</f>
        <v>※</v>
      </c>
      <c r="J12" s="1235"/>
      <c r="K12" s="1283" t="str">
        <f>IF(I12="E","「(3)労務費」より「1）交通誘導員Aと2)交通誘導員B」の合計が大きくなっています","")</f>
        <v/>
      </c>
      <c r="Q12" s="1316"/>
      <c r="R12" s="1317"/>
      <c r="S12" s="1317"/>
      <c r="T12" s="1317"/>
      <c r="U12" s="1317"/>
      <c r="V12" s="1317"/>
      <c r="W12" s="1317"/>
      <c r="X12" s="1317"/>
      <c r="Y12" s="1317"/>
      <c r="Z12" s="1318" t="s">
        <v>591</v>
      </c>
    </row>
    <row r="13" spans="1:33" ht="19.5" customHeight="1">
      <c r="C13" s="15"/>
      <c r="D13" s="1485"/>
      <c r="E13" s="1486" t="s">
        <v>83</v>
      </c>
      <c r="F13" s="1241" t="s">
        <v>1510</v>
      </c>
      <c r="G13" s="1487"/>
      <c r="H13" s="1488"/>
      <c r="I13" s="818" t="str">
        <f t="shared" si="0"/>
        <v>※</v>
      </c>
      <c r="J13" s="1236"/>
      <c r="K13" s="2171" t="s">
        <v>1579</v>
      </c>
      <c r="L13" s="2172"/>
      <c r="M13" s="2172"/>
      <c r="Q13" s="1319"/>
      <c r="R13" s="1320"/>
      <c r="S13" s="1320"/>
      <c r="T13" s="1320"/>
      <c r="U13" s="1320"/>
      <c r="V13" s="1320"/>
      <c r="W13" s="1320"/>
      <c r="X13" s="1320"/>
      <c r="Y13" s="1320"/>
      <c r="Z13" s="1320"/>
    </row>
    <row r="14" spans="1:33" ht="19.5" customHeight="1">
      <c r="C14" s="15"/>
      <c r="D14" s="1489"/>
      <c r="E14" s="1490" t="s">
        <v>1509</v>
      </c>
      <c r="F14" s="1491" t="s">
        <v>1511</v>
      </c>
      <c r="G14" s="1492"/>
      <c r="H14" s="1493"/>
      <c r="I14" s="157" t="str">
        <f t="shared" si="0"/>
        <v>※</v>
      </c>
      <c r="J14" s="1239"/>
      <c r="K14" s="2171" t="s">
        <v>1579</v>
      </c>
      <c r="L14" s="2172"/>
      <c r="M14" s="2172"/>
      <c r="Q14" s="1321"/>
      <c r="R14" s="1322"/>
      <c r="S14" s="1322"/>
      <c r="T14" s="1322"/>
      <c r="U14" s="1322"/>
      <c r="V14" s="1322"/>
      <c r="W14" s="1322"/>
      <c r="X14" s="1322"/>
      <c r="Y14" s="1322"/>
      <c r="Z14" s="1322"/>
      <c r="AA14" s="87"/>
    </row>
    <row r="15" spans="1:33" ht="19.5" customHeight="1">
      <c r="C15" s="15"/>
      <c r="D15" s="1494" t="s">
        <v>33</v>
      </c>
      <c r="E15" s="1296" t="s">
        <v>419</v>
      </c>
      <c r="F15" s="1297"/>
      <c r="G15" s="1297"/>
      <c r="H15" s="1482"/>
      <c r="I15" s="162" t="str">
        <f>IF(J15="","※","")</f>
        <v>※</v>
      </c>
      <c r="J15" s="807"/>
      <c r="Q15" s="1313"/>
      <c r="R15" s="1314"/>
      <c r="S15" s="1314"/>
      <c r="T15" s="1314"/>
      <c r="U15" s="1314"/>
      <c r="V15" s="1314"/>
      <c r="W15" s="1314"/>
      <c r="X15" s="1314"/>
      <c r="Y15" s="1314"/>
      <c r="Z15" s="1315" t="s">
        <v>591</v>
      </c>
    </row>
    <row r="16" spans="1:33" ht="19.5" customHeight="1">
      <c r="C16" s="15"/>
      <c r="D16" s="1494" t="s">
        <v>633</v>
      </c>
      <c r="E16" s="1296" t="s">
        <v>34</v>
      </c>
      <c r="F16" s="1297"/>
      <c r="G16" s="1297"/>
      <c r="H16" s="1482"/>
      <c r="I16" s="162" t="str">
        <f>IF(J16="","※","")</f>
        <v>※</v>
      </c>
      <c r="J16" s="807"/>
      <c r="K16" s="2171" t="s">
        <v>133</v>
      </c>
      <c r="L16" s="2172"/>
      <c r="M16" s="2172"/>
      <c r="N16" s="802"/>
      <c r="O16" s="5"/>
      <c r="P16" s="5"/>
      <c r="Q16" s="1313"/>
      <c r="R16" s="1314"/>
      <c r="S16" s="1314"/>
      <c r="T16" s="1314"/>
      <c r="U16" s="1314"/>
      <c r="V16" s="1314"/>
      <c r="W16" s="1314" t="s">
        <v>591</v>
      </c>
      <c r="X16" s="1314" t="s">
        <v>591</v>
      </c>
      <c r="Y16" s="1314"/>
      <c r="Z16" s="1314"/>
    </row>
    <row r="17" spans="1:26" ht="19.5" customHeight="1">
      <c r="C17" s="15"/>
      <c r="D17" s="1494" t="s">
        <v>35</v>
      </c>
      <c r="E17" s="1297" t="s">
        <v>1752</v>
      </c>
      <c r="F17" s="1297"/>
      <c r="G17" s="1297"/>
      <c r="H17" s="1482"/>
      <c r="I17" s="162" t="str">
        <f>IF(J17="","※","")</f>
        <v>※</v>
      </c>
      <c r="J17" s="807"/>
      <c r="Q17" s="1313"/>
      <c r="R17" s="1314"/>
      <c r="S17" s="1314"/>
      <c r="T17" s="1314"/>
      <c r="U17" s="1314"/>
      <c r="V17" s="1314"/>
      <c r="W17" s="1314"/>
      <c r="X17" s="1314"/>
      <c r="Y17" s="1314"/>
      <c r="Z17" s="1315" t="s">
        <v>591</v>
      </c>
    </row>
    <row r="18" spans="1:26" s="983" customFormat="1" ht="19.5" customHeight="1">
      <c r="A18" s="3"/>
      <c r="B18" s="3"/>
      <c r="C18" s="15"/>
      <c r="D18" s="1483" t="s">
        <v>1385</v>
      </c>
      <c r="E18" s="1240" t="s">
        <v>12</v>
      </c>
      <c r="F18" s="1240"/>
      <c r="G18" s="1240"/>
      <c r="H18" s="1484"/>
      <c r="I18" s="883" t="str">
        <f>IF(J18="","※","")</f>
        <v>※</v>
      </c>
      <c r="J18" s="1235"/>
      <c r="K18" s="1138" t="str">
        <f>IF(I19="E","「(7)その他」より「1）処分費」が大きくなっています","")</f>
        <v/>
      </c>
      <c r="L18" s="1139"/>
      <c r="M18" s="1139"/>
      <c r="N18" s="1139"/>
      <c r="O18" s="1139"/>
      <c r="P18" s="1139"/>
      <c r="Q18" s="1316"/>
      <c r="R18" s="1317"/>
      <c r="S18" s="1317"/>
      <c r="T18" s="1317"/>
      <c r="U18" s="1317"/>
      <c r="V18" s="1317"/>
      <c r="W18" s="1317"/>
      <c r="X18" s="1317"/>
      <c r="Y18" s="1317"/>
      <c r="Z18" s="1318" t="s">
        <v>591</v>
      </c>
    </row>
    <row r="19" spans="1:26" ht="19.5" customHeight="1">
      <c r="C19" s="15"/>
      <c r="D19" s="1485"/>
      <c r="E19" s="1495" t="s">
        <v>83</v>
      </c>
      <c r="F19" s="1242" t="s">
        <v>1386</v>
      </c>
      <c r="G19" s="1496"/>
      <c r="H19" s="1497"/>
      <c r="I19" s="1237" t="str">
        <f>IF(J19="","※",IF(J18&lt;J19,"E",""))</f>
        <v>※</v>
      </c>
      <c r="J19" s="1238"/>
      <c r="K19" s="746"/>
      <c r="L19" s="651"/>
      <c r="M19" s="651"/>
      <c r="N19" s="651"/>
      <c r="O19" s="651"/>
      <c r="P19" s="651"/>
      <c r="Q19" s="1321"/>
      <c r="R19" s="1322"/>
      <c r="S19" s="1322"/>
      <c r="T19" s="1322"/>
      <c r="U19" s="1322"/>
      <c r="V19" s="1322"/>
      <c r="W19" s="1322"/>
      <c r="X19" s="1322"/>
      <c r="Y19" s="1322"/>
      <c r="Z19" s="1322"/>
    </row>
    <row r="20" spans="1:26" ht="19.5" customHeight="1">
      <c r="C20" s="45" t="s">
        <v>320</v>
      </c>
      <c r="D20" s="9" t="s">
        <v>733</v>
      </c>
      <c r="E20" s="9"/>
      <c r="F20" s="7"/>
      <c r="G20" s="7"/>
      <c r="H20" s="6"/>
      <c r="I20" s="163"/>
      <c r="J20" s="800">
        <f>SUMIF(Q8:Q147,"○",$J$8:$J$147)</f>
        <v>0</v>
      </c>
      <c r="Q20" s="1301"/>
      <c r="R20" s="1302"/>
      <c r="S20" s="1302"/>
      <c r="T20" s="1302"/>
      <c r="U20" s="1302"/>
      <c r="V20" s="1302" t="s">
        <v>591</v>
      </c>
      <c r="W20" s="1302"/>
      <c r="X20" s="1302"/>
      <c r="Y20" s="1302"/>
      <c r="Z20" s="1302"/>
    </row>
    <row r="21" spans="1:26" ht="19.5" customHeight="1">
      <c r="C21" s="320"/>
      <c r="D21" s="322" t="s">
        <v>921</v>
      </c>
      <c r="E21" s="323" t="s">
        <v>919</v>
      </c>
      <c r="F21" s="224"/>
      <c r="G21" s="323"/>
      <c r="H21" s="324"/>
      <c r="I21" s="163"/>
      <c r="J21" s="800">
        <f>SUMIF(R8:R147,"○",$J$8:$J$147)</f>
        <v>0</v>
      </c>
      <c r="Q21" s="1301"/>
      <c r="R21" s="1302"/>
      <c r="S21" s="1302"/>
      <c r="T21" s="1302"/>
      <c r="U21" s="1302"/>
      <c r="V21" s="1302"/>
      <c r="W21" s="1302"/>
      <c r="X21" s="1302"/>
      <c r="Y21" s="1302"/>
      <c r="Z21" s="1302"/>
    </row>
    <row r="22" spans="1:26" ht="19.5" customHeight="1">
      <c r="C22" s="321"/>
      <c r="D22" s="325"/>
      <c r="E22" s="322" t="s">
        <v>137</v>
      </c>
      <c r="F22" s="323" t="s">
        <v>136</v>
      </c>
      <c r="G22" s="323"/>
      <c r="H22" s="323"/>
      <c r="I22" s="190"/>
      <c r="J22" s="329">
        <f>SUMIF(S8:S147,"○",$J$8:$J$147)</f>
        <v>0</v>
      </c>
      <c r="Q22" s="1874" t="s">
        <v>591</v>
      </c>
      <c r="R22" s="1874" t="s">
        <v>591</v>
      </c>
      <c r="S22" s="1875"/>
      <c r="T22" s="1875"/>
      <c r="U22" s="1875"/>
      <c r="V22" s="1875"/>
      <c r="W22" s="1875"/>
      <c r="X22" s="1875"/>
      <c r="Y22" s="1875"/>
      <c r="Z22" s="1875"/>
    </row>
    <row r="23" spans="1:26" ht="19.5" customHeight="1">
      <c r="C23" s="321"/>
      <c r="D23" s="325"/>
      <c r="E23" s="325"/>
      <c r="F23" s="822" t="s">
        <v>138</v>
      </c>
      <c r="G23" s="298" t="s">
        <v>734</v>
      </c>
      <c r="H23" s="823"/>
      <c r="I23" s="824" t="str">
        <f t="shared" ref="I23:I29" si="1">IF(J23="","※","")</f>
        <v>※</v>
      </c>
      <c r="J23" s="825"/>
      <c r="Q23" s="1323"/>
      <c r="R23" s="1324"/>
      <c r="S23" s="1324" t="s">
        <v>591</v>
      </c>
      <c r="T23" s="1324"/>
      <c r="U23" s="1324"/>
      <c r="V23" s="1324"/>
      <c r="W23" s="1324"/>
      <c r="X23" s="1324"/>
      <c r="Y23" s="1324"/>
      <c r="Z23" s="1324"/>
    </row>
    <row r="24" spans="1:26" ht="19.5" customHeight="1">
      <c r="C24" s="321"/>
      <c r="D24" s="325"/>
      <c r="E24" s="325"/>
      <c r="F24" s="831" t="s">
        <v>487</v>
      </c>
      <c r="G24" s="298" t="s">
        <v>735</v>
      </c>
      <c r="H24" s="823"/>
      <c r="I24" s="824"/>
      <c r="J24" s="826">
        <f>SUMIF(T8:T147,"○",$J$8:$J$147)</f>
        <v>0</v>
      </c>
      <c r="Q24" s="1304"/>
      <c r="R24" s="1305"/>
      <c r="S24" s="1305" t="s">
        <v>591</v>
      </c>
      <c r="T24" s="1305"/>
      <c r="U24" s="1305"/>
      <c r="V24" s="1305"/>
      <c r="W24" s="1305"/>
      <c r="X24" s="1305"/>
      <c r="Y24" s="1305"/>
      <c r="Z24" s="1305"/>
    </row>
    <row r="25" spans="1:26" ht="19.5" customHeight="1">
      <c r="C25" s="321"/>
      <c r="D25" s="325"/>
      <c r="E25" s="325"/>
      <c r="F25" s="832"/>
      <c r="G25" s="298" t="s">
        <v>384</v>
      </c>
      <c r="H25" s="823"/>
      <c r="I25" s="824" t="str">
        <f t="shared" si="1"/>
        <v>※</v>
      </c>
      <c r="J25" s="825"/>
      <c r="Q25" s="1323"/>
      <c r="R25" s="1324"/>
      <c r="S25" s="1324"/>
      <c r="T25" s="1324" t="s">
        <v>591</v>
      </c>
      <c r="U25" s="1324"/>
      <c r="V25" s="1324"/>
      <c r="W25" s="1324"/>
      <c r="X25" s="1324"/>
      <c r="Y25" s="1324"/>
      <c r="Z25" s="1324"/>
    </row>
    <row r="26" spans="1:26" ht="19.5" customHeight="1">
      <c r="C26" s="321"/>
      <c r="D26" s="325"/>
      <c r="E26" s="325"/>
      <c r="F26" s="830"/>
      <c r="G26" s="1241" t="s">
        <v>1567</v>
      </c>
      <c r="H26" s="823"/>
      <c r="I26" s="824" t="str">
        <f t="shared" si="1"/>
        <v>※</v>
      </c>
      <c r="J26" s="825"/>
      <c r="Q26" s="1323"/>
      <c r="R26" s="1324"/>
      <c r="S26" s="1324"/>
      <c r="T26" s="1324" t="s">
        <v>591</v>
      </c>
      <c r="U26" s="1324"/>
      <c r="V26" s="1324"/>
      <c r="W26" s="1324" t="s">
        <v>591</v>
      </c>
      <c r="X26" s="1324" t="s">
        <v>591</v>
      </c>
      <c r="Y26" s="1324"/>
      <c r="Z26" s="1324"/>
    </row>
    <row r="27" spans="1:26" ht="19.5" customHeight="1">
      <c r="C27" s="321"/>
      <c r="D27" s="325"/>
      <c r="E27" s="325"/>
      <c r="F27" s="822" t="s">
        <v>139</v>
      </c>
      <c r="G27" s="298" t="s">
        <v>140</v>
      </c>
      <c r="H27" s="827"/>
      <c r="I27" s="824" t="str">
        <f t="shared" si="1"/>
        <v>※</v>
      </c>
      <c r="J27" s="825"/>
      <c r="K27" s="1358" t="s">
        <v>1637</v>
      </c>
      <c r="L27" s="1359"/>
      <c r="M27" s="1359"/>
      <c r="Q27" s="1323"/>
      <c r="R27" s="1324"/>
      <c r="S27" s="1324" t="s">
        <v>591</v>
      </c>
      <c r="T27" s="1324"/>
      <c r="U27" s="1324"/>
      <c r="V27" s="1324"/>
      <c r="W27" s="1324" t="s">
        <v>591</v>
      </c>
      <c r="X27" s="1324" t="s">
        <v>591</v>
      </c>
      <c r="Y27" s="1324"/>
      <c r="Z27" s="1324"/>
    </row>
    <row r="28" spans="1:26" ht="19.5" customHeight="1">
      <c r="C28" s="321"/>
      <c r="D28" s="278"/>
      <c r="E28" s="278"/>
      <c r="F28" s="1133" t="s">
        <v>488</v>
      </c>
      <c r="G28" s="829" t="s">
        <v>736</v>
      </c>
      <c r="H28" s="827"/>
      <c r="I28" s="824" t="str">
        <f t="shared" si="1"/>
        <v>※</v>
      </c>
      <c r="J28" s="825"/>
      <c r="K28" s="1360" t="s">
        <v>1638</v>
      </c>
      <c r="L28" s="1361"/>
      <c r="M28" s="1362"/>
      <c r="N28" s="1330"/>
      <c r="Q28" s="1323"/>
      <c r="R28" s="1324"/>
      <c r="S28" s="1324" t="s">
        <v>591</v>
      </c>
      <c r="T28" s="1324"/>
      <c r="U28" s="1324"/>
      <c r="V28" s="1324"/>
      <c r="W28" s="1324"/>
      <c r="X28" s="1324"/>
      <c r="Y28" s="1324"/>
      <c r="Z28" s="1324"/>
    </row>
    <row r="29" spans="1:26" s="1859" customFormat="1" ht="28.5" customHeight="1">
      <c r="A29" s="3"/>
      <c r="B29" s="3"/>
      <c r="C29" s="321"/>
      <c r="D29" s="278"/>
      <c r="E29" s="278"/>
      <c r="F29" s="1896"/>
      <c r="G29" s="2192" t="s">
        <v>10279</v>
      </c>
      <c r="H29" s="2193"/>
      <c r="I29" s="824" t="str">
        <f t="shared" si="1"/>
        <v>※</v>
      </c>
      <c r="J29" s="825"/>
      <c r="K29" s="1872"/>
      <c r="L29" s="1873"/>
      <c r="M29" s="1878"/>
      <c r="O29" s="219"/>
      <c r="P29" s="219"/>
      <c r="Q29" s="1323"/>
      <c r="R29" s="1324"/>
      <c r="S29" s="1324"/>
      <c r="T29" s="1324"/>
      <c r="U29" s="1324"/>
      <c r="V29" s="1324"/>
      <c r="W29" s="1324"/>
      <c r="X29" s="1324"/>
      <c r="Y29" s="1324"/>
      <c r="Z29" s="1324"/>
    </row>
    <row r="30" spans="1:26" ht="19.5" customHeight="1">
      <c r="C30" s="321"/>
      <c r="D30" s="278"/>
      <c r="E30" s="278"/>
      <c r="F30" s="828" t="s">
        <v>489</v>
      </c>
      <c r="G30" s="829" t="s">
        <v>737</v>
      </c>
      <c r="H30" s="827"/>
      <c r="I30" s="824" t="str">
        <f>IF(J30="","※","")</f>
        <v>※</v>
      </c>
      <c r="J30" s="825"/>
      <c r="Q30" s="1323"/>
      <c r="R30" s="1324"/>
      <c r="S30" s="1324" t="s">
        <v>591</v>
      </c>
      <c r="T30" s="1324"/>
      <c r="U30" s="1324"/>
      <c r="V30" s="1324"/>
      <c r="W30" s="1324"/>
      <c r="X30" s="1324"/>
      <c r="Y30" s="1324"/>
      <c r="Z30" s="1324"/>
    </row>
    <row r="31" spans="1:26" ht="19.5" customHeight="1">
      <c r="C31" s="321"/>
      <c r="D31" s="278"/>
      <c r="E31" s="278"/>
      <c r="F31" s="828" t="s">
        <v>490</v>
      </c>
      <c r="G31" s="829" t="s">
        <v>738</v>
      </c>
      <c r="H31" s="827"/>
      <c r="I31" s="824" t="str">
        <f>IF(J31="","※","")</f>
        <v>※</v>
      </c>
      <c r="J31" s="825"/>
      <c r="Q31" s="1323"/>
      <c r="R31" s="1324"/>
      <c r="S31" s="1324" t="s">
        <v>591</v>
      </c>
      <c r="T31" s="1324"/>
      <c r="U31" s="1324"/>
      <c r="V31" s="1324"/>
      <c r="W31" s="1324"/>
      <c r="X31" s="1324"/>
      <c r="Y31" s="1324"/>
      <c r="Z31" s="1324"/>
    </row>
    <row r="32" spans="1:26" ht="19.5" customHeight="1">
      <c r="C32" s="321"/>
      <c r="D32" s="278"/>
      <c r="E32" s="278"/>
      <c r="F32" s="1133" t="s">
        <v>491</v>
      </c>
      <c r="G32" s="829" t="s">
        <v>739</v>
      </c>
      <c r="H32" s="827"/>
      <c r="I32" s="824" t="str">
        <f>IF(J32="","※","")</f>
        <v>※</v>
      </c>
      <c r="J32" s="825"/>
      <c r="K32" s="2173" t="str">
        <f>IF(I33="E","「ト 営繕費」より「A）快適ﾄｲﾚ費用」が大きくなっています","")</f>
        <v/>
      </c>
      <c r="L32" s="2172"/>
      <c r="M32" s="2172"/>
      <c r="N32" s="2172"/>
      <c r="Q32" s="1323"/>
      <c r="R32" s="1324"/>
      <c r="S32" s="1324" t="s">
        <v>591</v>
      </c>
      <c r="T32" s="1324"/>
      <c r="U32" s="1324"/>
      <c r="V32" s="1324"/>
      <c r="W32" s="1324"/>
      <c r="X32" s="1324"/>
      <c r="Y32" s="1324"/>
      <c r="Z32" s="1324"/>
    </row>
    <row r="33" spans="1:26" s="1131" customFormat="1" ht="19.5" customHeight="1">
      <c r="A33" s="3"/>
      <c r="B33" s="3"/>
      <c r="C33" s="321"/>
      <c r="D33" s="278"/>
      <c r="E33" s="278"/>
      <c r="F33" s="1135"/>
      <c r="G33" s="1137" t="s">
        <v>1560</v>
      </c>
      <c r="H33" s="1132"/>
      <c r="I33" s="824" t="str">
        <f>IF(J33="","※",IF(J32&lt;J33,"E",""))</f>
        <v>※</v>
      </c>
      <c r="J33" s="825"/>
      <c r="K33" s="86"/>
      <c r="L33" s="219"/>
      <c r="M33" s="219"/>
      <c r="N33" s="219"/>
      <c r="O33" s="219"/>
      <c r="P33" s="219"/>
      <c r="Q33" s="1323"/>
      <c r="R33" s="1324"/>
      <c r="S33" s="1324"/>
      <c r="T33" s="1324"/>
      <c r="U33" s="1324"/>
      <c r="V33" s="1324"/>
      <c r="W33" s="1324"/>
      <c r="X33" s="1324"/>
      <c r="Y33" s="1324"/>
      <c r="Z33" s="1324"/>
    </row>
    <row r="34" spans="1:26" ht="19.5" customHeight="1">
      <c r="C34" s="321"/>
      <c r="D34" s="1136"/>
      <c r="E34" s="326"/>
      <c r="F34" s="1134" t="s">
        <v>492</v>
      </c>
      <c r="G34" s="819" t="s">
        <v>740</v>
      </c>
      <c r="H34" s="820"/>
      <c r="I34" s="747" t="str">
        <f t="shared" ref="I34:I41" si="2">IF(J34="","※","")</f>
        <v>※</v>
      </c>
      <c r="J34" s="821"/>
      <c r="Q34" s="1876"/>
      <c r="R34" s="1877"/>
      <c r="S34" s="1877" t="s">
        <v>591</v>
      </c>
      <c r="T34" s="1877"/>
      <c r="U34" s="1877"/>
      <c r="V34" s="1877"/>
      <c r="W34" s="1877"/>
      <c r="X34" s="1877"/>
      <c r="Y34" s="1877"/>
      <c r="Z34" s="1877"/>
    </row>
    <row r="35" spans="1:26" ht="19.5" customHeight="1">
      <c r="C35" s="321"/>
      <c r="D35" s="1136"/>
      <c r="E35" s="319" t="s">
        <v>634</v>
      </c>
      <c r="F35" s="327" t="s">
        <v>741</v>
      </c>
      <c r="G35" s="327"/>
      <c r="H35" s="328"/>
      <c r="I35" s="163" t="str">
        <f t="shared" si="2"/>
        <v>※</v>
      </c>
      <c r="J35" s="1672"/>
      <c r="K35" s="49" t="s">
        <v>717</v>
      </c>
      <c r="Q35" s="1313" t="s">
        <v>591</v>
      </c>
      <c r="R35" s="1303" t="s">
        <v>591</v>
      </c>
      <c r="S35" s="1314"/>
      <c r="T35" s="1314"/>
      <c r="U35" s="1314"/>
      <c r="V35" s="1314"/>
      <c r="W35" s="1314"/>
      <c r="X35" s="1314"/>
      <c r="Y35" s="1314"/>
      <c r="Z35" s="1314"/>
    </row>
    <row r="36" spans="1:26" ht="19.5" customHeight="1">
      <c r="C36" s="321"/>
      <c r="D36" s="1664"/>
      <c r="E36" s="1665" t="s">
        <v>635</v>
      </c>
      <c r="F36" s="1295" t="s">
        <v>1594</v>
      </c>
      <c r="G36" s="1666"/>
      <c r="H36" s="1667"/>
      <c r="I36" s="152" t="str">
        <f t="shared" si="2"/>
        <v>※</v>
      </c>
      <c r="J36" s="1672"/>
      <c r="K36" s="49" t="s">
        <v>717</v>
      </c>
      <c r="Q36" s="1661" t="s">
        <v>591</v>
      </c>
      <c r="R36" s="1662" t="s">
        <v>591</v>
      </c>
      <c r="S36" s="1314"/>
      <c r="T36" s="1314"/>
      <c r="U36" s="1314"/>
      <c r="V36" s="1314"/>
      <c r="W36" s="1314"/>
      <c r="X36" s="1314"/>
      <c r="Y36" s="1314"/>
      <c r="Z36" s="1314"/>
    </row>
    <row r="37" spans="1:26" ht="19.5" customHeight="1">
      <c r="C37" s="321"/>
      <c r="D37" s="1664"/>
      <c r="E37" s="1668" t="s">
        <v>382</v>
      </c>
      <c r="F37" s="1669" t="s">
        <v>1595</v>
      </c>
      <c r="G37" s="1670"/>
      <c r="H37" s="1671"/>
      <c r="I37" s="152" t="str">
        <f t="shared" si="2"/>
        <v>※</v>
      </c>
      <c r="J37" s="1672"/>
      <c r="Q37" s="1663" t="s">
        <v>591</v>
      </c>
      <c r="R37" s="1662" t="s">
        <v>591</v>
      </c>
      <c r="S37" s="1314"/>
      <c r="T37" s="1314"/>
      <c r="U37" s="1314"/>
      <c r="V37" s="1314"/>
      <c r="W37" s="1314"/>
      <c r="X37" s="1314"/>
      <c r="Y37" s="1314"/>
      <c r="Z37" s="1314"/>
    </row>
    <row r="38" spans="1:26" s="1859" customFormat="1" ht="19.5" customHeight="1">
      <c r="A38" s="3"/>
      <c r="B38" s="3"/>
      <c r="C38" s="321"/>
      <c r="D38" s="1664"/>
      <c r="E38" s="1887" t="s">
        <v>10282</v>
      </c>
      <c r="F38" s="1888" t="s">
        <v>10283</v>
      </c>
      <c r="G38" s="1889"/>
      <c r="H38" s="1890"/>
      <c r="I38" s="152" t="str">
        <f t="shared" si="2"/>
        <v>※</v>
      </c>
      <c r="J38" s="1672"/>
      <c r="K38" s="86"/>
      <c r="L38" s="219"/>
      <c r="M38" s="219"/>
      <c r="N38" s="219"/>
      <c r="O38" s="219"/>
      <c r="P38" s="219"/>
      <c r="Q38" s="1662"/>
      <c r="R38" s="1662" t="s">
        <v>591</v>
      </c>
      <c r="S38" s="1884"/>
      <c r="T38" s="1884"/>
      <c r="U38" s="1884"/>
      <c r="V38" s="1884"/>
      <c r="W38" s="1884"/>
      <c r="X38" s="1884"/>
      <c r="Y38" s="1884"/>
      <c r="Z38" s="1884"/>
    </row>
    <row r="39" spans="1:26" ht="19.5" customHeight="1">
      <c r="C39" s="321"/>
      <c r="D39" s="44" t="s">
        <v>141</v>
      </c>
      <c r="E39" s="327" t="s">
        <v>317</v>
      </c>
      <c r="F39" s="327"/>
      <c r="G39" s="327"/>
      <c r="H39" s="328"/>
      <c r="I39" s="163" t="str">
        <f t="shared" si="2"/>
        <v>※</v>
      </c>
      <c r="J39" s="318"/>
      <c r="Q39" s="1633" t="s">
        <v>591</v>
      </c>
      <c r="R39" s="1634"/>
      <c r="S39" s="1634"/>
      <c r="T39" s="1634"/>
      <c r="U39" s="1634"/>
      <c r="V39" s="1634"/>
      <c r="W39" s="1634"/>
      <c r="X39" s="1634"/>
      <c r="Y39" s="1634"/>
      <c r="Z39" s="1634"/>
    </row>
    <row r="40" spans="1:26" ht="19.5" customHeight="1">
      <c r="C40" s="321"/>
      <c r="D40" s="1883" t="s">
        <v>32</v>
      </c>
      <c r="E40" s="1889" t="s">
        <v>142</v>
      </c>
      <c r="F40" s="1889"/>
      <c r="G40" s="1889"/>
      <c r="H40" s="1890"/>
      <c r="I40" s="883" t="str">
        <f t="shared" si="2"/>
        <v>※</v>
      </c>
      <c r="J40" s="570"/>
      <c r="K40" s="49" t="s">
        <v>717</v>
      </c>
      <c r="Q40" s="1633" t="s">
        <v>591</v>
      </c>
      <c r="R40" s="1634"/>
      <c r="S40" s="1634"/>
      <c r="T40" s="1634"/>
      <c r="U40" s="1634"/>
      <c r="V40" s="1634"/>
      <c r="W40" s="1634"/>
      <c r="X40" s="1634"/>
      <c r="Y40" s="1634"/>
      <c r="Z40" s="1634"/>
    </row>
    <row r="41" spans="1:26" s="1859" customFormat="1" ht="19.5" customHeight="1">
      <c r="A41" s="3"/>
      <c r="B41" s="3"/>
      <c r="C41" s="321"/>
      <c r="D41" s="1891"/>
      <c r="E41" s="1892" t="s">
        <v>10284</v>
      </c>
      <c r="F41" s="1893"/>
      <c r="G41" s="1893"/>
      <c r="H41" s="1894"/>
      <c r="I41" s="884" t="str">
        <f t="shared" si="2"/>
        <v>※</v>
      </c>
      <c r="J41" s="1895"/>
      <c r="K41" s="49"/>
      <c r="L41" s="219"/>
      <c r="M41" s="219"/>
      <c r="N41" s="219"/>
      <c r="O41" s="219"/>
      <c r="P41" s="219"/>
      <c r="Q41" s="1885"/>
      <c r="R41" s="1886"/>
      <c r="S41" s="1886"/>
      <c r="T41" s="1886"/>
      <c r="U41" s="1886"/>
      <c r="V41" s="1886"/>
      <c r="W41" s="1886"/>
      <c r="X41" s="1886"/>
      <c r="Y41" s="1886"/>
      <c r="Z41" s="1886"/>
    </row>
    <row r="42" spans="1:26" s="48" customFormat="1" ht="19.5" customHeight="1">
      <c r="A42" s="3"/>
      <c r="B42" s="3"/>
      <c r="C42" s="321"/>
      <c r="D42" s="568" t="s">
        <v>705</v>
      </c>
      <c r="E42" s="2140" t="s">
        <v>706</v>
      </c>
      <c r="F42" s="2140"/>
      <c r="G42" s="2140"/>
      <c r="H42" s="2141"/>
      <c r="I42" s="162"/>
      <c r="J42" s="167">
        <f>SUMIF(U8:U147,"○",$J$8:$J$147)</f>
        <v>0</v>
      </c>
      <c r="K42" s="86"/>
      <c r="L42" s="219"/>
      <c r="M42" s="219"/>
      <c r="N42" s="219"/>
      <c r="O42" s="219"/>
      <c r="P42" s="219"/>
      <c r="Q42" s="1301" t="s">
        <v>591</v>
      </c>
      <c r="R42" s="1302"/>
      <c r="S42" s="1302"/>
      <c r="T42" s="1302"/>
      <c r="U42" s="1302"/>
      <c r="V42" s="1302"/>
      <c r="W42" s="1302"/>
      <c r="X42" s="1302"/>
      <c r="Y42" s="1302"/>
      <c r="Z42" s="1302"/>
    </row>
    <row r="43" spans="1:26" ht="27.75" customHeight="1">
      <c r="C43" s="321"/>
      <c r="D43" s="569"/>
      <c r="E43" s="605" t="s">
        <v>707</v>
      </c>
      <c r="F43" s="2188" t="s">
        <v>708</v>
      </c>
      <c r="G43" s="2188"/>
      <c r="H43" s="2189"/>
      <c r="I43" s="883" t="str">
        <f>IF(J43="","※","")</f>
        <v>※</v>
      </c>
      <c r="J43" s="570"/>
      <c r="Q43" s="1635"/>
      <c r="R43" s="1636"/>
      <c r="S43" s="1636"/>
      <c r="T43" s="1636"/>
      <c r="U43" s="1636" t="s">
        <v>591</v>
      </c>
      <c r="V43" s="1636"/>
      <c r="W43" s="1636"/>
      <c r="X43" s="1636"/>
      <c r="Y43" s="1636"/>
      <c r="Z43" s="1636"/>
    </row>
    <row r="44" spans="1:26" s="863" customFormat="1" ht="27.75" customHeight="1">
      <c r="A44" s="3"/>
      <c r="B44" s="3"/>
      <c r="C44" s="321"/>
      <c r="D44" s="864"/>
      <c r="E44" s="865" t="s">
        <v>995</v>
      </c>
      <c r="F44" s="2160" t="s">
        <v>996</v>
      </c>
      <c r="G44" s="2160"/>
      <c r="H44" s="2161"/>
      <c r="I44" s="884" t="str">
        <f>IF(J44="","※","")</f>
        <v>※</v>
      </c>
      <c r="J44" s="885"/>
      <c r="K44" s="86"/>
      <c r="L44" s="219"/>
      <c r="M44" s="219"/>
      <c r="N44" s="219"/>
      <c r="O44" s="219"/>
      <c r="P44" s="219"/>
      <c r="Q44" s="1637"/>
      <c r="R44" s="1638"/>
      <c r="S44" s="1638"/>
      <c r="T44" s="1638"/>
      <c r="U44" s="1639" t="s">
        <v>980</v>
      </c>
      <c r="V44" s="1638"/>
      <c r="W44" s="1638"/>
      <c r="X44" s="1638"/>
      <c r="Y44" s="1638"/>
      <c r="Z44" s="1638"/>
    </row>
    <row r="45" spans="1:26" s="1859" customFormat="1" ht="21.75" customHeight="1">
      <c r="A45" s="3"/>
      <c r="B45" s="3"/>
      <c r="C45" s="321"/>
      <c r="D45" s="1883" t="s">
        <v>10280</v>
      </c>
      <c r="E45" s="2194" t="s">
        <v>10281</v>
      </c>
      <c r="F45" s="2194"/>
      <c r="G45" s="2194"/>
      <c r="H45" s="2195"/>
      <c r="I45" s="162" t="str">
        <f>IF(J45="","※","")</f>
        <v>※</v>
      </c>
      <c r="J45" s="1879"/>
      <c r="K45" s="86"/>
      <c r="L45" s="219"/>
      <c r="M45" s="219"/>
      <c r="N45" s="219"/>
      <c r="O45" s="219"/>
      <c r="P45" s="219"/>
      <c r="Q45" s="1880" t="s">
        <v>591</v>
      </c>
      <c r="R45" s="1881"/>
      <c r="S45" s="1881"/>
      <c r="T45" s="1881"/>
      <c r="U45" s="1882"/>
      <c r="V45" s="1881"/>
      <c r="W45" s="1881"/>
      <c r="X45" s="1881"/>
      <c r="Y45" s="1881"/>
      <c r="Z45" s="1881"/>
    </row>
    <row r="46" spans="1:26" s="803" customFormat="1" ht="21" customHeight="1">
      <c r="A46" s="3"/>
      <c r="B46" s="3"/>
      <c r="C46" s="43" t="s">
        <v>920</v>
      </c>
      <c r="D46" s="805" t="s">
        <v>986</v>
      </c>
      <c r="E46" s="805"/>
      <c r="F46" s="805"/>
      <c r="G46" s="805"/>
      <c r="H46" s="806"/>
      <c r="I46" s="163" t="str">
        <f t="shared" ref="I46" si="3">IF(J46="","※","")</f>
        <v>※</v>
      </c>
      <c r="J46" s="807"/>
      <c r="K46" s="86"/>
      <c r="L46" s="219"/>
      <c r="M46" s="219"/>
      <c r="N46" s="219"/>
      <c r="O46" s="219"/>
      <c r="P46" s="219"/>
      <c r="Q46" s="1633"/>
      <c r="R46" s="1640"/>
      <c r="S46" s="1640"/>
      <c r="T46" s="1640"/>
      <c r="U46" s="1640"/>
      <c r="V46" s="1634" t="s">
        <v>591</v>
      </c>
      <c r="W46" s="1640"/>
      <c r="X46" s="1640"/>
      <c r="Y46" s="1640"/>
      <c r="Z46" s="1640"/>
    </row>
    <row r="47" spans="1:26" s="48" customFormat="1" ht="27.75" customHeight="1">
      <c r="A47" s="3"/>
      <c r="B47" s="3"/>
      <c r="C47" s="46" t="s">
        <v>36</v>
      </c>
      <c r="D47" s="2162" t="s">
        <v>465</v>
      </c>
      <c r="E47" s="2163"/>
      <c r="F47" s="2163"/>
      <c r="G47" s="2163"/>
      <c r="H47" s="2163"/>
      <c r="I47" s="163" t="str">
        <f>IF(J47="","※","")</f>
        <v>※</v>
      </c>
      <c r="J47" s="318"/>
      <c r="K47" s="86"/>
      <c r="L47" s="219"/>
      <c r="M47" s="219"/>
      <c r="N47" s="219"/>
      <c r="O47" s="219"/>
      <c r="P47" s="219"/>
      <c r="Q47" s="1633"/>
      <c r="R47" s="1634"/>
      <c r="S47" s="1634"/>
      <c r="T47" s="1634"/>
      <c r="U47" s="1634"/>
      <c r="V47" s="1634" t="s">
        <v>591</v>
      </c>
      <c r="W47" s="1634"/>
      <c r="X47" s="1634"/>
      <c r="Y47" s="1634"/>
      <c r="Z47" s="1634"/>
    </row>
    <row r="48" spans="1:26" s="48" customFormat="1" ht="19.5" customHeight="1">
      <c r="A48" s="3"/>
      <c r="B48" s="3"/>
      <c r="C48" s="46" t="s">
        <v>37</v>
      </c>
      <c r="D48" s="7" t="s">
        <v>38</v>
      </c>
      <c r="E48" s="7"/>
      <c r="F48" s="7"/>
      <c r="G48" s="7"/>
      <c r="H48" s="6"/>
      <c r="I48" s="162" t="str">
        <f>IF(J48="","※","")</f>
        <v>※</v>
      </c>
      <c r="J48" s="318"/>
      <c r="K48" s="86"/>
      <c r="L48" s="219"/>
      <c r="M48" s="219"/>
      <c r="N48" s="219"/>
      <c r="O48" s="219"/>
      <c r="P48" s="219"/>
      <c r="Q48" s="1633"/>
      <c r="R48" s="1634"/>
      <c r="S48" s="1634"/>
      <c r="T48" s="1634"/>
      <c r="U48" s="1634"/>
      <c r="V48" s="1634" t="s">
        <v>591</v>
      </c>
      <c r="W48" s="1634"/>
      <c r="X48" s="1634"/>
      <c r="Y48" s="1634"/>
      <c r="Z48" s="1634"/>
    </row>
    <row r="49" spans="1:26" s="48" customFormat="1" ht="19.5" customHeight="1">
      <c r="A49" s="3"/>
      <c r="B49" s="3"/>
      <c r="C49" s="46" t="s">
        <v>742</v>
      </c>
      <c r="D49" s="7" t="s">
        <v>318</v>
      </c>
      <c r="E49" s="7"/>
      <c r="F49" s="7"/>
      <c r="G49" s="7"/>
      <c r="H49" s="6"/>
      <c r="I49" s="152"/>
      <c r="J49" s="166">
        <f>SUMIF($V$8:$V$147,"○",J8:J147)</f>
        <v>0</v>
      </c>
      <c r="K49" s="125"/>
      <c r="L49" s="619"/>
      <c r="M49" s="619"/>
      <c r="N49" s="619"/>
      <c r="O49" s="619"/>
      <c r="P49" s="619"/>
      <c r="Q49" s="1301"/>
      <c r="R49" s="1302"/>
      <c r="S49" s="1302"/>
      <c r="T49" s="1302"/>
      <c r="U49" s="1302"/>
      <c r="V49" s="1302"/>
      <c r="W49" s="1302"/>
      <c r="X49" s="1302"/>
      <c r="Y49" s="1302"/>
      <c r="Z49" s="1302"/>
    </row>
    <row r="50" spans="1:26" s="48" customFormat="1" ht="33.75" customHeight="1">
      <c r="A50" s="4"/>
      <c r="B50" s="4"/>
      <c r="C50" s="91"/>
      <c r="I50" s="164"/>
      <c r="J50" s="102"/>
      <c r="K50" s="146"/>
      <c r="L50" s="146"/>
      <c r="M50" s="146"/>
      <c r="N50" s="146"/>
      <c r="O50" s="146"/>
      <c r="P50" s="146"/>
      <c r="Q50" s="1628"/>
      <c r="R50" s="1628"/>
      <c r="S50" s="1628"/>
      <c r="T50" s="1628"/>
      <c r="U50" s="1628"/>
      <c r="V50" s="1628"/>
      <c r="W50" s="1628"/>
      <c r="X50" s="1628"/>
      <c r="Y50" s="1628"/>
      <c r="Z50" s="1628"/>
    </row>
    <row r="51" spans="1:26" s="48" customFormat="1" ht="20.25" customHeight="1">
      <c r="A51" s="3"/>
      <c r="B51" s="3"/>
      <c r="C51" s="653"/>
      <c r="D51" s="654" t="s">
        <v>648</v>
      </c>
      <c r="E51" s="655"/>
      <c r="F51" s="655"/>
      <c r="G51" s="655"/>
      <c r="H51" s="656"/>
      <c r="I51" s="152" t="str">
        <f>IF(J51="","※",IF(K51&lt;&gt;"","E",""))</f>
        <v>※</v>
      </c>
      <c r="J51" s="318"/>
      <c r="K51" s="2059" t="str">
        <f>IF(OR(J49=0,J51=""),"",IF(J51&gt;=J49*10,"共通仮設費積算対象額が工事価格を大きく上回っています。確認してください。",""))</f>
        <v/>
      </c>
      <c r="L51" s="619"/>
      <c r="M51" s="619"/>
      <c r="N51" s="619"/>
      <c r="O51" s="619"/>
      <c r="P51" s="619"/>
      <c r="Q51" s="1313"/>
      <c r="R51" s="1314"/>
      <c r="S51" s="1314"/>
      <c r="T51" s="1314"/>
      <c r="U51" s="1314"/>
      <c r="V51" s="1314"/>
      <c r="W51" s="1314"/>
      <c r="X51" s="1314"/>
      <c r="Y51" s="1314"/>
      <c r="Z51" s="1314"/>
    </row>
    <row r="52" spans="1:26" s="48" customFormat="1" ht="20.25" customHeight="1">
      <c r="A52" s="242"/>
      <c r="B52" s="242"/>
      <c r="C52" s="222"/>
      <c r="D52" s="223" t="s">
        <v>425</v>
      </c>
      <c r="E52" s="224"/>
      <c r="F52" s="224"/>
      <c r="G52" s="224"/>
      <c r="H52" s="225"/>
      <c r="I52" s="161" t="str">
        <f>IF(J52&lt;0,"E","")</f>
        <v/>
      </c>
      <c r="J52" s="648">
        <f>(SUMIF(W8:W52,"○",J8:J52))-J79</f>
        <v>0</v>
      </c>
      <c r="K52" s="812"/>
      <c r="L52" s="620"/>
      <c r="M52" s="620"/>
      <c r="N52" s="620"/>
      <c r="O52" s="620"/>
      <c r="P52" s="620"/>
      <c r="Q52" s="1629"/>
      <c r="R52" s="1630"/>
      <c r="S52" s="1630"/>
      <c r="T52" s="1630"/>
      <c r="U52" s="1630"/>
      <c r="V52" s="1630"/>
      <c r="W52" s="1630"/>
      <c r="X52" s="1630"/>
      <c r="Y52" s="1630"/>
      <c r="Z52" s="1630"/>
    </row>
    <row r="53" spans="1:26" s="48" customFormat="1" ht="53.25" customHeight="1">
      <c r="A53" s="243"/>
      <c r="B53" s="243"/>
      <c r="C53" s="2180" t="s">
        <v>323</v>
      </c>
      <c r="D53" s="2181"/>
      <c r="E53" s="2181"/>
      <c r="F53" s="2181"/>
      <c r="G53" s="2181"/>
      <c r="H53" s="2181"/>
      <c r="I53" s="2181"/>
      <c r="J53" s="2181"/>
      <c r="K53" s="151"/>
      <c r="L53" s="621"/>
      <c r="M53" s="621"/>
      <c r="N53" s="621"/>
      <c r="O53" s="621"/>
      <c r="P53" s="621"/>
      <c r="Q53" s="146"/>
      <c r="R53" s="146"/>
      <c r="S53" s="146"/>
      <c r="T53" s="1631"/>
      <c r="U53" s="1631"/>
      <c r="V53" s="1632"/>
      <c r="W53" s="1632"/>
      <c r="X53" s="1632"/>
      <c r="Y53" s="1632"/>
      <c r="Z53" s="146"/>
    </row>
    <row r="54" spans="1:26" s="72" customFormat="1" ht="13.5" customHeight="1">
      <c r="A54" s="243"/>
      <c r="B54" s="243"/>
      <c r="C54" s="48"/>
      <c r="D54" s="634"/>
      <c r="E54" s="634"/>
      <c r="F54" s="634"/>
      <c r="G54" s="634"/>
      <c r="H54" s="634"/>
      <c r="I54" s="634"/>
      <c r="J54" s="634"/>
      <c r="K54" s="151"/>
      <c r="L54" s="621"/>
      <c r="M54" s="621"/>
      <c r="N54" s="621"/>
      <c r="O54" s="621"/>
      <c r="P54" s="621"/>
      <c r="Q54" s="59"/>
      <c r="R54" s="59"/>
      <c r="S54" s="59"/>
      <c r="T54" s="59"/>
      <c r="U54" s="59"/>
      <c r="V54" s="87"/>
      <c r="W54" s="87"/>
      <c r="X54" s="87"/>
      <c r="Y54" s="87"/>
      <c r="Z54" s="59"/>
    </row>
    <row r="55" spans="1:26" s="49" customFormat="1" ht="24" customHeight="1">
      <c r="A55" s="921"/>
      <c r="B55" s="1573" t="s">
        <v>713</v>
      </c>
      <c r="C55" s="1542" t="s">
        <v>1862</v>
      </c>
      <c r="D55" s="917"/>
      <c r="E55" s="917"/>
      <c r="F55" s="917"/>
      <c r="G55" s="917"/>
      <c r="H55" s="917"/>
      <c r="I55" s="1534"/>
      <c r="J55" s="1534"/>
      <c r="K55" s="1574"/>
      <c r="L55" s="1574"/>
      <c r="M55" s="1574"/>
      <c r="N55" s="1574"/>
      <c r="O55" s="1574"/>
      <c r="Q55" s="74"/>
      <c r="R55" s="74"/>
      <c r="S55" s="74"/>
      <c r="T55" s="74"/>
      <c r="U55" s="87"/>
      <c r="V55" s="87"/>
      <c r="W55" s="87"/>
      <c r="X55" s="87"/>
      <c r="Y55" s="87"/>
      <c r="Z55" s="1533"/>
    </row>
    <row r="56" spans="1:26" s="49" customFormat="1" ht="24" customHeight="1">
      <c r="A56" s="921"/>
      <c r="B56" s="1575"/>
      <c r="C56" s="1533"/>
      <c r="D56" s="1576" t="s">
        <v>1863</v>
      </c>
      <c r="E56" s="1533"/>
      <c r="F56" s="1533"/>
      <c r="G56" s="1533"/>
      <c r="H56" s="1533"/>
      <c r="I56" s="1533"/>
      <c r="J56" s="1533"/>
      <c r="K56" s="1533"/>
      <c r="L56" s="1533"/>
      <c r="M56" s="1574"/>
      <c r="N56" s="1574"/>
      <c r="O56" s="1574"/>
      <c r="P56" s="1574"/>
      <c r="Q56" s="74"/>
      <c r="R56" s="74"/>
      <c r="S56" s="74"/>
      <c r="T56" s="74"/>
      <c r="U56" s="74"/>
      <c r="V56" s="87"/>
      <c r="W56" s="87"/>
      <c r="X56" s="87"/>
      <c r="Y56" s="87"/>
      <c r="Z56" s="1533"/>
    </row>
    <row r="57" spans="1:26" s="49" customFormat="1" ht="24" hidden="1" customHeight="1">
      <c r="A57" s="1577"/>
      <c r="B57" s="1578"/>
      <c r="C57" s="1577"/>
      <c r="D57" s="1579" t="s">
        <v>1864</v>
      </c>
      <c r="E57" s="1580"/>
      <c r="F57" s="1580"/>
      <c r="G57" s="1580"/>
      <c r="H57" s="1580"/>
      <c r="I57" s="1580"/>
      <c r="J57" s="1581"/>
      <c r="K57" s="136"/>
      <c r="M57" s="1574"/>
      <c r="N57" s="1574"/>
      <c r="O57" s="1574"/>
      <c r="P57" s="1574"/>
      <c r="Q57" s="74"/>
      <c r="R57" s="74"/>
      <c r="S57" s="74"/>
      <c r="T57" s="74"/>
      <c r="U57" s="74"/>
      <c r="V57" s="87"/>
      <c r="W57" s="87"/>
      <c r="X57" s="87"/>
      <c r="Y57" s="87"/>
      <c r="Z57" s="1533"/>
    </row>
    <row r="58" spans="1:26" s="49" customFormat="1" ht="24" customHeight="1">
      <c r="A58" s="921"/>
      <c r="B58" s="1575"/>
      <c r="C58" s="2190" t="s">
        <v>1865</v>
      </c>
      <c r="D58" s="2191"/>
      <c r="E58" s="2174" t="s">
        <v>1866</v>
      </c>
      <c r="F58" s="2179"/>
      <c r="G58" s="2179"/>
      <c r="H58" s="2179"/>
      <c r="I58" s="2179"/>
      <c r="J58" s="2179"/>
      <c r="K58" s="2175"/>
      <c r="L58" s="1574"/>
      <c r="M58" s="1574"/>
      <c r="N58" s="1574"/>
      <c r="O58" s="1574"/>
      <c r="Q58" s="74"/>
      <c r="R58" s="74"/>
      <c r="S58" s="74"/>
      <c r="T58" s="74"/>
      <c r="U58" s="87"/>
      <c r="V58" s="87"/>
      <c r="W58" s="87"/>
      <c r="X58" s="87"/>
      <c r="Y58" s="87"/>
      <c r="Z58" s="1533"/>
    </row>
    <row r="59" spans="1:26" s="49" customFormat="1" ht="24" customHeight="1">
      <c r="A59" s="921"/>
      <c r="B59" s="921"/>
      <c r="C59" s="2174">
        <v>1</v>
      </c>
      <c r="D59" s="2175"/>
      <c r="E59" s="2176" t="s">
        <v>1867</v>
      </c>
      <c r="F59" s="2177"/>
      <c r="G59" s="2177"/>
      <c r="H59" s="2177"/>
      <c r="I59" s="2177"/>
      <c r="J59" s="2177"/>
      <c r="K59" s="2178"/>
      <c r="L59" s="1574"/>
      <c r="M59" s="1574"/>
      <c r="N59" s="1574"/>
      <c r="O59" s="1574"/>
      <c r="Q59" s="74"/>
      <c r="R59" s="74"/>
      <c r="S59" s="74"/>
      <c r="T59" s="74"/>
      <c r="U59" s="87"/>
      <c r="V59" s="87"/>
      <c r="W59" s="87"/>
      <c r="X59" s="87"/>
      <c r="Y59" s="87"/>
      <c r="Z59" s="1533"/>
    </row>
    <row r="60" spans="1:26" s="49" customFormat="1" ht="24" customHeight="1">
      <c r="A60" s="921"/>
      <c r="B60" s="1533"/>
      <c r="C60" s="2174">
        <v>2</v>
      </c>
      <c r="D60" s="2175"/>
      <c r="E60" s="2176" t="s">
        <v>1868</v>
      </c>
      <c r="F60" s="2177"/>
      <c r="G60" s="2177"/>
      <c r="H60" s="2177"/>
      <c r="I60" s="2177"/>
      <c r="J60" s="2177"/>
      <c r="K60" s="2178"/>
      <c r="Q60" s="74"/>
      <c r="R60" s="74"/>
      <c r="S60" s="74"/>
      <c r="T60" s="74"/>
      <c r="U60" s="87"/>
      <c r="V60" s="87"/>
      <c r="W60" s="87"/>
      <c r="X60" s="87"/>
      <c r="Y60" s="87"/>
      <c r="Z60" s="1533"/>
    </row>
    <row r="61" spans="1:26" s="1533" customFormat="1" ht="24" customHeight="1">
      <c r="A61" s="921"/>
      <c r="B61" s="921"/>
      <c r="C61" s="2174">
        <v>5</v>
      </c>
      <c r="D61" s="2175"/>
      <c r="E61" s="2176" t="s">
        <v>1869</v>
      </c>
      <c r="F61" s="2177"/>
      <c r="G61" s="2177"/>
      <c r="H61" s="2177"/>
      <c r="I61" s="2177"/>
      <c r="J61" s="2177"/>
      <c r="K61" s="2178"/>
      <c r="L61" s="49"/>
      <c r="M61" s="49"/>
      <c r="N61" s="49"/>
      <c r="O61" s="49"/>
      <c r="P61" s="49"/>
      <c r="Q61" s="74"/>
      <c r="R61" s="74"/>
      <c r="S61" s="74"/>
      <c r="T61" s="74"/>
      <c r="U61" s="87"/>
      <c r="V61" s="87"/>
      <c r="W61" s="87"/>
      <c r="X61" s="87"/>
      <c r="Y61" s="87"/>
    </row>
    <row r="62" spans="1:26" s="1533" customFormat="1" ht="24" customHeight="1">
      <c r="A62" s="921"/>
      <c r="B62" s="49"/>
      <c r="C62" s="2145">
        <v>7</v>
      </c>
      <c r="D62" s="2145"/>
      <c r="E62" s="2146" t="s">
        <v>1870</v>
      </c>
      <c r="F62" s="2146"/>
      <c r="G62" s="2146"/>
      <c r="H62" s="2146"/>
      <c r="I62" s="2146"/>
      <c r="J62" s="2146"/>
      <c r="K62" s="2146"/>
      <c r="L62" s="49"/>
      <c r="M62" s="49"/>
      <c r="N62" s="49"/>
      <c r="O62" s="49"/>
      <c r="P62" s="891"/>
      <c r="Q62" s="1653"/>
      <c r="R62" s="1653"/>
      <c r="S62" s="1653"/>
      <c r="T62" s="1653"/>
      <c r="U62" s="87"/>
      <c r="V62" s="87"/>
      <c r="W62" s="87"/>
      <c r="X62" s="87"/>
      <c r="Y62" s="87"/>
    </row>
    <row r="63" spans="1:26" s="1533" customFormat="1" ht="24" customHeight="1">
      <c r="A63" s="921"/>
      <c r="B63" s="49"/>
      <c r="C63" s="2145">
        <v>8</v>
      </c>
      <c r="D63" s="2145"/>
      <c r="E63" s="2146" t="s">
        <v>1871</v>
      </c>
      <c r="F63" s="2146"/>
      <c r="G63" s="2146"/>
      <c r="H63" s="2146"/>
      <c r="I63" s="2146"/>
      <c r="J63" s="2146"/>
      <c r="K63" s="2146"/>
      <c r="L63" s="49"/>
      <c r="M63" s="49"/>
      <c r="N63" s="49"/>
      <c r="O63" s="49"/>
      <c r="P63" s="1582"/>
      <c r="Q63" s="1654"/>
      <c r="R63" s="1654"/>
      <c r="S63" s="1654"/>
      <c r="T63" s="1654"/>
      <c r="U63" s="87"/>
      <c r="V63" s="87"/>
      <c r="W63" s="87"/>
      <c r="X63" s="87"/>
      <c r="Y63" s="87"/>
    </row>
    <row r="64" spans="1:26" s="1533" customFormat="1" ht="24" customHeight="1">
      <c r="A64" s="921"/>
      <c r="B64" s="49"/>
      <c r="C64" s="2145">
        <v>9</v>
      </c>
      <c r="D64" s="2145"/>
      <c r="E64" s="2146" t="s">
        <v>1872</v>
      </c>
      <c r="F64" s="2146"/>
      <c r="G64" s="2146"/>
      <c r="H64" s="2146"/>
      <c r="I64" s="2146"/>
      <c r="J64" s="2146"/>
      <c r="K64" s="2146"/>
      <c r="L64" s="49"/>
      <c r="M64" s="49"/>
      <c r="N64" s="49"/>
      <c r="O64" s="49"/>
      <c r="P64" s="1582"/>
      <c r="Q64" s="1654"/>
      <c r="R64" s="1654"/>
      <c r="S64" s="1654"/>
      <c r="T64" s="1654"/>
      <c r="U64" s="87"/>
      <c r="V64" s="87"/>
      <c r="W64" s="87"/>
      <c r="X64" s="87"/>
      <c r="Y64" s="87"/>
    </row>
    <row r="65" spans="1:25" s="1533" customFormat="1" ht="24" customHeight="1">
      <c r="A65" s="921"/>
      <c r="B65" s="49"/>
      <c r="C65" s="2145" t="s">
        <v>177</v>
      </c>
      <c r="D65" s="2145"/>
      <c r="E65" s="2146" t="s">
        <v>1873</v>
      </c>
      <c r="F65" s="2146"/>
      <c r="G65" s="2146"/>
      <c r="H65" s="2146"/>
      <c r="I65" s="2146"/>
      <c r="J65" s="2146"/>
      <c r="K65" s="2146"/>
      <c r="L65" s="49"/>
      <c r="M65" s="49"/>
      <c r="N65" s="49"/>
      <c r="O65" s="49"/>
      <c r="P65" s="1582"/>
      <c r="Q65" s="1654"/>
      <c r="R65" s="1654"/>
      <c r="S65" s="1654"/>
      <c r="T65" s="1654"/>
      <c r="U65" s="87"/>
      <c r="V65" s="87"/>
      <c r="W65" s="87"/>
      <c r="X65" s="87"/>
      <c r="Y65" s="87"/>
    </row>
    <row r="66" spans="1:25" s="1533" customFormat="1" ht="24" customHeight="1">
      <c r="A66" s="921"/>
      <c r="B66" s="49"/>
      <c r="C66" s="1542"/>
      <c r="D66" s="1583" t="s">
        <v>1874</v>
      </c>
      <c r="E66" s="13"/>
      <c r="F66" s="13"/>
      <c r="G66" s="13"/>
      <c r="H66" s="1584"/>
      <c r="I66" s="1585"/>
      <c r="J66" s="1586" t="s">
        <v>1875</v>
      </c>
      <c r="K66" s="1573" t="s">
        <v>238</v>
      </c>
      <c r="L66" s="49"/>
      <c r="M66" s="49"/>
      <c r="N66" s="49"/>
      <c r="O66" s="49"/>
      <c r="P66" s="1582"/>
      <c r="Q66" s="1654"/>
      <c r="R66" s="1654"/>
      <c r="S66" s="1654"/>
      <c r="T66" s="1654"/>
      <c r="U66" s="87"/>
      <c r="V66" s="87"/>
      <c r="W66" s="87"/>
      <c r="X66" s="87"/>
      <c r="Y66" s="87"/>
    </row>
    <row r="67" spans="1:25" s="1533" customFormat="1" ht="24" customHeight="1">
      <c r="A67" s="921"/>
      <c r="B67" s="49"/>
      <c r="C67" s="1587">
        <v>1</v>
      </c>
      <c r="D67" s="1588" t="s">
        <v>1876</v>
      </c>
      <c r="E67" s="1588"/>
      <c r="F67" s="1588"/>
      <c r="G67" s="1588"/>
      <c r="H67" s="1589"/>
      <c r="I67" s="163" t="str">
        <f>IF(OR(J67="",AND(J67&lt;&gt;0,K67="")),"※","")</f>
        <v>※</v>
      </c>
      <c r="J67" s="809"/>
      <c r="K67" s="585"/>
      <c r="L67" s="49"/>
      <c r="M67" s="49"/>
      <c r="N67" s="49"/>
      <c r="O67" s="49"/>
      <c r="P67" s="1582"/>
      <c r="Q67" s="1654"/>
      <c r="R67" s="1654"/>
      <c r="S67" s="1654"/>
      <c r="T67" s="1654"/>
      <c r="U67" s="87"/>
      <c r="V67" s="87"/>
      <c r="W67" s="87"/>
      <c r="X67" s="87"/>
      <c r="Y67" s="87"/>
    </row>
    <row r="68" spans="1:25" s="1533" customFormat="1" ht="24" customHeight="1">
      <c r="A68" s="921"/>
      <c r="B68" s="49"/>
      <c r="C68" s="1587">
        <v>2</v>
      </c>
      <c r="D68" s="1588" t="s">
        <v>1877</v>
      </c>
      <c r="E68" s="1588"/>
      <c r="F68" s="1588"/>
      <c r="G68" s="1588"/>
      <c r="H68" s="1589"/>
      <c r="I68" s="163" t="str">
        <f t="shared" ref="I68:I74" si="4">IF(OR(J68="",AND(J68&lt;&gt;0,K68="")),"※","")</f>
        <v>※</v>
      </c>
      <c r="J68" s="809"/>
      <c r="K68" s="585"/>
      <c r="L68" s="49"/>
      <c r="M68" s="49"/>
      <c r="N68" s="49"/>
      <c r="O68" s="49"/>
      <c r="P68" s="1582"/>
      <c r="Q68" s="1654"/>
      <c r="R68" s="1654"/>
      <c r="S68" s="1654"/>
      <c r="T68" s="1654"/>
      <c r="U68" s="87"/>
      <c r="V68" s="87"/>
      <c r="W68" s="87"/>
      <c r="X68" s="87"/>
      <c r="Y68" s="87"/>
    </row>
    <row r="69" spans="1:25" s="1533" customFormat="1" ht="24" customHeight="1">
      <c r="A69" s="921"/>
      <c r="B69" s="921"/>
      <c r="C69" s="1587">
        <v>3</v>
      </c>
      <c r="D69" s="1588" t="s">
        <v>1878</v>
      </c>
      <c r="E69" s="1588"/>
      <c r="F69" s="1588"/>
      <c r="G69" s="1588"/>
      <c r="H69" s="1589"/>
      <c r="I69" s="163" t="str">
        <f t="shared" si="4"/>
        <v>※</v>
      </c>
      <c r="J69" s="809"/>
      <c r="K69" s="585"/>
      <c r="L69" s="49"/>
      <c r="M69" s="49"/>
      <c r="N69" s="49"/>
      <c r="O69" s="49"/>
      <c r="P69" s="1582"/>
      <c r="Q69" s="1654"/>
      <c r="R69" s="1654"/>
      <c r="S69" s="1654"/>
      <c r="T69" s="1654"/>
      <c r="U69" s="87"/>
      <c r="V69" s="87"/>
      <c r="W69" s="87"/>
      <c r="X69" s="87"/>
      <c r="Y69" s="87"/>
    </row>
    <row r="70" spans="1:25" s="1533" customFormat="1" ht="24" customHeight="1">
      <c r="A70" s="921"/>
      <c r="B70" s="921"/>
      <c r="C70" s="1587">
        <v>4</v>
      </c>
      <c r="D70" s="1588" t="s">
        <v>1879</v>
      </c>
      <c r="E70" s="1588"/>
      <c r="F70" s="1588"/>
      <c r="G70" s="1588"/>
      <c r="H70" s="1589"/>
      <c r="I70" s="163" t="str">
        <f t="shared" si="4"/>
        <v>※</v>
      </c>
      <c r="J70" s="809"/>
      <c r="K70" s="585"/>
      <c r="L70" s="891"/>
      <c r="M70" s="891"/>
      <c r="N70" s="891"/>
      <c r="O70" s="891"/>
      <c r="P70" s="1582"/>
      <c r="Q70" s="1654"/>
      <c r="R70" s="1654"/>
      <c r="S70" s="1654"/>
      <c r="T70" s="1654"/>
      <c r="U70" s="87"/>
      <c r="V70" s="87"/>
      <c r="W70" s="87"/>
      <c r="X70" s="87"/>
      <c r="Y70" s="87"/>
    </row>
    <row r="71" spans="1:25" s="1533" customFormat="1" ht="24" customHeight="1">
      <c r="A71" s="921"/>
      <c r="B71" s="921"/>
      <c r="C71" s="1587">
        <v>5</v>
      </c>
      <c r="D71" s="1588" t="s">
        <v>1880</v>
      </c>
      <c r="E71" s="1588"/>
      <c r="F71" s="1588"/>
      <c r="G71" s="1588"/>
      <c r="H71" s="1589"/>
      <c r="I71" s="163" t="str">
        <f t="shared" si="4"/>
        <v>※</v>
      </c>
      <c r="J71" s="809"/>
      <c r="K71" s="585"/>
      <c r="L71" s="1582"/>
      <c r="M71" s="1582"/>
      <c r="N71" s="1582"/>
      <c r="O71" s="1582"/>
      <c r="P71" s="1582"/>
      <c r="Q71" s="1654"/>
      <c r="R71" s="1654"/>
      <c r="S71" s="1654"/>
      <c r="T71" s="1654"/>
      <c r="U71" s="87"/>
      <c r="V71" s="87"/>
      <c r="W71" s="87"/>
      <c r="X71" s="87"/>
      <c r="Y71" s="87"/>
    </row>
    <row r="72" spans="1:25" s="1533" customFormat="1" ht="24" customHeight="1">
      <c r="A72" s="921"/>
      <c r="B72" s="921"/>
      <c r="C72" s="1587">
        <v>6</v>
      </c>
      <c r="D72" s="1588" t="s">
        <v>1881</v>
      </c>
      <c r="E72" s="1588"/>
      <c r="F72" s="1588"/>
      <c r="G72" s="1588"/>
      <c r="H72" s="1589"/>
      <c r="I72" s="163" t="str">
        <f t="shared" si="4"/>
        <v>※</v>
      </c>
      <c r="J72" s="809"/>
      <c r="K72" s="585"/>
      <c r="L72" s="1582"/>
      <c r="M72" s="1582"/>
      <c r="N72" s="1582"/>
      <c r="O72" s="1582"/>
      <c r="P72" s="1582"/>
      <c r="Q72" s="1654"/>
      <c r="R72" s="1654"/>
      <c r="S72" s="1654"/>
      <c r="T72" s="1654"/>
      <c r="U72" s="87"/>
      <c r="V72" s="87"/>
      <c r="W72" s="87"/>
      <c r="X72" s="87"/>
      <c r="Y72" s="87"/>
    </row>
    <row r="73" spans="1:25" s="1533" customFormat="1" ht="24" customHeight="1">
      <c r="A73" s="921"/>
      <c r="B73" s="921"/>
      <c r="C73" s="1587">
        <v>7</v>
      </c>
      <c r="D73" s="1588" t="s">
        <v>1882</v>
      </c>
      <c r="E73" s="1588"/>
      <c r="F73" s="1588"/>
      <c r="G73" s="1588"/>
      <c r="H73" s="1589"/>
      <c r="I73" s="163" t="str">
        <f t="shared" si="4"/>
        <v>※</v>
      </c>
      <c r="J73" s="809"/>
      <c r="K73" s="585"/>
      <c r="L73" s="1582"/>
      <c r="M73" s="1582"/>
      <c r="N73" s="1582"/>
      <c r="O73" s="1582"/>
      <c r="P73" s="1582"/>
      <c r="Q73" s="1654"/>
      <c r="R73" s="1654"/>
      <c r="S73" s="1654"/>
      <c r="T73" s="1654"/>
      <c r="U73" s="87"/>
      <c r="V73" s="87"/>
      <c r="W73" s="87"/>
      <c r="X73" s="87"/>
      <c r="Y73" s="87"/>
    </row>
    <row r="74" spans="1:25" s="1533" customFormat="1" ht="24" customHeight="1">
      <c r="A74" s="921"/>
      <c r="B74" s="921"/>
      <c r="C74" s="1587">
        <v>8</v>
      </c>
      <c r="D74" s="2197" t="s">
        <v>1883</v>
      </c>
      <c r="E74" s="2198"/>
      <c r="F74" s="2198"/>
      <c r="G74" s="2198"/>
      <c r="H74" s="2199"/>
      <c r="I74" s="163" t="str">
        <f t="shared" si="4"/>
        <v>※</v>
      </c>
      <c r="J74" s="809"/>
      <c r="K74" s="585"/>
      <c r="L74" s="1582"/>
      <c r="M74" s="1582"/>
      <c r="N74" s="1582"/>
      <c r="O74" s="1582"/>
      <c r="P74" s="1582"/>
      <c r="Q74" s="1654"/>
      <c r="R74" s="1654"/>
      <c r="S74" s="1654"/>
      <c r="T74" s="1654"/>
      <c r="U74" s="87"/>
      <c r="V74" s="87"/>
      <c r="W74" s="87"/>
      <c r="X74" s="87"/>
      <c r="Y74" s="87"/>
    </row>
    <row r="75" spans="1:25" s="1533" customFormat="1" ht="24" customHeight="1">
      <c r="A75" s="921"/>
      <c r="B75" s="921"/>
      <c r="C75" s="1587">
        <v>9</v>
      </c>
      <c r="D75" s="2197" t="s">
        <v>1884</v>
      </c>
      <c r="E75" s="2198"/>
      <c r="F75" s="2198"/>
      <c r="G75" s="2198"/>
      <c r="H75" s="2199"/>
      <c r="I75" s="163" t="str">
        <f>IF(OR(J75="",AND(J75&lt;&gt;0,K75="")),"※","")</f>
        <v>※</v>
      </c>
      <c r="J75" s="809"/>
      <c r="K75" s="585"/>
      <c r="L75" s="1582"/>
      <c r="M75" s="1582"/>
      <c r="N75" s="1582"/>
      <c r="O75" s="1582"/>
      <c r="P75" s="1582"/>
      <c r="Q75" s="1654"/>
      <c r="R75" s="1654"/>
      <c r="S75" s="1654"/>
      <c r="T75" s="1654"/>
      <c r="U75" s="87"/>
      <c r="V75" s="87"/>
      <c r="W75" s="87"/>
      <c r="X75" s="87"/>
      <c r="Y75" s="87"/>
    </row>
    <row r="76" spans="1:25" s="1533" customFormat="1" ht="24" customHeight="1">
      <c r="A76" s="921"/>
      <c r="B76" s="921"/>
      <c r="C76" s="1587">
        <v>10</v>
      </c>
      <c r="D76" s="1590" t="s">
        <v>1885</v>
      </c>
      <c r="E76" s="1591"/>
      <c r="F76" s="1591"/>
      <c r="G76" s="1591"/>
      <c r="H76" s="1592"/>
      <c r="I76" s="163" t="str">
        <f>IF(OR(J76="",AND(J76&lt;&gt;0,K76="")),"※","")</f>
        <v>※</v>
      </c>
      <c r="J76" s="809"/>
      <c r="K76" s="585"/>
      <c r="L76" s="1582"/>
      <c r="M76" s="1582"/>
      <c r="N76" s="1582"/>
      <c r="O76" s="1582"/>
      <c r="P76" s="1582"/>
      <c r="Q76" s="1654"/>
      <c r="R76" s="1654"/>
      <c r="S76" s="1654"/>
      <c r="T76" s="1654"/>
      <c r="U76" s="87"/>
      <c r="V76" s="87"/>
      <c r="W76" s="87"/>
      <c r="X76" s="87"/>
      <c r="Y76" s="87"/>
    </row>
    <row r="77" spans="1:25" s="1533" customFormat="1" ht="24" customHeight="1">
      <c r="A77" s="921"/>
      <c r="B77" s="921"/>
      <c r="C77" s="2200">
        <v>11</v>
      </c>
      <c r="D77" s="1591" t="s">
        <v>119</v>
      </c>
      <c r="E77" s="1591"/>
      <c r="F77" s="1591"/>
      <c r="G77" s="1591"/>
      <c r="H77" s="1592"/>
      <c r="I77" s="883" t="str">
        <f>IF(OR(J77="",AND(J77&lt;&gt;0,K77="")),"※","")</f>
        <v>※</v>
      </c>
      <c r="J77" s="1593"/>
      <c r="K77" s="2202"/>
      <c r="L77" s="1582"/>
      <c r="M77" s="1582"/>
      <c r="N77" s="1582"/>
      <c r="O77" s="1582"/>
      <c r="P77" s="1582"/>
      <c r="Q77" s="1654"/>
      <c r="R77" s="1654"/>
      <c r="S77" s="1654"/>
      <c r="T77" s="1654"/>
      <c r="U77" s="87"/>
      <c r="V77" s="87"/>
      <c r="W77" s="87"/>
      <c r="X77" s="87"/>
      <c r="Y77" s="87"/>
    </row>
    <row r="78" spans="1:25" s="1533" customFormat="1" ht="24" customHeight="1">
      <c r="A78" s="921"/>
      <c r="B78" s="921"/>
      <c r="C78" s="2201"/>
      <c r="D78" s="1594"/>
      <c r="E78" s="1595"/>
      <c r="F78" s="1596" t="s">
        <v>1886</v>
      </c>
      <c r="G78" s="1597"/>
      <c r="H78" s="1597"/>
      <c r="I78" s="162" t="str">
        <f>IF(J77=0,"",IF(J78="","※",""))</f>
        <v/>
      </c>
      <c r="J78" s="1598"/>
      <c r="K78" s="2203"/>
      <c r="L78" s="1582"/>
      <c r="M78" s="1582"/>
      <c r="N78" s="1582"/>
      <c r="O78" s="1582"/>
      <c r="P78" s="1582"/>
      <c r="Q78" s="1654"/>
      <c r="R78" s="1654"/>
      <c r="S78" s="1654"/>
      <c r="T78" s="1654"/>
      <c r="U78" s="87"/>
      <c r="V78" s="87"/>
      <c r="W78" s="87"/>
      <c r="X78" s="87"/>
      <c r="Y78" s="87"/>
    </row>
    <row r="79" spans="1:25" s="1533" customFormat="1" ht="25.5" customHeight="1">
      <c r="A79" s="921"/>
      <c r="B79" s="921"/>
      <c r="C79" s="1599" t="s">
        <v>1887</v>
      </c>
      <c r="D79" s="13"/>
      <c r="E79" s="13"/>
      <c r="F79" s="13"/>
      <c r="G79" s="13"/>
      <c r="H79" s="1584"/>
      <c r="I79" s="163"/>
      <c r="J79" s="167">
        <f>SUM(J67:J77)</f>
        <v>0</v>
      </c>
      <c r="K79" s="86"/>
      <c r="L79" s="1582"/>
      <c r="M79" s="1582"/>
      <c r="N79" s="1582"/>
      <c r="O79" s="1582"/>
      <c r="P79" s="1582"/>
      <c r="Q79" s="1654"/>
      <c r="R79" s="1654"/>
      <c r="S79" s="1654"/>
      <c r="T79" s="1654"/>
      <c r="U79" s="1654"/>
      <c r="V79" s="87"/>
      <c r="W79" s="87"/>
      <c r="X79" s="87"/>
      <c r="Y79" s="87"/>
    </row>
    <row r="80" spans="1:25" ht="22.5" customHeight="1">
      <c r="B80" s="637"/>
      <c r="C80" s="699"/>
      <c r="D80" s="97"/>
      <c r="E80" s="699"/>
      <c r="F80" s="97"/>
      <c r="G80" s="97"/>
      <c r="H80" s="700"/>
      <c r="I80" s="154"/>
      <c r="J80" s="1310"/>
      <c r="K80" s="698"/>
      <c r="L80" s="632"/>
      <c r="M80" s="632"/>
      <c r="N80" s="632"/>
      <c r="O80" s="632"/>
      <c r="P80" s="632"/>
      <c r="Q80" s="632"/>
      <c r="R80" s="632"/>
      <c r="S80" s="632"/>
      <c r="T80" s="632"/>
      <c r="U80" s="632"/>
    </row>
    <row r="81" spans="1:25" s="87" customFormat="1" ht="24" customHeight="1">
      <c r="A81" s="637"/>
      <c r="B81" s="635" t="s">
        <v>718</v>
      </c>
      <c r="C81" s="2142" t="s">
        <v>731</v>
      </c>
      <c r="D81" s="2143"/>
      <c r="E81" s="2143"/>
      <c r="F81" s="2144"/>
      <c r="G81" s="639"/>
      <c r="H81" s="639"/>
      <c r="I81" s="640"/>
      <c r="J81" s="641"/>
      <c r="K81" s="642"/>
      <c r="L81" s="642"/>
      <c r="M81" s="642"/>
      <c r="N81" s="642"/>
      <c r="O81" s="642"/>
      <c r="P81" s="642"/>
      <c r="Q81" s="219"/>
      <c r="R81" s="219"/>
      <c r="S81" s="219"/>
      <c r="T81" s="219"/>
      <c r="U81" s="219"/>
    </row>
    <row r="82" spans="1:25" s="87" customFormat="1" ht="24" customHeight="1">
      <c r="A82" s="3"/>
      <c r="B82" s="3"/>
      <c r="C82" s="342" t="s">
        <v>642</v>
      </c>
      <c r="D82" s="195"/>
      <c r="E82" s="195"/>
      <c r="F82" s="195"/>
      <c r="G82" s="195"/>
      <c r="H82" s="195"/>
      <c r="I82" s="195"/>
      <c r="J82" s="370"/>
      <c r="K82" s="195"/>
      <c r="L82" s="219"/>
      <c r="M82" s="219"/>
      <c r="N82" s="219"/>
      <c r="O82" s="219"/>
      <c r="P82" s="219"/>
      <c r="Q82" s="219"/>
      <c r="R82" s="219"/>
      <c r="S82" s="219"/>
      <c r="T82" s="219"/>
      <c r="U82" s="219"/>
    </row>
    <row r="83" spans="1:25" s="87" customFormat="1" ht="24" customHeight="1">
      <c r="A83" s="3"/>
      <c r="B83" s="3"/>
      <c r="C83" s="2184" t="s">
        <v>261</v>
      </c>
      <c r="D83" s="2185"/>
      <c r="E83" s="2185"/>
      <c r="F83" s="2185"/>
      <c r="G83" s="2185"/>
      <c r="H83" s="2185"/>
      <c r="I83" s="2185"/>
      <c r="J83" s="2186"/>
      <c r="K83" s="636"/>
      <c r="L83" s="219"/>
      <c r="M83" s="219"/>
      <c r="N83" s="219"/>
      <c r="O83" s="219"/>
      <c r="P83" s="219"/>
      <c r="Q83" s="219"/>
      <c r="R83" s="219"/>
      <c r="S83" s="219"/>
      <c r="T83" s="219"/>
      <c r="U83" s="219"/>
    </row>
    <row r="84" spans="1:25" s="87" customFormat="1" ht="24" customHeight="1">
      <c r="A84" s="3"/>
      <c r="B84" s="3"/>
      <c r="C84" s="624" t="s">
        <v>86</v>
      </c>
      <c r="D84" s="625"/>
      <c r="E84" s="314"/>
      <c r="F84" s="314"/>
      <c r="G84" s="314"/>
      <c r="H84" s="314"/>
      <c r="I84" s="628" t="str">
        <f>IF(J84&lt;&gt;J85,"E","")</f>
        <v/>
      </c>
      <c r="J84" s="976">
        <f>J31</f>
        <v>0</v>
      </c>
      <c r="L84" s="219"/>
      <c r="M84" s="219"/>
      <c r="N84" s="219"/>
      <c r="O84" s="219"/>
      <c r="P84" s="219"/>
      <c r="Q84" s="219"/>
      <c r="R84" s="219"/>
      <c r="S84" s="219"/>
      <c r="T84" s="219"/>
      <c r="U84" s="219"/>
    </row>
    <row r="85" spans="1:25" s="87" customFormat="1" ht="24" customHeight="1">
      <c r="A85" s="3"/>
      <c r="B85" s="3"/>
      <c r="C85" s="626" t="s">
        <v>344</v>
      </c>
      <c r="D85" s="622"/>
      <c r="E85" s="623"/>
      <c r="F85" s="623"/>
      <c r="G85" s="623"/>
      <c r="H85" s="623"/>
      <c r="I85" s="574" t="str">
        <f>IF(J84&lt;&gt;J85,"E","")</f>
        <v/>
      </c>
      <c r="J85" s="976">
        <f>SUMIF(Y87:Y126,"○",J87:J126)</f>
        <v>0</v>
      </c>
      <c r="L85" s="219"/>
      <c r="M85" s="219"/>
      <c r="N85" s="219"/>
      <c r="O85" s="219"/>
      <c r="P85" s="219"/>
      <c r="Q85" s="219"/>
      <c r="R85" s="219"/>
      <c r="S85" s="219"/>
      <c r="T85" s="219"/>
      <c r="U85" s="219"/>
    </row>
    <row r="86" spans="1:25" s="87" customFormat="1" ht="24" customHeight="1">
      <c r="A86" s="3"/>
      <c r="B86" s="3"/>
      <c r="C86" s="2166" t="s">
        <v>641</v>
      </c>
      <c r="D86" s="2167"/>
      <c r="E86" s="2167"/>
      <c r="F86" s="2167"/>
      <c r="G86" s="2167"/>
      <c r="H86" s="2168"/>
      <c r="I86" s="2164" t="s">
        <v>176</v>
      </c>
      <c r="J86" s="2165"/>
      <c r="L86" s="219"/>
      <c r="M86" s="219"/>
      <c r="N86" s="219"/>
      <c r="O86" s="219"/>
      <c r="P86" s="219"/>
      <c r="Q86" s="219"/>
      <c r="R86" s="219"/>
      <c r="S86" s="219"/>
      <c r="T86" s="219"/>
      <c r="U86" s="219"/>
    </row>
    <row r="87" spans="1:25" s="87" customFormat="1" ht="24" customHeight="1">
      <c r="A87" s="3"/>
      <c r="B87" s="3"/>
      <c r="C87" s="627" t="str">
        <f t="shared" ref="C87:C126" si="5">IF(AND(J87&lt;&gt;"",E87=""),"※","")</f>
        <v/>
      </c>
      <c r="D87" s="834">
        <v>1</v>
      </c>
      <c r="E87" s="2134"/>
      <c r="F87" s="2135"/>
      <c r="G87" s="2135"/>
      <c r="H87" s="2136"/>
      <c r="I87" s="835" t="str">
        <f>IF(AND(E87&lt;&gt;"",J87=""),"※","")</f>
        <v/>
      </c>
      <c r="J87" s="836"/>
      <c r="L87" s="219"/>
      <c r="M87" s="219"/>
      <c r="N87" s="219"/>
      <c r="O87" s="219"/>
      <c r="P87" s="219"/>
      <c r="Q87" s="219"/>
      <c r="R87" s="219"/>
      <c r="S87" s="219"/>
      <c r="T87" s="219"/>
      <c r="U87" s="219"/>
      <c r="Y87" s="1306" t="s">
        <v>980</v>
      </c>
    </row>
    <row r="88" spans="1:25" s="87" customFormat="1" ht="24" customHeight="1">
      <c r="A88" s="3"/>
      <c r="B88" s="3"/>
      <c r="C88" s="627" t="str">
        <f t="shared" si="5"/>
        <v/>
      </c>
      <c r="D88" s="837">
        <v>2</v>
      </c>
      <c r="E88" s="2137"/>
      <c r="F88" s="2138"/>
      <c r="G88" s="2138"/>
      <c r="H88" s="2139"/>
      <c r="I88" s="838" t="str">
        <f t="shared" ref="I88:I126" si="6">IF(AND(E88&lt;&gt;"",J88=""),"※","")</f>
        <v/>
      </c>
      <c r="J88" s="839"/>
      <c r="L88" s="219"/>
      <c r="M88" s="219"/>
      <c r="N88" s="219"/>
      <c r="O88" s="219"/>
      <c r="P88" s="219"/>
      <c r="Q88" s="219"/>
      <c r="R88" s="219"/>
      <c r="S88" s="219"/>
      <c r="T88" s="219"/>
      <c r="U88" s="219"/>
      <c r="Y88" s="1307" t="s">
        <v>591</v>
      </c>
    </row>
    <row r="89" spans="1:25" s="87" customFormat="1" ht="24" customHeight="1">
      <c r="A89" s="3"/>
      <c r="B89" s="3"/>
      <c r="C89" s="627" t="str">
        <f t="shared" si="5"/>
        <v/>
      </c>
      <c r="D89" s="837">
        <v>3</v>
      </c>
      <c r="E89" s="2137"/>
      <c r="F89" s="2138"/>
      <c r="G89" s="2138"/>
      <c r="H89" s="2139"/>
      <c r="I89" s="838" t="str">
        <f t="shared" si="6"/>
        <v/>
      </c>
      <c r="J89" s="839"/>
      <c r="L89" s="219"/>
      <c r="M89" s="219"/>
      <c r="N89" s="219"/>
      <c r="O89" s="219"/>
      <c r="P89" s="219"/>
      <c r="Q89" s="219"/>
      <c r="R89" s="219"/>
      <c r="S89" s="219"/>
      <c r="T89" s="219"/>
      <c r="U89" s="219"/>
      <c r="Y89" s="1307" t="s">
        <v>591</v>
      </c>
    </row>
    <row r="90" spans="1:25" s="87" customFormat="1" ht="24" customHeight="1">
      <c r="A90" s="3"/>
      <c r="B90" s="3"/>
      <c r="C90" s="627" t="str">
        <f t="shared" si="5"/>
        <v/>
      </c>
      <c r="D90" s="837">
        <v>4</v>
      </c>
      <c r="E90" s="2137"/>
      <c r="F90" s="2138"/>
      <c r="G90" s="2138"/>
      <c r="H90" s="2139"/>
      <c r="I90" s="838" t="str">
        <f t="shared" si="6"/>
        <v/>
      </c>
      <c r="J90" s="839"/>
      <c r="L90" s="219"/>
      <c r="M90" s="219"/>
      <c r="N90" s="219"/>
      <c r="O90" s="219"/>
      <c r="P90" s="219"/>
      <c r="Q90" s="219"/>
      <c r="R90" s="219"/>
      <c r="S90" s="219"/>
      <c r="T90" s="219"/>
      <c r="U90" s="219"/>
      <c r="Y90" s="1307" t="s">
        <v>591</v>
      </c>
    </row>
    <row r="91" spans="1:25" s="87" customFormat="1" ht="24" customHeight="1">
      <c r="A91" s="3"/>
      <c r="B91" s="3"/>
      <c r="C91" s="627" t="str">
        <f t="shared" si="5"/>
        <v/>
      </c>
      <c r="D91" s="837">
        <v>5</v>
      </c>
      <c r="E91" s="2137"/>
      <c r="F91" s="2138"/>
      <c r="G91" s="2138"/>
      <c r="H91" s="2139"/>
      <c r="I91" s="838" t="str">
        <f t="shared" si="6"/>
        <v/>
      </c>
      <c r="J91" s="839"/>
      <c r="L91" s="219"/>
      <c r="M91" s="219"/>
      <c r="N91" s="219"/>
      <c r="O91" s="219"/>
      <c r="P91" s="219"/>
      <c r="Q91" s="219"/>
      <c r="R91" s="219"/>
      <c r="S91" s="219"/>
      <c r="T91" s="219"/>
      <c r="U91" s="219"/>
      <c r="Y91" s="1307" t="s">
        <v>591</v>
      </c>
    </row>
    <row r="92" spans="1:25" s="87" customFormat="1" ht="24" customHeight="1">
      <c r="A92" s="3"/>
      <c r="B92" s="3"/>
      <c r="C92" s="627" t="str">
        <f t="shared" si="5"/>
        <v/>
      </c>
      <c r="D92" s="837">
        <v>6</v>
      </c>
      <c r="E92" s="2137"/>
      <c r="F92" s="2138"/>
      <c r="G92" s="2138"/>
      <c r="H92" s="2139"/>
      <c r="I92" s="838" t="str">
        <f t="shared" si="6"/>
        <v/>
      </c>
      <c r="J92" s="839"/>
      <c r="L92" s="219"/>
      <c r="M92" s="219"/>
      <c r="N92" s="219"/>
      <c r="O92" s="219"/>
      <c r="P92" s="219"/>
      <c r="Q92" s="219"/>
      <c r="R92" s="219"/>
      <c r="S92" s="219"/>
      <c r="T92" s="219"/>
      <c r="U92" s="219"/>
      <c r="Y92" s="1307" t="s">
        <v>591</v>
      </c>
    </row>
    <row r="93" spans="1:25" s="87" customFormat="1" ht="24" customHeight="1">
      <c r="A93" s="3"/>
      <c r="B93" s="3"/>
      <c r="C93" s="627" t="str">
        <f t="shared" si="5"/>
        <v/>
      </c>
      <c r="D93" s="837">
        <v>7</v>
      </c>
      <c r="E93" s="2137"/>
      <c r="F93" s="2138"/>
      <c r="G93" s="2138"/>
      <c r="H93" s="2139"/>
      <c r="I93" s="838" t="str">
        <f t="shared" si="6"/>
        <v/>
      </c>
      <c r="J93" s="839"/>
      <c r="L93" s="219"/>
      <c r="M93" s="219"/>
      <c r="N93" s="219"/>
      <c r="O93" s="219"/>
      <c r="P93" s="219"/>
      <c r="Q93" s="219"/>
      <c r="R93" s="219"/>
      <c r="S93" s="219"/>
      <c r="T93" s="219"/>
      <c r="U93" s="219"/>
      <c r="Y93" s="1307" t="s">
        <v>591</v>
      </c>
    </row>
    <row r="94" spans="1:25" s="87" customFormat="1" ht="24" customHeight="1">
      <c r="A94" s="3"/>
      <c r="B94" s="3"/>
      <c r="C94" s="627" t="str">
        <f t="shared" si="5"/>
        <v/>
      </c>
      <c r="D94" s="837">
        <v>8</v>
      </c>
      <c r="E94" s="2137"/>
      <c r="F94" s="2138"/>
      <c r="G94" s="2138"/>
      <c r="H94" s="2139"/>
      <c r="I94" s="838" t="str">
        <f t="shared" si="6"/>
        <v/>
      </c>
      <c r="J94" s="839"/>
      <c r="L94" s="219"/>
      <c r="M94" s="219"/>
      <c r="N94" s="219"/>
      <c r="O94" s="219"/>
      <c r="P94" s="219"/>
      <c r="Q94" s="219"/>
      <c r="R94" s="219"/>
      <c r="S94" s="219"/>
      <c r="T94" s="219"/>
      <c r="U94" s="219"/>
      <c r="Y94" s="1307" t="s">
        <v>591</v>
      </c>
    </row>
    <row r="95" spans="1:25" s="87" customFormat="1" ht="24" customHeight="1">
      <c r="A95" s="3"/>
      <c r="B95" s="3"/>
      <c r="C95" s="627" t="str">
        <f t="shared" si="5"/>
        <v/>
      </c>
      <c r="D95" s="837">
        <v>9</v>
      </c>
      <c r="E95" s="2137"/>
      <c r="F95" s="2138"/>
      <c r="G95" s="2138"/>
      <c r="H95" s="2139"/>
      <c r="I95" s="838" t="str">
        <f t="shared" si="6"/>
        <v/>
      </c>
      <c r="J95" s="839"/>
      <c r="L95" s="219"/>
      <c r="M95" s="219"/>
      <c r="N95" s="219"/>
      <c r="O95" s="219"/>
      <c r="P95" s="219"/>
      <c r="Q95" s="219"/>
      <c r="R95" s="219"/>
      <c r="S95" s="219"/>
      <c r="T95" s="219"/>
      <c r="U95" s="219"/>
      <c r="Y95" s="1307" t="s">
        <v>591</v>
      </c>
    </row>
    <row r="96" spans="1:25" s="87" customFormat="1" ht="24" customHeight="1">
      <c r="A96" s="3"/>
      <c r="B96" s="3"/>
      <c r="C96" s="627" t="str">
        <f t="shared" si="5"/>
        <v/>
      </c>
      <c r="D96" s="837">
        <v>10</v>
      </c>
      <c r="E96" s="2137"/>
      <c r="F96" s="2138"/>
      <c r="G96" s="2138"/>
      <c r="H96" s="2139"/>
      <c r="I96" s="838" t="str">
        <f t="shared" si="6"/>
        <v/>
      </c>
      <c r="J96" s="839"/>
      <c r="L96" s="219"/>
      <c r="M96" s="219"/>
      <c r="N96" s="219"/>
      <c r="O96" s="219"/>
      <c r="P96" s="219"/>
      <c r="Q96" s="219"/>
      <c r="R96" s="219"/>
      <c r="S96" s="219"/>
      <c r="T96" s="219"/>
      <c r="U96" s="219"/>
      <c r="Y96" s="1307" t="s">
        <v>591</v>
      </c>
    </row>
    <row r="97" spans="1:25" s="87" customFormat="1" ht="24" customHeight="1">
      <c r="A97" s="3"/>
      <c r="B97" s="3"/>
      <c r="C97" s="627" t="str">
        <f t="shared" si="5"/>
        <v/>
      </c>
      <c r="D97" s="837">
        <v>11</v>
      </c>
      <c r="E97" s="2137"/>
      <c r="F97" s="2138"/>
      <c r="G97" s="2138"/>
      <c r="H97" s="2139"/>
      <c r="I97" s="838" t="str">
        <f t="shared" si="6"/>
        <v/>
      </c>
      <c r="J97" s="839"/>
      <c r="L97" s="219"/>
      <c r="M97" s="219"/>
      <c r="N97" s="219"/>
      <c r="O97" s="219"/>
      <c r="P97" s="219"/>
      <c r="Q97" s="219"/>
      <c r="R97" s="219"/>
      <c r="S97" s="219"/>
      <c r="T97" s="219"/>
      <c r="U97" s="219"/>
      <c r="Y97" s="1307" t="s">
        <v>591</v>
      </c>
    </row>
    <row r="98" spans="1:25" s="87" customFormat="1" ht="24" customHeight="1">
      <c r="A98" s="3"/>
      <c r="B98" s="3"/>
      <c r="C98" s="627" t="str">
        <f t="shared" si="5"/>
        <v/>
      </c>
      <c r="D98" s="837">
        <v>12</v>
      </c>
      <c r="E98" s="2137"/>
      <c r="F98" s="2138"/>
      <c r="G98" s="2138"/>
      <c r="H98" s="2139"/>
      <c r="I98" s="838" t="str">
        <f t="shared" si="6"/>
        <v/>
      </c>
      <c r="J98" s="839"/>
      <c r="L98" s="219"/>
      <c r="M98" s="219"/>
      <c r="N98" s="219"/>
      <c r="O98" s="219"/>
      <c r="P98" s="219"/>
      <c r="Q98" s="219"/>
      <c r="R98" s="219"/>
      <c r="S98" s="219"/>
      <c r="T98" s="219"/>
      <c r="U98" s="219"/>
      <c r="Y98" s="1307" t="s">
        <v>591</v>
      </c>
    </row>
    <row r="99" spans="1:25" s="87" customFormat="1" ht="24" customHeight="1">
      <c r="A99" s="3"/>
      <c r="B99" s="3"/>
      <c r="C99" s="627" t="str">
        <f t="shared" si="5"/>
        <v/>
      </c>
      <c r="D99" s="837">
        <v>13</v>
      </c>
      <c r="E99" s="2137"/>
      <c r="F99" s="2138"/>
      <c r="G99" s="2138"/>
      <c r="H99" s="2139"/>
      <c r="I99" s="838" t="str">
        <f t="shared" si="6"/>
        <v/>
      </c>
      <c r="J99" s="839"/>
      <c r="L99" s="219"/>
      <c r="M99" s="219"/>
      <c r="N99" s="219"/>
      <c r="O99" s="219"/>
      <c r="P99" s="219"/>
      <c r="Q99" s="219"/>
      <c r="R99" s="219"/>
      <c r="S99" s="219"/>
      <c r="T99" s="219"/>
      <c r="U99" s="219"/>
      <c r="V99" s="643"/>
      <c r="W99" s="643"/>
      <c r="X99" s="643"/>
      <c r="Y99" s="1308" t="s">
        <v>591</v>
      </c>
    </row>
    <row r="100" spans="1:25" s="87" customFormat="1" ht="24" customHeight="1">
      <c r="A100" s="3"/>
      <c r="B100" s="3"/>
      <c r="C100" s="627" t="str">
        <f t="shared" si="5"/>
        <v/>
      </c>
      <c r="D100" s="837">
        <v>14</v>
      </c>
      <c r="E100" s="2137"/>
      <c r="F100" s="2138"/>
      <c r="G100" s="2138"/>
      <c r="H100" s="2139"/>
      <c r="I100" s="838" t="str">
        <f t="shared" si="6"/>
        <v/>
      </c>
      <c r="J100" s="839"/>
      <c r="L100" s="219"/>
      <c r="M100" s="219"/>
      <c r="N100" s="219"/>
      <c r="O100" s="219"/>
      <c r="P100" s="219"/>
      <c r="Q100" s="219"/>
      <c r="R100" s="219"/>
      <c r="S100" s="219"/>
      <c r="T100" s="219"/>
      <c r="U100" s="219"/>
      <c r="V100" s="643"/>
      <c r="W100" s="643"/>
      <c r="X100" s="643"/>
      <c r="Y100" s="1308" t="s">
        <v>591</v>
      </c>
    </row>
    <row r="101" spans="1:25" s="87" customFormat="1" ht="24" customHeight="1">
      <c r="A101" s="3"/>
      <c r="B101" s="3"/>
      <c r="C101" s="627" t="str">
        <f t="shared" si="5"/>
        <v/>
      </c>
      <c r="D101" s="837">
        <v>15</v>
      </c>
      <c r="E101" s="2137"/>
      <c r="F101" s="2138"/>
      <c r="G101" s="2138"/>
      <c r="H101" s="2139"/>
      <c r="I101" s="838" t="str">
        <f t="shared" si="6"/>
        <v/>
      </c>
      <c r="J101" s="839"/>
      <c r="L101" s="219"/>
      <c r="M101" s="219"/>
      <c r="N101" s="219"/>
      <c r="O101" s="219"/>
      <c r="P101" s="219"/>
      <c r="Q101" s="219"/>
      <c r="R101" s="219"/>
      <c r="S101" s="219"/>
      <c r="T101" s="219"/>
      <c r="U101" s="219"/>
      <c r="V101" s="643"/>
      <c r="W101" s="643"/>
      <c r="X101" s="643"/>
      <c r="Y101" s="1308" t="s">
        <v>591</v>
      </c>
    </row>
    <row r="102" spans="1:25" s="87" customFormat="1" ht="24" customHeight="1">
      <c r="A102" s="3"/>
      <c r="B102" s="3"/>
      <c r="C102" s="627" t="str">
        <f t="shared" si="5"/>
        <v/>
      </c>
      <c r="D102" s="837">
        <v>16</v>
      </c>
      <c r="E102" s="2137"/>
      <c r="F102" s="2138"/>
      <c r="G102" s="2138"/>
      <c r="H102" s="2139"/>
      <c r="I102" s="838" t="str">
        <f t="shared" si="6"/>
        <v/>
      </c>
      <c r="J102" s="839"/>
      <c r="L102" s="219"/>
      <c r="M102" s="219"/>
      <c r="N102" s="219"/>
      <c r="O102" s="219"/>
      <c r="P102" s="219"/>
      <c r="Q102" s="219"/>
      <c r="R102" s="219"/>
      <c r="S102" s="219"/>
      <c r="T102" s="219"/>
      <c r="U102" s="219"/>
      <c r="V102" s="643"/>
      <c r="W102" s="643"/>
      <c r="X102" s="643"/>
      <c r="Y102" s="1308" t="s">
        <v>591</v>
      </c>
    </row>
    <row r="103" spans="1:25" s="87" customFormat="1" ht="24" customHeight="1">
      <c r="A103" s="3"/>
      <c r="B103" s="3"/>
      <c r="C103" s="627" t="str">
        <f t="shared" si="5"/>
        <v/>
      </c>
      <c r="D103" s="837">
        <v>17</v>
      </c>
      <c r="E103" s="2137"/>
      <c r="F103" s="2138"/>
      <c r="G103" s="2138"/>
      <c r="H103" s="2139"/>
      <c r="I103" s="838" t="str">
        <f t="shared" si="6"/>
        <v/>
      </c>
      <c r="J103" s="839"/>
      <c r="L103" s="219"/>
      <c r="M103" s="219"/>
      <c r="N103" s="219"/>
      <c r="O103" s="219"/>
      <c r="P103" s="219"/>
      <c r="Q103" s="219"/>
      <c r="R103" s="219"/>
      <c r="S103" s="219"/>
      <c r="T103" s="219"/>
      <c r="U103" s="219"/>
      <c r="V103" s="643"/>
      <c r="W103" s="643"/>
      <c r="X103" s="643"/>
      <c r="Y103" s="1308" t="s">
        <v>591</v>
      </c>
    </row>
    <row r="104" spans="1:25" s="87" customFormat="1" ht="24" customHeight="1">
      <c r="A104" s="3"/>
      <c r="B104" s="3"/>
      <c r="C104" s="627" t="str">
        <f t="shared" si="5"/>
        <v/>
      </c>
      <c r="D104" s="837">
        <v>18</v>
      </c>
      <c r="E104" s="2137"/>
      <c r="F104" s="2138"/>
      <c r="G104" s="2138"/>
      <c r="H104" s="2139"/>
      <c r="I104" s="838" t="str">
        <f t="shared" si="6"/>
        <v/>
      </c>
      <c r="J104" s="839"/>
      <c r="L104" s="219"/>
      <c r="M104" s="219"/>
      <c r="N104" s="219"/>
      <c r="O104" s="219"/>
      <c r="P104" s="219"/>
      <c r="Q104" s="219"/>
      <c r="R104" s="219"/>
      <c r="S104" s="219"/>
      <c r="T104" s="219"/>
      <c r="U104" s="219"/>
      <c r="V104" s="643"/>
      <c r="W104" s="643"/>
      <c r="X104" s="643"/>
      <c r="Y104" s="1308" t="s">
        <v>591</v>
      </c>
    </row>
    <row r="105" spans="1:25" s="87" customFormat="1" ht="24" customHeight="1">
      <c r="A105" s="3"/>
      <c r="B105" s="3"/>
      <c r="C105" s="627" t="str">
        <f t="shared" si="5"/>
        <v/>
      </c>
      <c r="D105" s="837">
        <v>19</v>
      </c>
      <c r="E105" s="2137"/>
      <c r="F105" s="2138"/>
      <c r="G105" s="2138"/>
      <c r="H105" s="2139"/>
      <c r="I105" s="838" t="str">
        <f t="shared" si="6"/>
        <v/>
      </c>
      <c r="J105" s="839"/>
      <c r="L105" s="219"/>
      <c r="M105" s="219"/>
      <c r="N105" s="219"/>
      <c r="O105" s="219"/>
      <c r="P105" s="219"/>
      <c r="Q105" s="219"/>
      <c r="R105" s="219"/>
      <c r="S105" s="219"/>
      <c r="T105" s="219"/>
      <c r="U105" s="219"/>
      <c r="V105" s="643"/>
      <c r="W105" s="643"/>
      <c r="X105" s="643"/>
      <c r="Y105" s="1308" t="s">
        <v>591</v>
      </c>
    </row>
    <row r="106" spans="1:25" s="87" customFormat="1" ht="24" customHeight="1">
      <c r="A106" s="3"/>
      <c r="B106" s="3"/>
      <c r="C106" s="627" t="str">
        <f t="shared" si="5"/>
        <v/>
      </c>
      <c r="D106" s="837">
        <v>20</v>
      </c>
      <c r="E106" s="2137"/>
      <c r="F106" s="2138"/>
      <c r="G106" s="2138"/>
      <c r="H106" s="2139"/>
      <c r="I106" s="838" t="str">
        <f t="shared" si="6"/>
        <v/>
      </c>
      <c r="J106" s="839"/>
      <c r="L106" s="219"/>
      <c r="M106" s="219"/>
      <c r="N106" s="219"/>
      <c r="O106" s="219"/>
      <c r="P106" s="219"/>
      <c r="Q106" s="219"/>
      <c r="R106" s="219"/>
      <c r="S106" s="219"/>
      <c r="T106" s="219"/>
      <c r="U106" s="219"/>
      <c r="Y106" s="1307" t="s">
        <v>591</v>
      </c>
    </row>
    <row r="107" spans="1:25" s="87" customFormat="1" ht="24" customHeight="1">
      <c r="A107" s="3"/>
      <c r="B107" s="3"/>
      <c r="C107" s="627" t="str">
        <f t="shared" si="5"/>
        <v/>
      </c>
      <c r="D107" s="837">
        <v>21</v>
      </c>
      <c r="E107" s="2137"/>
      <c r="F107" s="2138"/>
      <c r="G107" s="2138"/>
      <c r="H107" s="2139"/>
      <c r="I107" s="838" t="str">
        <f t="shared" si="6"/>
        <v/>
      </c>
      <c r="J107" s="839"/>
      <c r="L107" s="219"/>
      <c r="M107" s="219"/>
      <c r="N107" s="219"/>
      <c r="O107" s="219"/>
      <c r="P107" s="219"/>
      <c r="Q107" s="219"/>
      <c r="R107" s="219"/>
      <c r="S107" s="219"/>
      <c r="T107" s="219"/>
      <c r="U107" s="219"/>
      <c r="Y107" s="1307" t="s">
        <v>591</v>
      </c>
    </row>
    <row r="108" spans="1:25" s="87" customFormat="1" ht="24" customHeight="1">
      <c r="A108" s="3"/>
      <c r="B108" s="3"/>
      <c r="C108" s="627" t="str">
        <f t="shared" si="5"/>
        <v/>
      </c>
      <c r="D108" s="837">
        <v>22</v>
      </c>
      <c r="E108" s="2137"/>
      <c r="F108" s="2138"/>
      <c r="G108" s="2138"/>
      <c r="H108" s="2139"/>
      <c r="I108" s="838" t="str">
        <f t="shared" si="6"/>
        <v/>
      </c>
      <c r="J108" s="839"/>
      <c r="L108" s="219"/>
      <c r="M108" s="219"/>
      <c r="N108" s="219"/>
      <c r="O108" s="219"/>
      <c r="P108" s="219"/>
      <c r="Q108" s="219"/>
      <c r="R108" s="219"/>
      <c r="S108" s="219"/>
      <c r="T108" s="219"/>
      <c r="U108" s="219"/>
      <c r="Y108" s="1307" t="s">
        <v>591</v>
      </c>
    </row>
    <row r="109" spans="1:25" s="87" customFormat="1" ht="24" customHeight="1">
      <c r="A109" s="3"/>
      <c r="B109" s="3"/>
      <c r="C109" s="627" t="str">
        <f t="shared" si="5"/>
        <v/>
      </c>
      <c r="D109" s="837">
        <v>23</v>
      </c>
      <c r="E109" s="2137"/>
      <c r="F109" s="2138"/>
      <c r="G109" s="2138"/>
      <c r="H109" s="2139"/>
      <c r="I109" s="838" t="str">
        <f t="shared" si="6"/>
        <v/>
      </c>
      <c r="J109" s="839"/>
      <c r="L109" s="219"/>
      <c r="M109" s="219"/>
      <c r="N109" s="219"/>
      <c r="O109" s="219"/>
      <c r="P109" s="219"/>
      <c r="Q109" s="219"/>
      <c r="R109" s="219"/>
      <c r="S109" s="219"/>
      <c r="T109" s="219"/>
      <c r="U109" s="219"/>
      <c r="Y109" s="1307" t="s">
        <v>591</v>
      </c>
    </row>
    <row r="110" spans="1:25" s="87" customFormat="1" ht="24" customHeight="1">
      <c r="A110" s="3"/>
      <c r="B110" s="3"/>
      <c r="C110" s="627" t="str">
        <f t="shared" si="5"/>
        <v/>
      </c>
      <c r="D110" s="837">
        <v>24</v>
      </c>
      <c r="E110" s="2137"/>
      <c r="F110" s="2138"/>
      <c r="G110" s="2138"/>
      <c r="H110" s="2139"/>
      <c r="I110" s="838" t="str">
        <f t="shared" si="6"/>
        <v/>
      </c>
      <c r="J110" s="839"/>
      <c r="L110" s="219"/>
      <c r="M110" s="219"/>
      <c r="N110" s="219"/>
      <c r="O110" s="219"/>
      <c r="P110" s="219"/>
      <c r="Q110" s="219"/>
      <c r="R110" s="219"/>
      <c r="S110" s="219"/>
      <c r="T110" s="219"/>
      <c r="U110" s="219"/>
      <c r="Y110" s="1307" t="s">
        <v>591</v>
      </c>
    </row>
    <row r="111" spans="1:25" s="87" customFormat="1" ht="24" customHeight="1">
      <c r="A111" s="3"/>
      <c r="B111" s="3"/>
      <c r="C111" s="627" t="str">
        <f t="shared" si="5"/>
        <v/>
      </c>
      <c r="D111" s="837">
        <v>25</v>
      </c>
      <c r="E111" s="2137"/>
      <c r="F111" s="2138"/>
      <c r="G111" s="2138"/>
      <c r="H111" s="2139"/>
      <c r="I111" s="838" t="str">
        <f t="shared" si="6"/>
        <v/>
      </c>
      <c r="J111" s="839"/>
      <c r="L111" s="219"/>
      <c r="M111" s="219"/>
      <c r="N111" s="219"/>
      <c r="O111" s="219"/>
      <c r="P111" s="219"/>
      <c r="Q111" s="219"/>
      <c r="R111" s="219"/>
      <c r="S111" s="219"/>
      <c r="T111" s="219"/>
      <c r="U111" s="219"/>
      <c r="Y111" s="1307" t="s">
        <v>591</v>
      </c>
    </row>
    <row r="112" spans="1:25" s="87" customFormat="1" ht="24" customHeight="1">
      <c r="A112" s="3"/>
      <c r="B112" s="3"/>
      <c r="C112" s="627" t="str">
        <f t="shared" si="5"/>
        <v/>
      </c>
      <c r="D112" s="837">
        <v>26</v>
      </c>
      <c r="E112" s="2137"/>
      <c r="F112" s="2138"/>
      <c r="G112" s="2138"/>
      <c r="H112" s="2139"/>
      <c r="I112" s="838" t="str">
        <f t="shared" si="6"/>
        <v/>
      </c>
      <c r="J112" s="839"/>
      <c r="L112" s="219"/>
      <c r="M112" s="219"/>
      <c r="N112" s="219"/>
      <c r="O112" s="219"/>
      <c r="P112" s="219"/>
      <c r="Q112" s="219"/>
      <c r="R112" s="219"/>
      <c r="S112" s="219"/>
      <c r="T112" s="219"/>
      <c r="U112" s="219"/>
      <c r="Y112" s="1307" t="s">
        <v>591</v>
      </c>
    </row>
    <row r="113" spans="1:25" s="87" customFormat="1" ht="24" customHeight="1">
      <c r="A113" s="3"/>
      <c r="B113" s="3"/>
      <c r="C113" s="627" t="str">
        <f t="shared" si="5"/>
        <v/>
      </c>
      <c r="D113" s="837">
        <v>27</v>
      </c>
      <c r="E113" s="2137"/>
      <c r="F113" s="2138"/>
      <c r="G113" s="2138"/>
      <c r="H113" s="2139"/>
      <c r="I113" s="838" t="str">
        <f t="shared" si="6"/>
        <v/>
      </c>
      <c r="J113" s="839"/>
      <c r="L113" s="219"/>
      <c r="M113" s="219"/>
      <c r="N113" s="219"/>
      <c r="O113" s="219"/>
      <c r="P113" s="219"/>
      <c r="Q113" s="219"/>
      <c r="R113" s="219"/>
      <c r="S113" s="219"/>
      <c r="T113" s="219"/>
      <c r="U113" s="219"/>
      <c r="Y113" s="1307" t="s">
        <v>591</v>
      </c>
    </row>
    <row r="114" spans="1:25" s="87" customFormat="1" ht="24" customHeight="1">
      <c r="A114" s="3"/>
      <c r="B114" s="3"/>
      <c r="C114" s="627" t="str">
        <f t="shared" si="5"/>
        <v/>
      </c>
      <c r="D114" s="837">
        <v>28</v>
      </c>
      <c r="E114" s="2137"/>
      <c r="F114" s="2138"/>
      <c r="G114" s="2138"/>
      <c r="H114" s="2139"/>
      <c r="I114" s="838" t="str">
        <f t="shared" si="6"/>
        <v/>
      </c>
      <c r="J114" s="839"/>
      <c r="L114" s="219"/>
      <c r="M114" s="219"/>
      <c r="N114" s="219"/>
      <c r="O114" s="219"/>
      <c r="P114" s="219"/>
      <c r="Q114" s="219"/>
      <c r="R114" s="219"/>
      <c r="S114" s="219"/>
      <c r="T114" s="219"/>
      <c r="U114" s="219"/>
      <c r="Y114" s="1307" t="s">
        <v>591</v>
      </c>
    </row>
    <row r="115" spans="1:25" s="87" customFormat="1" ht="24" customHeight="1">
      <c r="A115" s="3"/>
      <c r="B115" s="3"/>
      <c r="C115" s="627" t="str">
        <f t="shared" si="5"/>
        <v/>
      </c>
      <c r="D115" s="837">
        <v>29</v>
      </c>
      <c r="E115" s="2137"/>
      <c r="F115" s="2138"/>
      <c r="G115" s="2138"/>
      <c r="H115" s="2139"/>
      <c r="I115" s="838" t="str">
        <f t="shared" si="6"/>
        <v/>
      </c>
      <c r="J115" s="839"/>
      <c r="L115" s="219"/>
      <c r="M115" s="219"/>
      <c r="N115" s="219"/>
      <c r="O115" s="219"/>
      <c r="P115" s="219"/>
      <c r="Q115" s="219"/>
      <c r="R115" s="219"/>
      <c r="S115" s="219"/>
      <c r="T115" s="219"/>
      <c r="U115" s="219"/>
      <c r="Y115" s="1307" t="s">
        <v>591</v>
      </c>
    </row>
    <row r="116" spans="1:25" s="87" customFormat="1" ht="24" customHeight="1">
      <c r="A116" s="3"/>
      <c r="B116" s="3"/>
      <c r="C116" s="627" t="str">
        <f t="shared" si="5"/>
        <v/>
      </c>
      <c r="D116" s="837">
        <v>30</v>
      </c>
      <c r="E116" s="2137"/>
      <c r="F116" s="2138"/>
      <c r="G116" s="2138"/>
      <c r="H116" s="2139"/>
      <c r="I116" s="838" t="str">
        <f t="shared" si="6"/>
        <v/>
      </c>
      <c r="J116" s="839"/>
      <c r="L116" s="219"/>
      <c r="M116" s="219"/>
      <c r="N116" s="219"/>
      <c r="O116" s="219"/>
      <c r="P116" s="219"/>
      <c r="Q116" s="219"/>
      <c r="R116" s="219"/>
      <c r="S116" s="219"/>
      <c r="T116" s="219"/>
      <c r="U116" s="219"/>
      <c r="Y116" s="1307" t="s">
        <v>591</v>
      </c>
    </row>
    <row r="117" spans="1:25" s="87" customFormat="1" ht="24" customHeight="1">
      <c r="A117" s="3"/>
      <c r="B117" s="3"/>
      <c r="C117" s="627" t="str">
        <f t="shared" si="5"/>
        <v/>
      </c>
      <c r="D117" s="837">
        <v>31</v>
      </c>
      <c r="E117" s="2137"/>
      <c r="F117" s="2138"/>
      <c r="G117" s="2138"/>
      <c r="H117" s="2139"/>
      <c r="I117" s="838" t="str">
        <f t="shared" si="6"/>
        <v/>
      </c>
      <c r="J117" s="839"/>
      <c r="L117" s="219"/>
      <c r="M117" s="219"/>
      <c r="N117" s="219"/>
      <c r="O117" s="219"/>
      <c r="P117" s="219"/>
      <c r="Q117" s="219"/>
      <c r="R117" s="219"/>
      <c r="S117" s="219"/>
      <c r="T117" s="219"/>
      <c r="U117" s="219"/>
      <c r="Y117" s="1307" t="s">
        <v>591</v>
      </c>
    </row>
    <row r="118" spans="1:25" s="87" customFormat="1" ht="24" customHeight="1">
      <c r="A118" s="3"/>
      <c r="B118" s="3"/>
      <c r="C118" s="627" t="str">
        <f t="shared" si="5"/>
        <v/>
      </c>
      <c r="D118" s="837">
        <v>32</v>
      </c>
      <c r="E118" s="2137"/>
      <c r="F118" s="2138"/>
      <c r="G118" s="2138"/>
      <c r="H118" s="2139"/>
      <c r="I118" s="838" t="str">
        <f t="shared" si="6"/>
        <v/>
      </c>
      <c r="J118" s="839"/>
      <c r="L118" s="219"/>
      <c r="M118" s="219"/>
      <c r="N118" s="219"/>
      <c r="O118" s="219"/>
      <c r="P118" s="219"/>
      <c r="Q118" s="219"/>
      <c r="R118" s="219"/>
      <c r="S118" s="219"/>
      <c r="T118" s="219"/>
      <c r="U118" s="219"/>
      <c r="Y118" s="1307" t="s">
        <v>591</v>
      </c>
    </row>
    <row r="119" spans="1:25" s="643" customFormat="1" ht="24" customHeight="1">
      <c r="A119" s="3"/>
      <c r="B119" s="3"/>
      <c r="C119" s="627" t="str">
        <f t="shared" si="5"/>
        <v/>
      </c>
      <c r="D119" s="837">
        <v>33</v>
      </c>
      <c r="E119" s="2137"/>
      <c r="F119" s="2138"/>
      <c r="G119" s="2138"/>
      <c r="H119" s="2139"/>
      <c r="I119" s="838" t="str">
        <f t="shared" si="6"/>
        <v/>
      </c>
      <c r="J119" s="839"/>
      <c r="K119" s="87"/>
      <c r="L119" s="219"/>
      <c r="M119" s="219"/>
      <c r="N119" s="219"/>
      <c r="O119" s="219"/>
      <c r="P119" s="219"/>
      <c r="Q119" s="642"/>
      <c r="R119" s="642"/>
      <c r="S119" s="642"/>
      <c r="T119" s="642"/>
      <c r="U119" s="642"/>
      <c r="V119" s="87"/>
      <c r="W119" s="87"/>
      <c r="X119" s="87"/>
      <c r="Y119" s="1307" t="s">
        <v>591</v>
      </c>
    </row>
    <row r="120" spans="1:25" s="643" customFormat="1" ht="24" customHeight="1">
      <c r="A120" s="3"/>
      <c r="B120" s="3"/>
      <c r="C120" s="627" t="str">
        <f t="shared" si="5"/>
        <v/>
      </c>
      <c r="D120" s="837">
        <v>34</v>
      </c>
      <c r="E120" s="2137"/>
      <c r="F120" s="2138"/>
      <c r="G120" s="2138"/>
      <c r="H120" s="2139"/>
      <c r="I120" s="838" t="str">
        <f t="shared" si="6"/>
        <v/>
      </c>
      <c r="J120" s="839"/>
      <c r="K120" s="87"/>
      <c r="L120" s="219"/>
      <c r="M120" s="219"/>
      <c r="N120" s="219"/>
      <c r="O120" s="219"/>
      <c r="P120" s="219"/>
      <c r="Q120" s="642"/>
      <c r="R120" s="642"/>
      <c r="S120" s="642"/>
      <c r="T120" s="642"/>
      <c r="U120" s="642"/>
      <c r="V120" s="87"/>
      <c r="W120" s="87"/>
      <c r="X120" s="87"/>
      <c r="Y120" s="1307" t="s">
        <v>591</v>
      </c>
    </row>
    <row r="121" spans="1:25" s="643" customFormat="1" ht="24" customHeight="1">
      <c r="A121" s="3"/>
      <c r="B121" s="3"/>
      <c r="C121" s="627" t="str">
        <f t="shared" si="5"/>
        <v/>
      </c>
      <c r="D121" s="837">
        <v>35</v>
      </c>
      <c r="E121" s="2137"/>
      <c r="F121" s="2138"/>
      <c r="G121" s="2138"/>
      <c r="H121" s="2139"/>
      <c r="I121" s="838" t="str">
        <f t="shared" si="6"/>
        <v/>
      </c>
      <c r="J121" s="839"/>
      <c r="K121" s="87"/>
      <c r="L121" s="219"/>
      <c r="M121" s="219"/>
      <c r="N121" s="219"/>
      <c r="O121" s="219"/>
      <c r="P121" s="219"/>
      <c r="Q121" s="642"/>
      <c r="R121" s="642"/>
      <c r="S121" s="642"/>
      <c r="T121" s="642"/>
      <c r="U121" s="642"/>
      <c r="V121" s="87"/>
      <c r="W121" s="87"/>
      <c r="X121" s="87"/>
      <c r="Y121" s="1307" t="s">
        <v>591</v>
      </c>
    </row>
    <row r="122" spans="1:25" s="643" customFormat="1" ht="24" customHeight="1">
      <c r="A122" s="3"/>
      <c r="B122" s="3"/>
      <c r="C122" s="627" t="str">
        <f t="shared" si="5"/>
        <v/>
      </c>
      <c r="D122" s="837">
        <v>36</v>
      </c>
      <c r="E122" s="2137"/>
      <c r="F122" s="2138"/>
      <c r="G122" s="2138"/>
      <c r="H122" s="2139"/>
      <c r="I122" s="838" t="str">
        <f t="shared" si="6"/>
        <v/>
      </c>
      <c r="J122" s="839"/>
      <c r="K122" s="87"/>
      <c r="L122" s="219"/>
      <c r="M122" s="219"/>
      <c r="N122" s="219"/>
      <c r="O122" s="219"/>
      <c r="P122" s="219"/>
      <c r="Q122" s="642"/>
      <c r="R122" s="642"/>
      <c r="S122" s="642"/>
      <c r="T122" s="642"/>
      <c r="U122" s="642"/>
      <c r="V122" s="87"/>
      <c r="W122" s="87"/>
      <c r="X122" s="87"/>
      <c r="Y122" s="1307" t="s">
        <v>591</v>
      </c>
    </row>
    <row r="123" spans="1:25" s="643" customFormat="1" ht="24" customHeight="1">
      <c r="A123" s="3"/>
      <c r="B123" s="3"/>
      <c r="C123" s="627" t="str">
        <f t="shared" si="5"/>
        <v/>
      </c>
      <c r="D123" s="837">
        <v>37</v>
      </c>
      <c r="E123" s="2137"/>
      <c r="F123" s="2138"/>
      <c r="G123" s="2138"/>
      <c r="H123" s="2139"/>
      <c r="I123" s="838" t="str">
        <f t="shared" si="6"/>
        <v/>
      </c>
      <c r="J123" s="839"/>
      <c r="K123" s="87"/>
      <c r="L123" s="219"/>
      <c r="M123" s="219"/>
      <c r="N123" s="219"/>
      <c r="O123" s="219"/>
      <c r="P123" s="219"/>
      <c r="Q123" s="642"/>
      <c r="R123" s="642"/>
      <c r="S123" s="642"/>
      <c r="T123" s="642"/>
      <c r="U123" s="642"/>
      <c r="V123" s="87"/>
      <c r="W123" s="87"/>
      <c r="X123" s="87"/>
      <c r="Y123" s="1307" t="s">
        <v>591</v>
      </c>
    </row>
    <row r="124" spans="1:25" s="643" customFormat="1" ht="24" customHeight="1">
      <c r="A124" s="3"/>
      <c r="B124" s="3"/>
      <c r="C124" s="627" t="str">
        <f t="shared" si="5"/>
        <v/>
      </c>
      <c r="D124" s="837">
        <v>38</v>
      </c>
      <c r="E124" s="2137"/>
      <c r="F124" s="2138"/>
      <c r="G124" s="2138"/>
      <c r="H124" s="2139"/>
      <c r="I124" s="838" t="str">
        <f t="shared" si="6"/>
        <v/>
      </c>
      <c r="J124" s="839"/>
      <c r="K124" s="87"/>
      <c r="L124" s="219"/>
      <c r="M124" s="219"/>
      <c r="N124" s="219"/>
      <c r="O124" s="219"/>
      <c r="P124" s="219"/>
      <c r="Q124" s="642"/>
      <c r="R124" s="642"/>
      <c r="S124" s="642"/>
      <c r="T124" s="642"/>
      <c r="U124" s="642"/>
      <c r="V124" s="87"/>
      <c r="W124" s="87"/>
      <c r="X124" s="87"/>
      <c r="Y124" s="1307" t="s">
        <v>591</v>
      </c>
    </row>
    <row r="125" spans="1:25" s="87" customFormat="1" ht="24" customHeight="1">
      <c r="A125" s="3"/>
      <c r="B125" s="3"/>
      <c r="C125" s="627" t="str">
        <f t="shared" si="5"/>
        <v/>
      </c>
      <c r="D125" s="837">
        <v>39</v>
      </c>
      <c r="E125" s="2137"/>
      <c r="F125" s="2138"/>
      <c r="G125" s="2138"/>
      <c r="H125" s="2139"/>
      <c r="I125" s="838" t="str">
        <f t="shared" si="6"/>
        <v/>
      </c>
      <c r="J125" s="839"/>
      <c r="L125" s="219"/>
      <c r="M125" s="219"/>
      <c r="N125" s="219"/>
      <c r="O125" s="219"/>
      <c r="P125" s="219"/>
      <c r="Q125" s="219"/>
      <c r="R125" s="219"/>
      <c r="S125" s="219"/>
      <c r="T125" s="219"/>
      <c r="U125" s="219"/>
      <c r="Y125" s="1307" t="s">
        <v>591</v>
      </c>
    </row>
    <row r="126" spans="1:25" s="87" customFormat="1" ht="24" customHeight="1">
      <c r="A126" s="3"/>
      <c r="B126" s="3"/>
      <c r="C126" s="629" t="str">
        <f t="shared" si="5"/>
        <v/>
      </c>
      <c r="D126" s="840">
        <v>40</v>
      </c>
      <c r="E126" s="2206"/>
      <c r="F126" s="2207"/>
      <c r="G126" s="2207"/>
      <c r="H126" s="2208"/>
      <c r="I126" s="841" t="str">
        <f t="shared" si="6"/>
        <v/>
      </c>
      <c r="J126" s="842"/>
      <c r="L126" s="219"/>
      <c r="M126" s="219"/>
      <c r="N126" s="219"/>
      <c r="O126" s="219"/>
      <c r="P126" s="219"/>
      <c r="Q126" s="219"/>
      <c r="R126" s="219"/>
      <c r="S126" s="219"/>
      <c r="T126" s="219"/>
      <c r="U126" s="219"/>
      <c r="Y126" s="1309" t="s">
        <v>591</v>
      </c>
    </row>
    <row r="127" spans="1:25" s="1533" customFormat="1" ht="17.25" customHeight="1">
      <c r="A127" s="921"/>
      <c r="B127" s="921"/>
      <c r="C127" s="1600"/>
      <c r="D127" s="20"/>
      <c r="E127" s="20"/>
      <c r="F127" s="20"/>
      <c r="G127" s="20"/>
      <c r="H127" s="20"/>
      <c r="I127" s="1601"/>
      <c r="J127" s="1602"/>
      <c r="K127" s="86"/>
      <c r="L127" s="86"/>
      <c r="M127" s="86"/>
      <c r="N127" s="86"/>
      <c r="O127" s="86"/>
      <c r="P127" s="86"/>
      <c r="Q127" s="219"/>
      <c r="R127" s="219"/>
      <c r="S127" s="219"/>
      <c r="T127" s="219"/>
      <c r="U127" s="219"/>
      <c r="V127" s="87"/>
      <c r="W127" s="87"/>
      <c r="X127" s="87"/>
      <c r="Y127" s="87"/>
    </row>
    <row r="128" spans="1:25" s="1533" customFormat="1" ht="17.25" customHeight="1">
      <c r="A128" s="921"/>
      <c r="B128" s="918" t="s">
        <v>718</v>
      </c>
      <c r="C128" s="1535" t="s">
        <v>1888</v>
      </c>
      <c r="D128" s="13"/>
      <c r="E128" s="13"/>
      <c r="F128" s="1584"/>
      <c r="G128" s="317"/>
      <c r="H128" s="317"/>
      <c r="I128" s="317"/>
      <c r="J128" s="1603"/>
      <c r="K128" s="86"/>
      <c r="L128" s="86"/>
      <c r="M128" s="86"/>
      <c r="N128" s="86"/>
      <c r="O128" s="86"/>
      <c r="P128" s="86"/>
      <c r="Q128" s="219"/>
      <c r="R128" s="219"/>
      <c r="S128" s="219"/>
      <c r="T128" s="219"/>
      <c r="U128" s="219"/>
      <c r="V128" s="87"/>
      <c r="W128" s="87"/>
      <c r="X128" s="87"/>
      <c r="Y128" s="87"/>
    </row>
    <row r="129" spans="1:30" s="1533" customFormat="1" ht="17.25" customHeight="1">
      <c r="A129" s="921"/>
      <c r="B129" s="1604"/>
      <c r="C129" s="317" t="s">
        <v>1889</v>
      </c>
      <c r="D129" s="20"/>
      <c r="E129" s="20"/>
      <c r="F129" s="20"/>
      <c r="G129" s="317"/>
      <c r="H129" s="317"/>
      <c r="I129" s="317"/>
      <c r="J129" s="1603"/>
      <c r="K129" s="86"/>
      <c r="L129" s="86"/>
      <c r="M129" s="86"/>
      <c r="N129" s="86"/>
      <c r="O129" s="86"/>
      <c r="P129" s="86"/>
      <c r="Q129" s="219"/>
      <c r="R129" s="219"/>
      <c r="S129" s="219"/>
      <c r="T129" s="219"/>
      <c r="U129" s="219"/>
      <c r="V129" s="87"/>
      <c r="W129" s="87"/>
      <c r="X129" s="87"/>
      <c r="Y129" s="87"/>
      <c r="AA129" s="666"/>
      <c r="AB129" s="49"/>
      <c r="AC129" s="661"/>
      <c r="AD129" s="49"/>
    </row>
    <row r="130" spans="1:30" s="1533" customFormat="1" ht="25.5" customHeight="1">
      <c r="A130" s="921"/>
      <c r="B130" s="1604"/>
      <c r="C130" s="2196" t="s">
        <v>1890</v>
      </c>
      <c r="D130" s="2196"/>
      <c r="E130" s="2196"/>
      <c r="F130" s="2196"/>
      <c r="G130" s="2196"/>
      <c r="H130" s="2196"/>
      <c r="I130" s="2196"/>
      <c r="J130" s="2196"/>
      <c r="K130" s="86"/>
      <c r="L130" s="86"/>
      <c r="M130" s="1605" t="s">
        <v>277</v>
      </c>
      <c r="N130" s="86"/>
      <c r="O130" s="86"/>
      <c r="P130" s="86"/>
      <c r="Q130" s="219"/>
      <c r="R130" s="219"/>
      <c r="S130" s="219"/>
      <c r="T130" s="219"/>
      <c r="U130" s="219"/>
      <c r="V130" s="87"/>
      <c r="W130" s="87"/>
      <c r="X130" s="87"/>
      <c r="Y130" s="87"/>
      <c r="AA130" s="666"/>
      <c r="AB130" s="49"/>
      <c r="AC130" s="49"/>
      <c r="AD130" s="49"/>
    </row>
    <row r="131" spans="1:30" s="1533" customFormat="1" ht="17.25" customHeight="1">
      <c r="A131" s="921"/>
      <c r="B131" s="921"/>
      <c r="C131" s="1606" t="s">
        <v>1891</v>
      </c>
      <c r="D131" s="1607"/>
      <c r="E131" s="1540"/>
      <c r="F131" s="1608"/>
      <c r="G131" s="1608"/>
      <c r="H131" s="1608"/>
      <c r="I131" s="1537"/>
      <c r="J131" s="1541" t="s">
        <v>1892</v>
      </c>
      <c r="K131" s="1609" t="s">
        <v>1893</v>
      </c>
      <c r="L131" s="2204" t="s">
        <v>1894</v>
      </c>
      <c r="M131" s="2205"/>
      <c r="N131" s="86"/>
      <c r="O131" s="1610" t="s">
        <v>1895</v>
      </c>
      <c r="P131" s="86"/>
      <c r="Q131" s="219"/>
      <c r="R131" s="219"/>
      <c r="S131" s="219"/>
      <c r="T131" s="219"/>
      <c r="U131" s="219"/>
      <c r="V131" s="87"/>
      <c r="W131" s="87"/>
      <c r="X131" s="87"/>
      <c r="Y131" s="87"/>
      <c r="AA131" s="666"/>
      <c r="AB131" s="49"/>
      <c r="AC131" s="49"/>
      <c r="AD131" s="49"/>
    </row>
    <row r="132" spans="1:30" s="1533" customFormat="1" ht="17.25" customHeight="1">
      <c r="A132" s="921"/>
      <c r="B132" s="921"/>
      <c r="C132" s="1539" t="s">
        <v>1896</v>
      </c>
      <c r="D132" s="1611"/>
      <c r="E132" s="1540"/>
      <c r="F132" s="573"/>
      <c r="G132" s="573"/>
      <c r="H132" s="573"/>
      <c r="I132" s="1537"/>
      <c r="J132" s="1612"/>
      <c r="K132" s="1613"/>
      <c r="L132" s="162" t="str">
        <f>IF(AND(OR(O132=1,O132=2),M132=""),"※","")</f>
        <v/>
      </c>
      <c r="M132" s="809"/>
      <c r="N132" s="86"/>
      <c r="O132" s="1610">
        <f>IF(OR(一般事項!$F$20="262：管更生工事（機械製管工法）",一般事項!$F$20="263：管更生工事（人力製管工法）",一般事項!$F$20="264：管更生工事（反転工法）",一般事項!$F$20="265：管更生工事（形成工法）",一般事項!$F$20="266：管更生工事（その他工法）"),2,0)</f>
        <v>0</v>
      </c>
      <c r="P132" s="86"/>
      <c r="Q132" s="219"/>
      <c r="R132" s="219"/>
      <c r="S132" s="219"/>
      <c r="T132" s="219"/>
      <c r="U132" s="219"/>
      <c r="V132" s="87"/>
      <c r="W132" s="87"/>
      <c r="X132" s="87"/>
      <c r="Y132" s="87"/>
      <c r="AA132" s="666"/>
      <c r="AB132" s="49"/>
      <c r="AC132" s="49"/>
      <c r="AD132" s="49"/>
    </row>
    <row r="133" spans="1:30" s="1533" customFormat="1" ht="17.25" customHeight="1">
      <c r="A133" s="921"/>
      <c r="B133" s="921"/>
      <c r="C133" s="1539" t="s">
        <v>1897</v>
      </c>
      <c r="D133" s="1614"/>
      <c r="E133" s="1540"/>
      <c r="F133" s="573"/>
      <c r="G133" s="573"/>
      <c r="H133" s="573"/>
      <c r="I133" s="1537"/>
      <c r="J133" s="1612"/>
      <c r="K133" s="1613"/>
      <c r="L133" s="162" t="str">
        <f t="shared" ref="L133:L139" si="7">IF(AND(OR(O133=1,O133=2),M133=""),"※","")</f>
        <v/>
      </c>
      <c r="M133" s="809"/>
      <c r="N133" s="86"/>
      <c r="O133" s="1610">
        <f>IF(OR(一般事項!$F$20="262：管更生工事（機械製管工法）",一般事項!$F$20="263：管更生工事（人力製管工法）",一般事項!$F$20="264：管更生工事（反転工法）",一般事項!$F$20="265：管更生工事（形成工法）",一般事項!$F$20="266：管更生工事（その他工法）"),2,0)</f>
        <v>0</v>
      </c>
      <c r="P133" s="86"/>
      <c r="Q133" s="219"/>
      <c r="R133" s="219"/>
      <c r="S133" s="219"/>
      <c r="T133" s="219"/>
      <c r="U133" s="219"/>
      <c r="V133" s="87"/>
      <c r="W133" s="87"/>
      <c r="X133" s="87"/>
      <c r="Y133" s="87"/>
      <c r="AA133" s="666"/>
      <c r="AB133" s="49"/>
      <c r="AC133" s="661"/>
      <c r="AD133" s="661"/>
    </row>
    <row r="134" spans="1:30" s="1533" customFormat="1" ht="17.25" customHeight="1">
      <c r="A134" s="921"/>
      <c r="B134" s="921"/>
      <c r="C134" s="1539" t="s">
        <v>1898</v>
      </c>
      <c r="D134" s="1614"/>
      <c r="E134" s="1540"/>
      <c r="F134" s="573"/>
      <c r="G134" s="573"/>
      <c r="H134" s="573"/>
      <c r="I134" s="1537"/>
      <c r="J134" s="1612"/>
      <c r="K134" s="1613"/>
      <c r="L134" s="162" t="str">
        <f t="shared" si="7"/>
        <v/>
      </c>
      <c r="M134" s="809"/>
      <c r="N134" s="86"/>
      <c r="O134" s="1610">
        <f>IF(OR(一般事項!$F$20="262：管更生工事（機械製管工法）",一般事項!$F$20="263：管更生工事（人力製管工法）",一般事項!$F$20="264：管更生工事（反転工法）",一般事項!$F$20="265：管更生工事（形成工法）",一般事項!$F$20="266：管更生工事（その他工法）"),2,0)</f>
        <v>0</v>
      </c>
      <c r="P134" s="86"/>
      <c r="Q134" s="219"/>
      <c r="R134" s="219"/>
      <c r="S134" s="219"/>
      <c r="T134" s="219"/>
      <c r="U134" s="219"/>
      <c r="V134" s="87"/>
      <c r="W134" s="87"/>
      <c r="X134" s="87"/>
      <c r="Y134" s="87"/>
      <c r="AA134" s="666"/>
      <c r="AB134" s="49"/>
      <c r="AC134" s="49"/>
      <c r="AD134" s="661"/>
    </row>
    <row r="135" spans="1:30" s="1533" customFormat="1" ht="17.25" customHeight="1">
      <c r="A135" s="921"/>
      <c r="B135" s="921"/>
      <c r="C135" s="1539" t="s">
        <v>1899</v>
      </c>
      <c r="D135" s="1607"/>
      <c r="E135" s="1540"/>
      <c r="F135" s="573"/>
      <c r="G135" s="573"/>
      <c r="H135" s="573"/>
      <c r="I135" s="1537"/>
      <c r="J135" s="1612"/>
      <c r="K135" s="1613"/>
      <c r="L135" s="162" t="str">
        <f t="shared" si="7"/>
        <v/>
      </c>
      <c r="M135" s="809"/>
      <c r="N135" s="86"/>
      <c r="O135" s="1610">
        <f>IF(OR(一般事項!$F$20="262：管更生工事（機械製管工法）",一般事項!$F$20="263：管更生工事（人力製管工法）",一般事項!$F$20="264：管更生工事（反転工法）",一般事項!$F$20="265：管更生工事（形成工法）",一般事項!$F$20="266：管更生工事（その他工法）"),2,0)</f>
        <v>0</v>
      </c>
      <c r="P135" s="86"/>
      <c r="Q135" s="219"/>
      <c r="R135" s="219"/>
      <c r="S135" s="219"/>
      <c r="T135" s="219"/>
      <c r="U135" s="219"/>
      <c r="V135" s="87"/>
      <c r="W135" s="87"/>
      <c r="X135" s="87"/>
      <c r="Y135" s="87"/>
      <c r="AA135" s="666"/>
      <c r="AB135" s="661"/>
      <c r="AC135" s="661"/>
      <c r="AD135" s="661"/>
    </row>
    <row r="136" spans="1:30" s="1533" customFormat="1" ht="17.25" customHeight="1">
      <c r="A136" s="921"/>
      <c r="B136" s="1604"/>
      <c r="C136" s="1539" t="s">
        <v>1900</v>
      </c>
      <c r="D136" s="1607"/>
      <c r="E136" s="1540"/>
      <c r="F136" s="573"/>
      <c r="G136" s="573"/>
      <c r="H136" s="573"/>
      <c r="I136" s="1537"/>
      <c r="J136" s="1612"/>
      <c r="K136" s="1613"/>
      <c r="L136" s="162" t="str">
        <f t="shared" si="7"/>
        <v/>
      </c>
      <c r="M136" s="809"/>
      <c r="N136" s="86"/>
      <c r="O136" s="1610">
        <f>IF(OR(一般事項!$F$20="262：管更生工事（機械製管工法）",一般事項!$F$20="263：管更生工事（人力製管工法）",一般事項!$F$20="264：管更生工事（反転工法）",一般事項!$F$20="265：管更生工事（形成工法）",一般事項!$F$20="266：管更生工事（その他工法）"),2,0)</f>
        <v>0</v>
      </c>
      <c r="P136" s="86"/>
      <c r="Q136" s="219"/>
      <c r="R136" s="219"/>
      <c r="S136" s="219"/>
      <c r="T136" s="219"/>
      <c r="U136" s="219"/>
      <c r="V136" s="87"/>
      <c r="W136" s="87"/>
      <c r="X136" s="87"/>
      <c r="Y136" s="87"/>
      <c r="AA136" s="666"/>
      <c r="AB136" s="49"/>
      <c r="AC136" s="49"/>
      <c r="AD136" s="661"/>
    </row>
    <row r="137" spans="1:30" s="1533" customFormat="1" ht="17.25" customHeight="1">
      <c r="A137" s="921"/>
      <c r="B137" s="86"/>
      <c r="C137" s="1539" t="s">
        <v>1901</v>
      </c>
      <c r="D137" s="1607"/>
      <c r="E137" s="1540"/>
      <c r="F137" s="573"/>
      <c r="G137" s="573"/>
      <c r="H137" s="573"/>
      <c r="I137" s="1537"/>
      <c r="J137" s="1612"/>
      <c r="K137" s="1613"/>
      <c r="L137" s="162" t="str">
        <f t="shared" si="7"/>
        <v/>
      </c>
      <c r="M137" s="809"/>
      <c r="N137" s="86"/>
      <c r="O137" s="1610">
        <f>IF(OR(一般事項!$F$20="262：管更生工事（機械製管工法）",一般事項!$F$20="263：管更生工事（人力製管工法）",一般事項!$F$20="264：管更生工事（反転工法）",一般事項!$F$20="265：管更生工事（形成工法）",一般事項!$F$20="266：管更生工事（その他工法）"),2,0)</f>
        <v>0</v>
      </c>
      <c r="P137" s="86"/>
      <c r="Q137" s="219"/>
      <c r="R137" s="219"/>
      <c r="S137" s="219"/>
      <c r="T137" s="219"/>
      <c r="U137" s="219"/>
      <c r="V137" s="87"/>
      <c r="W137" s="87"/>
      <c r="X137" s="87"/>
      <c r="Y137" s="87"/>
      <c r="AA137" s="666"/>
      <c r="AB137" s="661"/>
      <c r="AC137" s="661"/>
      <c r="AD137" s="661"/>
    </row>
    <row r="138" spans="1:30" s="1533" customFormat="1" ht="17.25" customHeight="1">
      <c r="A138" s="921"/>
      <c r="B138" s="49"/>
      <c r="C138" s="1539" t="s">
        <v>1902</v>
      </c>
      <c r="D138" s="1607"/>
      <c r="E138" s="1540"/>
      <c r="F138" s="573"/>
      <c r="G138" s="573"/>
      <c r="H138" s="573"/>
      <c r="I138" s="1537"/>
      <c r="J138" s="1612"/>
      <c r="K138" s="1613"/>
      <c r="L138" s="162" t="str">
        <f t="shared" si="7"/>
        <v/>
      </c>
      <c r="M138" s="809"/>
      <c r="N138" s="1615"/>
      <c r="O138" s="1610">
        <f>IF(OR(一般事項!$F$20="262：管更生工事（機械製管工法）",一般事項!$F$20="263：管更生工事（人力製管工法）",一般事項!$F$20="264：管更生工事（反転工法）",一般事項!$F$20="265：管更生工事（形成工法）",一般事項!$F$20="266：管更生工事（その他工法）"),2,0)</f>
        <v>0</v>
      </c>
      <c r="P138" s="86"/>
      <c r="Q138" s="219"/>
      <c r="R138" s="219"/>
      <c r="S138" s="219"/>
      <c r="T138" s="219"/>
      <c r="U138" s="219"/>
      <c r="V138" s="87"/>
      <c r="W138" s="87"/>
      <c r="X138" s="87"/>
      <c r="Y138" s="87"/>
      <c r="AA138" s="666"/>
      <c r="AB138" s="49"/>
      <c r="AC138" s="49"/>
      <c r="AD138" s="49"/>
    </row>
    <row r="139" spans="1:30" s="1533" customFormat="1" ht="17.25" customHeight="1">
      <c r="A139" s="921"/>
      <c r="B139" s="1604"/>
      <c r="C139" s="2147" t="s">
        <v>1903</v>
      </c>
      <c r="D139" s="2148"/>
      <c r="E139" s="2149"/>
      <c r="F139" s="2150"/>
      <c r="G139" s="2151"/>
      <c r="H139" s="2151"/>
      <c r="I139" s="2152"/>
      <c r="J139" s="1612"/>
      <c r="K139" s="1613"/>
      <c r="L139" s="162" t="str">
        <f t="shared" si="7"/>
        <v/>
      </c>
      <c r="M139" s="809"/>
      <c r="N139" s="1122"/>
      <c r="O139" s="1610">
        <f>IF(OR(一般事項!$F$20="262：管更生工事（機械製管工法）",一般事項!$F$20="263：管更生工事（人力製管工法）",一般事項!$F$20="264：管更生工事（反転工法）",一般事項!$F$20="265：管更生工事（形成工法）",一般事項!$F$20="266：管更生工事（その他工法）"),2,0)</f>
        <v>0</v>
      </c>
      <c r="P139" s="1604"/>
      <c r="Q139" s="219"/>
      <c r="R139" s="219"/>
      <c r="S139" s="219"/>
      <c r="T139" s="219"/>
      <c r="U139" s="219"/>
      <c r="V139" s="87"/>
      <c r="W139" s="87"/>
      <c r="X139" s="87"/>
      <c r="Y139" s="87"/>
      <c r="AA139" s="666"/>
      <c r="AB139" s="49"/>
      <c r="AC139" s="49"/>
      <c r="AD139" s="49"/>
    </row>
    <row r="140" spans="1:30" s="1533" customFormat="1" ht="17.25" customHeight="1">
      <c r="A140" s="1689"/>
      <c r="B140" s="1690"/>
      <c r="C140" s="2153" t="s">
        <v>1904</v>
      </c>
      <c r="D140" s="2153"/>
      <c r="E140" s="2153"/>
      <c r="F140" s="2154"/>
      <c r="G140" s="2154"/>
      <c r="H140" s="2155"/>
      <c r="I140" s="1616"/>
      <c r="J140" s="1617"/>
      <c r="K140" s="1618"/>
      <c r="L140" s="162" t="str">
        <f>IF(M140="","※",IF(AND(M140&lt;&gt;"",M140&gt;J10)=TRUE,"E",""))</f>
        <v/>
      </c>
      <c r="M140" s="167">
        <f>SUM(M132:M139)</f>
        <v>0</v>
      </c>
      <c r="N140" s="1619"/>
      <c r="O140" s="1620"/>
      <c r="P140" s="1621"/>
      <c r="Q140" s="219"/>
      <c r="R140" s="219"/>
      <c r="S140" s="219"/>
      <c r="T140" s="219"/>
      <c r="U140" s="219"/>
      <c r="V140" s="87"/>
      <c r="W140" s="87"/>
      <c r="X140" s="87"/>
      <c r="Y140" s="87"/>
      <c r="AA140" s="666"/>
      <c r="AB140" s="49"/>
      <c r="AC140" s="49"/>
      <c r="AD140" s="49"/>
    </row>
    <row r="141" spans="1:30" s="1533" customFormat="1" ht="27" customHeight="1">
      <c r="A141" s="1689"/>
      <c r="B141" s="1690"/>
      <c r="C141" s="2133"/>
      <c r="D141" s="2133"/>
      <c r="E141" s="2133"/>
      <c r="F141" s="2133"/>
      <c r="G141" s="2133"/>
      <c r="H141" s="1622"/>
      <c r="I141" s="1623"/>
      <c r="J141" s="1624"/>
      <c r="K141" s="1624"/>
      <c r="L141" s="1625" t="str">
        <f>IF(L140="E","「工事価格」より金額が大きくなっています。千円単位の入力になっているか確認してください。","")</f>
        <v/>
      </c>
      <c r="M141" s="1625"/>
      <c r="N141" s="1620"/>
      <c r="O141" s="1620"/>
      <c r="P141" s="1576"/>
      <c r="Q141" s="219"/>
      <c r="R141" s="219"/>
      <c r="S141" s="219"/>
      <c r="T141" s="219"/>
      <c r="U141" s="219"/>
      <c r="V141" s="87"/>
      <c r="W141" s="87"/>
      <c r="X141" s="87"/>
      <c r="Y141" s="87"/>
      <c r="AA141" s="666"/>
      <c r="AB141" s="1626"/>
      <c r="AC141" s="1626"/>
      <c r="AD141" s="661"/>
    </row>
    <row r="142" spans="1:30" s="1533" customFormat="1" ht="27" customHeight="1">
      <c r="A142" s="1689"/>
      <c r="B142" s="1690"/>
      <c r="C142" s="1627" t="s">
        <v>1905</v>
      </c>
      <c r="D142" s="1627"/>
      <c r="E142" s="1627"/>
      <c r="F142" s="1627"/>
      <c r="G142" s="1627"/>
      <c r="H142" s="1622"/>
      <c r="I142" s="1623"/>
      <c r="J142" s="1624"/>
      <c r="K142" s="1624"/>
      <c r="L142" s="2169"/>
      <c r="M142" s="2169"/>
      <c r="N142" s="1620"/>
      <c r="O142" s="1620"/>
      <c r="P142" s="1576"/>
      <c r="Q142" s="219"/>
      <c r="R142" s="219"/>
      <c r="S142" s="219"/>
      <c r="T142" s="219"/>
      <c r="U142" s="219"/>
      <c r="V142" s="87"/>
      <c r="W142" s="87"/>
      <c r="X142" s="87"/>
      <c r="Y142" s="87"/>
      <c r="AA142" s="666"/>
      <c r="AB142" s="1626"/>
      <c r="AC142" s="1626"/>
      <c r="AD142" s="661"/>
    </row>
    <row r="143" spans="1:30" s="1533" customFormat="1" ht="27" customHeight="1">
      <c r="A143" s="1689"/>
      <c r="B143" s="1690"/>
      <c r="C143" s="2133"/>
      <c r="D143" s="2133"/>
      <c r="E143" s="2133"/>
      <c r="F143" s="2133"/>
      <c r="G143" s="2133"/>
      <c r="H143" s="1622"/>
      <c r="I143" s="1623"/>
      <c r="J143" s="1624"/>
      <c r="K143" s="1624"/>
      <c r="L143" s="2169"/>
      <c r="M143" s="2169"/>
      <c r="N143" s="1620"/>
      <c r="O143" s="1620"/>
      <c r="P143" s="1576"/>
      <c r="Q143" s="219"/>
      <c r="R143" s="219"/>
      <c r="S143" s="219"/>
      <c r="T143" s="219"/>
      <c r="U143" s="219"/>
      <c r="V143" s="87"/>
      <c r="W143" s="87"/>
      <c r="X143" s="87"/>
      <c r="Y143" s="87"/>
      <c r="AA143" s="666"/>
      <c r="AB143" s="1626"/>
      <c r="AC143" s="1626"/>
      <c r="AD143" s="661"/>
    </row>
    <row r="144" spans="1:30" s="1533" customFormat="1" ht="27" customHeight="1">
      <c r="A144" s="1689"/>
      <c r="B144" s="1690"/>
      <c r="C144" s="2170" t="s">
        <v>1906</v>
      </c>
      <c r="D144" s="2170"/>
      <c r="E144" s="2170"/>
      <c r="F144" s="2170"/>
      <c r="G144" s="2170"/>
      <c r="H144" s="2170"/>
      <c r="I144" s="2170"/>
      <c r="J144" s="2170"/>
      <c r="K144" s="1624"/>
      <c r="L144" s="2169"/>
      <c r="M144" s="2169"/>
      <c r="N144" s="1620"/>
      <c r="O144" s="1620"/>
      <c r="P144" s="1576"/>
      <c r="Q144" s="219"/>
      <c r="R144" s="219"/>
      <c r="S144" s="219"/>
      <c r="T144" s="219"/>
      <c r="U144" s="219"/>
      <c r="V144" s="87"/>
      <c r="W144" s="87"/>
      <c r="X144" s="87"/>
      <c r="Y144" s="87"/>
      <c r="AA144" s="666"/>
      <c r="AB144" s="1626"/>
      <c r="AC144" s="1626"/>
      <c r="AD144" s="661"/>
    </row>
    <row r="145" spans="1:25" s="1533" customFormat="1" ht="27" customHeight="1">
      <c r="A145" s="1689"/>
      <c r="B145" s="1690"/>
      <c r="C145" s="2170"/>
      <c r="D145" s="2170"/>
      <c r="E145" s="2170"/>
      <c r="F145" s="2170"/>
      <c r="G145" s="2170"/>
      <c r="H145" s="2170"/>
      <c r="I145" s="2170"/>
      <c r="J145" s="2170"/>
      <c r="K145" s="1624"/>
      <c r="L145" s="2169"/>
      <c r="M145" s="2169"/>
      <c r="N145" s="1620"/>
      <c r="O145" s="1620"/>
      <c r="P145" s="1576"/>
      <c r="Q145" s="219"/>
      <c r="R145" s="219"/>
      <c r="S145" s="219"/>
      <c r="T145" s="219"/>
      <c r="U145" s="219"/>
      <c r="V145" s="87"/>
      <c r="W145" s="87"/>
      <c r="X145" s="87"/>
      <c r="Y145" s="87"/>
    </row>
    <row r="146" spans="1:25" s="1533" customFormat="1" ht="27" customHeight="1">
      <c r="A146" s="1689"/>
      <c r="B146" s="1690"/>
      <c r="C146" s="2170"/>
      <c r="D146" s="2170"/>
      <c r="E146" s="2170"/>
      <c r="F146" s="2170"/>
      <c r="G146" s="2170"/>
      <c r="H146" s="2170"/>
      <c r="I146" s="2170"/>
      <c r="J146" s="2170"/>
      <c r="K146" s="1624"/>
      <c r="L146" s="2169"/>
      <c r="M146" s="2169"/>
      <c r="N146" s="1620"/>
      <c r="O146" s="1620"/>
      <c r="P146" s="1576"/>
      <c r="Q146" s="219"/>
      <c r="R146" s="219"/>
      <c r="S146" s="219"/>
      <c r="T146" s="219"/>
      <c r="U146" s="219"/>
      <c r="V146" s="87"/>
      <c r="W146" s="87"/>
      <c r="X146" s="87"/>
      <c r="Y146" s="87"/>
    </row>
    <row r="147" spans="1:25" s="87" customFormat="1" ht="17.25" customHeight="1">
      <c r="A147" s="637"/>
      <c r="B147" s="637"/>
      <c r="C147" s="638"/>
      <c r="D147" s="639"/>
      <c r="E147" s="639"/>
      <c r="F147" s="639"/>
      <c r="G147" s="639"/>
      <c r="H147" s="639"/>
      <c r="I147" s="640"/>
      <c r="J147" s="814"/>
      <c r="K147" s="642"/>
      <c r="L147" s="642"/>
      <c r="M147" s="642"/>
      <c r="N147" s="642"/>
      <c r="O147" s="642"/>
      <c r="P147" s="642"/>
      <c r="Q147" s="219"/>
      <c r="R147" s="219"/>
      <c r="S147" s="219"/>
      <c r="T147" s="219"/>
      <c r="U147" s="219"/>
    </row>
  </sheetData>
  <sheetProtection algorithmName="SHA-512" hashValue="lrReVkphOAtj9kiASC+IYoFzEOCCEUU6zUUivGh5qD335H9cKqjTnb1RL8IixWvu9SIL8MjBzgjVwt6PzKRzwA==" saltValue="soypqphckVCUhKouy4gsiA==" spinCount="100000" sheet="1" objects="1" scenarios="1"/>
  <mergeCells count="102">
    <mergeCell ref="D74:H74"/>
    <mergeCell ref="D75:H75"/>
    <mergeCell ref="C77:C78"/>
    <mergeCell ref="K77:K78"/>
    <mergeCell ref="E99:H99"/>
    <mergeCell ref="E105:H105"/>
    <mergeCell ref="E102:H102"/>
    <mergeCell ref="E103:H103"/>
    <mergeCell ref="L131:M131"/>
    <mergeCell ref="E109:H109"/>
    <mergeCell ref="E113:H113"/>
    <mergeCell ref="E108:H108"/>
    <mergeCell ref="E114:H114"/>
    <mergeCell ref="E119:H119"/>
    <mergeCell ref="E122:H122"/>
    <mergeCell ref="E126:H126"/>
    <mergeCell ref="E121:H121"/>
    <mergeCell ref="L143:M143"/>
    <mergeCell ref="L142:M142"/>
    <mergeCell ref="Z6:Z7"/>
    <mergeCell ref="W6:W7"/>
    <mergeCell ref="E112:H112"/>
    <mergeCell ref="X6:X7"/>
    <mergeCell ref="S6:S7"/>
    <mergeCell ref="T6:T7"/>
    <mergeCell ref="U6:U7"/>
    <mergeCell ref="V6:V7"/>
    <mergeCell ref="E95:H95"/>
    <mergeCell ref="Q6:Q7"/>
    <mergeCell ref="E101:H101"/>
    <mergeCell ref="C83:J83"/>
    <mergeCell ref="E97:H97"/>
    <mergeCell ref="K9:M9"/>
    <mergeCell ref="K11:M11"/>
    <mergeCell ref="K16:M16"/>
    <mergeCell ref="F43:H43"/>
    <mergeCell ref="E94:H94"/>
    <mergeCell ref="C58:D58"/>
    <mergeCell ref="G29:H29"/>
    <mergeCell ref="E45:H45"/>
    <mergeCell ref="C130:J130"/>
    <mergeCell ref="K32:N32"/>
    <mergeCell ref="C60:D60"/>
    <mergeCell ref="E60:K60"/>
    <mergeCell ref="C61:D61"/>
    <mergeCell ref="E61:K61"/>
    <mergeCell ref="C62:D62"/>
    <mergeCell ref="E62:K62"/>
    <mergeCell ref="C63:D63"/>
    <mergeCell ref="E63:K63"/>
    <mergeCell ref="E58:K58"/>
    <mergeCell ref="C59:D59"/>
    <mergeCell ref="E59:K59"/>
    <mergeCell ref="C53:J53"/>
    <mergeCell ref="Y6:Y7"/>
    <mergeCell ref="R6:R7"/>
    <mergeCell ref="E92:H92"/>
    <mergeCell ref="E96:H96"/>
    <mergeCell ref="F44:H44"/>
    <mergeCell ref="D47:H47"/>
    <mergeCell ref="I86:J86"/>
    <mergeCell ref="C86:H86"/>
    <mergeCell ref="L146:M146"/>
    <mergeCell ref="C143:G143"/>
    <mergeCell ref="E98:H98"/>
    <mergeCell ref="E118:H118"/>
    <mergeCell ref="E100:H100"/>
    <mergeCell ref="E120:H120"/>
    <mergeCell ref="E104:H104"/>
    <mergeCell ref="E116:H116"/>
    <mergeCell ref="E110:H110"/>
    <mergeCell ref="E111:H111"/>
    <mergeCell ref="E106:H106"/>
    <mergeCell ref="C144:J146"/>
    <mergeCell ref="L144:M144"/>
    <mergeCell ref="L145:M145"/>
    <mergeCell ref="K13:M13"/>
    <mergeCell ref="K14:M14"/>
    <mergeCell ref="B3:D3"/>
    <mergeCell ref="E3:J3"/>
    <mergeCell ref="C141:G141"/>
    <mergeCell ref="E87:H87"/>
    <mergeCell ref="E90:H90"/>
    <mergeCell ref="E91:H91"/>
    <mergeCell ref="E89:H89"/>
    <mergeCell ref="E93:H93"/>
    <mergeCell ref="E42:H42"/>
    <mergeCell ref="E88:H88"/>
    <mergeCell ref="E123:H123"/>
    <mergeCell ref="E124:H124"/>
    <mergeCell ref="E107:H107"/>
    <mergeCell ref="E115:H115"/>
    <mergeCell ref="E117:H117"/>
    <mergeCell ref="E125:H125"/>
    <mergeCell ref="C81:F81"/>
    <mergeCell ref="C64:D64"/>
    <mergeCell ref="E64:K64"/>
    <mergeCell ref="C65:D65"/>
    <mergeCell ref="E65:K65"/>
    <mergeCell ref="C139:E139"/>
    <mergeCell ref="F139:I139"/>
    <mergeCell ref="C140:H140"/>
  </mergeCells>
  <phoneticPr fontId="4"/>
  <dataValidations xWindow="758" yWindow="351" count="9">
    <dataValidation type="whole" allowBlank="1" showInputMessage="1" showErrorMessage="1" sqref="J67:J77 J9 J16:J19 J11 VSA46 VIE46 UYI46 UOM46 UEQ46 TUU46 TKY46 TBC46 SRG46 SHK46 RXO46 RNS46 RDW46 QUA46 QKE46 QAI46 PQM46 PGQ46 OWU46 OMY46 ODC46 NTG46 NJK46 MZO46 MPS46 MFW46 LWA46 LME46 LCI46 KSM46 KIQ46 JYU46 JOY46 JFC46 IVG46 ILK46 IBO46 HRS46 HHW46 GYA46 GOE46 GEI46 FUM46 FKQ46 FAU46 EQY46 EHC46 DXG46 DNK46 DDO46 CTS46 CJW46 CAA46 BQE46 BGI46 AWM46 AMQ46 ACU46 SY46 JC46 WBW46 J80 J23 WVO46 WLS46 J87:J126 I140 M132:M139 J43:J48 J25:J41" xr:uid="{00000000-0002-0000-0300-000001000000}">
      <formula1>0</formula1>
      <formula2>9999999999</formula2>
    </dataValidation>
    <dataValidation type="list" allowBlank="1" showInputMessage="1" showErrorMessage="1" sqref="M28" xr:uid="{00000000-0002-0000-0300-000003000000}">
      <formula1>工事費_有無</formula1>
    </dataValidation>
    <dataValidation type="whole" allowBlank="1" showInputMessage="1" showErrorMessage="1" promptTitle="共通仮設費積算対象金額" prompt="『共通仮設費積算対象金額』の積算金額を入力してください。" sqref="J51" xr:uid="{00000000-0002-0000-0300-000004000000}">
      <formula1>0</formula1>
      <formula2>9999999999</formula2>
    </dataValidation>
    <dataValidation type="list" allowBlank="1" showInputMessage="1" showErrorMessage="1" sqref="K67:K78" xr:uid="{00000000-0002-0000-0300-000005000000}">
      <formula1>管理区分</formula1>
    </dataValidation>
    <dataValidation type="whole" allowBlank="1" showInputMessage="1" showErrorMessage="1" promptTitle="材料費" prompt="『材料費』の積算金額を入力してください。" sqref="J10" xr:uid="{00000000-0002-0000-0300-000006000000}">
      <formula1>0</formula1>
      <formula2>9999999999</formula2>
    </dataValidation>
    <dataValidation type="whole" allowBlank="1" showInputMessage="1" showErrorMessage="1" promptTitle="労務費" prompt="『労務費』の積算金額を入力してください。" sqref="J12" xr:uid="{00000000-0002-0000-0300-000007000000}">
      <formula1>0</formula1>
      <formula2>9999999999</formula2>
    </dataValidation>
    <dataValidation type="whole" allowBlank="1" showInputMessage="1" showErrorMessage="1" promptTitle="機械機具等損料" prompt="『機械機具等損料』の積算金額を入力してください。" sqref="J15" xr:uid="{00000000-0002-0000-0300-000008000000}">
      <formula1>0</formula1>
      <formula2>9999999999</formula2>
    </dataValidation>
    <dataValidation type="whole" allowBlank="1" showInputMessage="1" showErrorMessage="1" promptTitle="交通誘導警備員Ｂ" prompt="交通誘導警備員Ｂの費用内訳を入力して下さい。" sqref="J14" xr:uid="{00000000-0002-0000-0300-000009000000}">
      <formula1>0</formula1>
      <formula2>9999999999</formula2>
    </dataValidation>
    <dataValidation type="whole" allowBlank="1" showInputMessage="1" showErrorMessage="1" promptTitle="交通誘導警備員Ａ" prompt="交通誘導警備員Ａの費用内訳を入力して下さい。_x000a_" sqref="J13" xr:uid="{00000000-0002-0000-0300-00000A000000}">
      <formula1>0</formula1>
      <formula2>9999999999</formula2>
    </dataValidation>
  </dataValidations>
  <pageMargins left="0.39370078740157483" right="0.15748031496062992" top="0.59055118110236227" bottom="0.23622047244094491" header="0.31496062992125984" footer="0.15748031496062992"/>
  <pageSetup paperSize="8" scale="54" fitToWidth="2" fitToHeight="2" orientation="portrait" r:id="rId1"/>
  <headerFooter alignWithMargins="0">
    <oddHeader>&amp;L&amp;A</oddHeader>
    <oddFooter>&amp;C&amp;P/&amp;N</oddFooter>
  </headerFooter>
  <rowBreaks count="1" manualBreakCount="1">
    <brk id="146" max="22" man="1"/>
  </rowBreaks>
  <ignoredErrors>
    <ignoredError sqref="D10:D19 D21:D28 D42:D45 D30:D37 D39:D40" numberStoredAsText="1"/>
    <ignoredError sqref="I12 I33"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indexed="44"/>
  </sheetPr>
  <dimension ref="A1:X73"/>
  <sheetViews>
    <sheetView showGridLines="0" topLeftCell="A2" zoomScaleNormal="100" zoomScaleSheetLayoutView="100" workbookViewId="0"/>
  </sheetViews>
  <sheetFormatPr defaultRowHeight="13.5"/>
  <cols>
    <col min="1" max="1" width="3.5" style="242" customWidth="1"/>
    <col min="2" max="3" width="3.625" style="242" customWidth="1"/>
    <col min="4" max="4" width="3.375" style="242" customWidth="1"/>
    <col min="5" max="5" width="9" style="242"/>
    <col min="6" max="6" width="10" style="242" customWidth="1"/>
    <col min="7" max="7" width="6.375" style="242" customWidth="1"/>
    <col min="8" max="8" width="8" style="242" customWidth="1"/>
    <col min="9" max="9" width="6.875" style="242" customWidth="1"/>
    <col min="10" max="10" width="3.875" style="96" customWidth="1"/>
    <col min="11" max="11" width="9.625" style="74" customWidth="1"/>
    <col min="12" max="12" width="3.25" style="90" customWidth="1"/>
    <col min="13" max="13" width="6.375" style="242" customWidth="1"/>
    <col min="14" max="14" width="3.25" style="242" customWidth="1"/>
    <col min="15" max="15" width="6.375" style="242" customWidth="1"/>
    <col min="16" max="16" width="3.25" style="242" customWidth="1"/>
    <col min="17" max="17" width="2.375" style="242" customWidth="1"/>
    <col min="18" max="18" width="17.625" style="112" hidden="1" customWidth="1"/>
    <col min="19" max="19" width="12.125" style="112" hidden="1" customWidth="1"/>
    <col min="20" max="20" width="4.875" style="243" customWidth="1"/>
    <col min="21" max="22" width="9" style="242" customWidth="1"/>
    <col min="23" max="23" width="10.625" style="242" bestFit="1" customWidth="1"/>
    <col min="24" max="16384" width="9" style="242"/>
  </cols>
  <sheetData>
    <row r="1" spans="1:22" s="246" customFormat="1" ht="18" hidden="1" customHeight="1">
      <c r="A1" s="722" t="s">
        <v>585</v>
      </c>
      <c r="B1" s="722">
        <f>COUNTIF($J$7:$J$47,"※")</f>
        <v>20</v>
      </c>
      <c r="C1" s="723" t="s">
        <v>586</v>
      </c>
      <c r="D1" s="722">
        <f>COUNTIF($J$7:$J$47,"E")+COUNTIF($J$7:$J$47,"E ")</f>
        <v>0</v>
      </c>
      <c r="J1" s="93"/>
      <c r="K1" s="49"/>
      <c r="L1" s="88"/>
      <c r="R1" s="531"/>
      <c r="S1" s="531"/>
      <c r="T1" s="243"/>
      <c r="U1" s="242"/>
      <c r="V1" s="242"/>
    </row>
    <row r="2" spans="1:22" s="246" customFormat="1" ht="27" customHeight="1">
      <c r="A2" s="370"/>
      <c r="B2" s="370"/>
      <c r="C2" s="724"/>
      <c r="D2" s="370"/>
      <c r="J2" s="93"/>
      <c r="K2" s="49"/>
      <c r="L2" s="88"/>
      <c r="R2" s="111"/>
      <c r="S2" s="111"/>
      <c r="T2" s="243"/>
      <c r="U2" s="242"/>
      <c r="V2" s="242"/>
    </row>
    <row r="3" spans="1:22" s="246" customFormat="1" ht="24" customHeight="1">
      <c r="A3" s="370"/>
      <c r="B3" s="370"/>
      <c r="C3" s="2124" t="s">
        <v>646</v>
      </c>
      <c r="D3" s="2209"/>
      <c r="E3" s="2210"/>
      <c r="F3" s="2211" t="str">
        <f>IF(工事情報!G4="","",工事情報!G4)</f>
        <v/>
      </c>
      <c r="G3" s="2212"/>
      <c r="H3" s="2212"/>
      <c r="I3" s="2212"/>
      <c r="J3" s="2212"/>
      <c r="K3" s="2212"/>
      <c r="L3" s="2213"/>
      <c r="R3" s="111"/>
      <c r="S3" s="111"/>
      <c r="T3" s="243"/>
      <c r="U3" s="242"/>
      <c r="V3" s="242"/>
    </row>
    <row r="4" spans="1:22" s="246" customFormat="1" ht="30" customHeight="1">
      <c r="A4" s="242"/>
      <c r="J4" s="93"/>
      <c r="K4" s="49"/>
      <c r="L4" s="88"/>
      <c r="R4" s="219"/>
      <c r="S4" s="219"/>
      <c r="T4" s="243"/>
      <c r="U4" s="242"/>
      <c r="V4" s="242"/>
    </row>
    <row r="5" spans="1:22" s="921" customFormat="1" ht="15" customHeight="1">
      <c r="A5" s="1600"/>
      <c r="B5" s="1600"/>
      <c r="C5" s="1976" t="s">
        <v>10331</v>
      </c>
      <c r="D5" s="1976"/>
      <c r="E5" s="20"/>
      <c r="F5" s="20"/>
      <c r="G5" s="20"/>
      <c r="H5" s="20"/>
      <c r="I5" s="20"/>
      <c r="J5" s="133"/>
      <c r="K5" s="49"/>
      <c r="L5" s="89"/>
      <c r="M5" s="89"/>
      <c r="N5" s="89"/>
      <c r="O5" s="89"/>
      <c r="P5" s="89"/>
      <c r="Q5" s="20"/>
      <c r="R5" s="86"/>
      <c r="S5" s="86"/>
    </row>
    <row r="6" spans="1:22" s="921" customFormat="1" ht="15" customHeight="1">
      <c r="C6" s="20"/>
      <c r="D6" s="49"/>
      <c r="E6" s="1976"/>
      <c r="F6" s="1976"/>
      <c r="G6" s="1976"/>
      <c r="H6" s="1976"/>
      <c r="I6" s="1976"/>
      <c r="J6" s="133"/>
      <c r="K6" s="49"/>
      <c r="L6" s="88"/>
      <c r="M6" s="88"/>
      <c r="N6" s="88"/>
      <c r="O6" s="88"/>
      <c r="P6" s="88"/>
      <c r="Q6" s="1976"/>
      <c r="R6" s="86"/>
      <c r="S6" s="86"/>
    </row>
    <row r="7" spans="1:22" s="921" customFormat="1" ht="15" customHeight="1">
      <c r="C7" s="1982" t="s">
        <v>328</v>
      </c>
      <c r="D7" s="301" t="s">
        <v>10332</v>
      </c>
      <c r="E7" s="1983"/>
      <c r="F7" s="1983"/>
      <c r="G7" s="1983"/>
      <c r="H7" s="1983"/>
      <c r="I7" s="1983"/>
      <c r="J7" s="1984" t="str">
        <f>IF(K7="","※",IF(AND(OR(K8&lt;&gt;0,K9&lt;&gt;0,K11&lt;&gt;0,K12&lt;&gt;0,K14&lt;&gt;0),K7&lt;&gt;"YES")=TRUE,"E",""))</f>
        <v>※</v>
      </c>
      <c r="K7" s="1985"/>
      <c r="L7" s="1986"/>
      <c r="M7" s="1986"/>
      <c r="N7" s="1986"/>
      <c r="O7" s="1986"/>
      <c r="P7" s="1986"/>
      <c r="Q7" s="1987"/>
      <c r="R7" s="86"/>
      <c r="S7" s="86"/>
    </row>
    <row r="8" spans="1:22" s="921" customFormat="1" ht="15" customHeight="1">
      <c r="C8" s="1988" t="s">
        <v>10333</v>
      </c>
      <c r="D8" s="299" t="s">
        <v>10334</v>
      </c>
      <c r="E8" s="833"/>
      <c r="F8" s="833"/>
      <c r="G8" s="833"/>
      <c r="H8" s="833"/>
      <c r="I8" s="833"/>
      <c r="J8" s="1989" t="str">
        <f>IF(K$7="","",IF(AND(K$7="Yes",K8=""),"※",IF(K$7="No","以下入力不要","")))</f>
        <v/>
      </c>
      <c r="K8" s="2214"/>
      <c r="L8" s="2215"/>
      <c r="M8" s="2215"/>
      <c r="N8" s="2215"/>
      <c r="O8" s="2215"/>
      <c r="P8" s="2216"/>
      <c r="Q8" s="1975"/>
      <c r="R8" s="86"/>
      <c r="S8" s="86"/>
    </row>
    <row r="9" spans="1:22" s="921" customFormat="1" ht="15" customHeight="1">
      <c r="C9" s="1988" t="s">
        <v>1519</v>
      </c>
      <c r="D9" s="735" t="s">
        <v>10335</v>
      </c>
      <c r="E9" s="1559"/>
      <c r="F9" s="1559"/>
      <c r="G9" s="1559"/>
      <c r="H9" s="1559"/>
      <c r="I9" s="1559"/>
      <c r="J9" s="1989" t="str">
        <f>IF(K$7="","",IF(AND(K$7="YES",K9=""),"※",""))</f>
        <v/>
      </c>
      <c r="K9" s="1990"/>
      <c r="L9" s="1991" t="s">
        <v>800</v>
      </c>
      <c r="M9" s="1992"/>
      <c r="N9" s="1991" t="s">
        <v>801</v>
      </c>
      <c r="O9" s="1992"/>
      <c r="P9" s="1993" t="s">
        <v>10336</v>
      </c>
      <c r="Q9" s="1975"/>
      <c r="R9" s="1994" t="e">
        <f>DATE(VLOOKUP(K9,Table!$A$734:$B$761,2,0),M9,O9)</f>
        <v>#N/A</v>
      </c>
      <c r="S9" s="86"/>
    </row>
    <row r="10" spans="1:22" s="921" customFormat="1" ht="15" customHeight="1">
      <c r="C10" s="1988" t="s">
        <v>1520</v>
      </c>
      <c r="D10" s="735" t="s">
        <v>10337</v>
      </c>
      <c r="E10" s="833"/>
      <c r="F10" s="833"/>
      <c r="G10" s="833"/>
      <c r="H10" s="833"/>
      <c r="I10" s="1995"/>
      <c r="J10" s="1989" t="str">
        <f t="shared" ref="J10:J14" si="0">IF(K$7="","",IF(AND(K$7="YES",K10=""),"※",""))</f>
        <v/>
      </c>
      <c r="K10" s="1990"/>
      <c r="L10" s="1991" t="s">
        <v>800</v>
      </c>
      <c r="M10" s="1992"/>
      <c r="N10" s="1991" t="s">
        <v>801</v>
      </c>
      <c r="O10" s="1992"/>
      <c r="P10" s="1993" t="s">
        <v>10336</v>
      </c>
      <c r="Q10" s="1975"/>
      <c r="R10" s="1994" t="e">
        <f>DATE(VLOOKUP(K10,Table!$A$734:$B$761,2,0),M10,O10)</f>
        <v>#N/A</v>
      </c>
      <c r="S10" s="86"/>
    </row>
    <row r="11" spans="1:22" s="921" customFormat="1" ht="15" customHeight="1">
      <c r="C11" s="1988" t="s">
        <v>10338</v>
      </c>
      <c r="D11" s="299" t="s">
        <v>10339</v>
      </c>
      <c r="E11" s="833"/>
      <c r="F11" s="833"/>
      <c r="G11" s="833"/>
      <c r="H11" s="833"/>
      <c r="I11" s="1995"/>
      <c r="J11" s="1989" t="str">
        <f t="shared" si="0"/>
        <v/>
      </c>
      <c r="K11" s="1990"/>
      <c r="L11" s="1991" t="s">
        <v>800</v>
      </c>
      <c r="M11" s="1992"/>
      <c r="N11" s="1991" t="s">
        <v>801</v>
      </c>
      <c r="O11" s="1992"/>
      <c r="P11" s="1993" t="s">
        <v>10336</v>
      </c>
      <c r="Q11" s="1975"/>
      <c r="R11" s="1994" t="e">
        <f>DATE(VLOOKUP(K11,Table!$A$734:$B$761,2,0),M11,O11)</f>
        <v>#N/A</v>
      </c>
      <c r="S11" s="86"/>
    </row>
    <row r="12" spans="1:22" s="921" customFormat="1" ht="15" customHeight="1">
      <c r="C12" s="1988" t="s">
        <v>10340</v>
      </c>
      <c r="D12" s="299" t="s">
        <v>10341</v>
      </c>
      <c r="E12" s="833"/>
      <c r="F12" s="833"/>
      <c r="G12" s="833"/>
      <c r="H12" s="833"/>
      <c r="I12" s="1995"/>
      <c r="J12" s="1989" t="str">
        <f t="shared" si="0"/>
        <v/>
      </c>
      <c r="K12" s="1990"/>
      <c r="L12" s="1991" t="s">
        <v>800</v>
      </c>
      <c r="M12" s="1992"/>
      <c r="N12" s="1991" t="s">
        <v>801</v>
      </c>
      <c r="O12" s="1992"/>
      <c r="P12" s="1993" t="s">
        <v>10336</v>
      </c>
      <c r="Q12" s="1975"/>
      <c r="R12" s="1994" t="e">
        <f>DATE(VLOOKUP(K12,Table!$A$734:$B$761,2,0),M12,O12)</f>
        <v>#N/A</v>
      </c>
      <c r="S12" s="86"/>
    </row>
    <row r="13" spans="1:22" s="921" customFormat="1" ht="15" customHeight="1">
      <c r="C13" s="1988" t="s">
        <v>10342</v>
      </c>
      <c r="D13" s="299" t="s">
        <v>10343</v>
      </c>
      <c r="E13" s="833"/>
      <c r="F13" s="833"/>
      <c r="G13" s="833"/>
      <c r="H13" s="833"/>
      <c r="I13" s="1995"/>
      <c r="J13" s="1989" t="str">
        <f t="shared" si="0"/>
        <v/>
      </c>
      <c r="K13" s="1990"/>
      <c r="L13" s="1991" t="s">
        <v>800</v>
      </c>
      <c r="M13" s="1992"/>
      <c r="N13" s="1991" t="s">
        <v>801</v>
      </c>
      <c r="O13" s="1992"/>
      <c r="P13" s="1993" t="s">
        <v>10336</v>
      </c>
      <c r="Q13" s="1975"/>
      <c r="R13" s="1994" t="e">
        <f>DATE(VLOOKUP(K13,Table!$A$734:$B$761,2,0),M13,O13)</f>
        <v>#N/A</v>
      </c>
      <c r="S13" s="86"/>
    </row>
    <row r="14" spans="1:22" s="921" customFormat="1" ht="15" customHeight="1">
      <c r="C14" s="1996" t="s">
        <v>10344</v>
      </c>
      <c r="D14" s="1997" t="s">
        <v>10345</v>
      </c>
      <c r="E14" s="1998"/>
      <c r="F14" s="1998"/>
      <c r="G14" s="1998"/>
      <c r="H14" s="1998"/>
      <c r="I14" s="1999"/>
      <c r="J14" s="2000" t="str">
        <f t="shared" si="0"/>
        <v/>
      </c>
      <c r="K14" s="1990"/>
      <c r="L14" s="1991" t="s">
        <v>800</v>
      </c>
      <c r="M14" s="1992"/>
      <c r="N14" s="1991" t="s">
        <v>801</v>
      </c>
      <c r="O14" s="1992"/>
      <c r="P14" s="1993" t="s">
        <v>10336</v>
      </c>
      <c r="Q14" s="1975"/>
      <c r="R14" s="1994" t="e">
        <f>DATE(VLOOKUP(K14,Table!$A$734:$B$761,2,0),M14,O14)</f>
        <v>#N/A</v>
      </c>
      <c r="S14" s="86"/>
    </row>
    <row r="15" spans="1:22" s="921" customFormat="1" ht="30" customHeight="1">
      <c r="C15" s="2002"/>
      <c r="D15" s="2003"/>
      <c r="E15" s="2004"/>
      <c r="F15" s="2004"/>
      <c r="G15" s="2004"/>
      <c r="H15" s="2004"/>
      <c r="I15" s="2005"/>
      <c r="J15" s="2006"/>
      <c r="K15" s="2007"/>
      <c r="L15" s="2008"/>
      <c r="M15" s="2008"/>
      <c r="N15" s="2008"/>
      <c r="O15" s="2008"/>
      <c r="P15" s="2008"/>
      <c r="Q15" s="2004"/>
      <c r="R15" s="86"/>
      <c r="S15" s="86"/>
    </row>
    <row r="16" spans="1:22" s="248" customFormat="1" ht="15" customHeight="1">
      <c r="A16" s="245"/>
      <c r="B16" s="245"/>
      <c r="C16" s="246" t="s">
        <v>325</v>
      </c>
      <c r="D16" s="246"/>
      <c r="J16" s="93"/>
      <c r="K16" s="49"/>
      <c r="L16" s="89"/>
      <c r="R16" s="219" t="s">
        <v>809</v>
      </c>
      <c r="S16" s="219"/>
      <c r="T16" s="249"/>
      <c r="U16" s="249"/>
      <c r="V16" s="247"/>
    </row>
    <row r="17" spans="1:24" s="246" customFormat="1" ht="15" customHeight="1">
      <c r="A17" s="242"/>
      <c r="C17" s="245"/>
      <c r="D17" s="72"/>
      <c r="E17" s="247"/>
      <c r="F17" s="247"/>
      <c r="G17" s="247"/>
      <c r="H17" s="247"/>
      <c r="I17" s="247"/>
      <c r="J17" s="94"/>
      <c r="K17" s="72"/>
      <c r="L17" s="115"/>
      <c r="M17" s="247"/>
      <c r="N17" s="247"/>
      <c r="O17" s="247"/>
      <c r="P17" s="247"/>
      <c r="Q17" s="247"/>
      <c r="R17" s="845" t="s">
        <v>992</v>
      </c>
      <c r="S17" s="845" t="s">
        <v>993</v>
      </c>
      <c r="T17" s="247"/>
      <c r="U17" s="247"/>
      <c r="V17" s="243"/>
    </row>
    <row r="18" spans="1:24" ht="15" customHeight="1">
      <c r="B18" s="243"/>
      <c r="C18" s="82" t="s">
        <v>328</v>
      </c>
      <c r="D18" s="58" t="s">
        <v>785</v>
      </c>
      <c r="E18" s="58"/>
      <c r="F18" s="58"/>
      <c r="G18" s="58"/>
      <c r="H18" s="58"/>
      <c r="I18" s="58"/>
      <c r="J18" s="793" t="str">
        <f>IF(K18="","※","")</f>
        <v>※</v>
      </c>
      <c r="K18" s="843"/>
      <c r="L18" s="2009" t="s">
        <v>619</v>
      </c>
      <c r="M18" s="2001"/>
      <c r="N18" s="2001"/>
      <c r="O18" s="2001"/>
      <c r="P18" s="2001"/>
      <c r="Q18" s="1141"/>
      <c r="R18" s="846"/>
      <c r="S18" s="846"/>
      <c r="U18" s="243"/>
      <c r="V18" s="243"/>
    </row>
    <row r="19" spans="1:24" ht="15" customHeight="1">
      <c r="B19" s="243"/>
      <c r="C19" s="60" t="s">
        <v>320</v>
      </c>
      <c r="D19" s="29" t="s">
        <v>1561</v>
      </c>
      <c r="E19" s="29"/>
      <c r="F19" s="29"/>
      <c r="G19" s="29"/>
      <c r="H19" s="29"/>
      <c r="I19" s="29"/>
      <c r="J19" s="791" t="str">
        <f>IF(K19="","※","")</f>
        <v>※</v>
      </c>
      <c r="K19" s="844"/>
      <c r="L19" s="115" t="s">
        <v>619</v>
      </c>
      <c r="M19" s="243"/>
      <c r="N19" s="243"/>
      <c r="O19" s="243"/>
      <c r="P19" s="243"/>
      <c r="Q19" s="250"/>
      <c r="R19" s="847"/>
      <c r="S19" s="847"/>
      <c r="U19" s="243"/>
      <c r="V19" s="243"/>
    </row>
    <row r="20" spans="1:24" ht="15" customHeight="1">
      <c r="B20" s="243"/>
      <c r="C20" s="60" t="s">
        <v>1519</v>
      </c>
      <c r="D20" s="29" t="s">
        <v>1532</v>
      </c>
      <c r="E20" s="29"/>
      <c r="F20" s="1244"/>
      <c r="G20" s="1244"/>
      <c r="H20" s="1244"/>
      <c r="I20" s="1244"/>
      <c r="J20" s="791" t="str">
        <f>IF(K20="","※","")</f>
        <v>※</v>
      </c>
      <c r="K20" s="844"/>
      <c r="L20" s="115" t="s">
        <v>619</v>
      </c>
      <c r="M20" s="4"/>
      <c r="N20" s="4"/>
      <c r="O20" s="4"/>
      <c r="P20" s="4"/>
      <c r="Q20" s="1245"/>
      <c r="R20" s="847"/>
      <c r="S20" s="847"/>
      <c r="U20" s="243"/>
      <c r="V20" s="243"/>
    </row>
    <row r="21" spans="1:24" ht="15" customHeight="1">
      <c r="B21" s="243"/>
      <c r="C21" s="60" t="s">
        <v>1520</v>
      </c>
      <c r="D21" s="29" t="s">
        <v>1670</v>
      </c>
      <c r="E21" s="66"/>
      <c r="F21" s="1244"/>
      <c r="G21" s="1244"/>
      <c r="H21" s="1244"/>
      <c r="I21" s="1244"/>
      <c r="J21" s="791" t="str">
        <f>IF(K21="","※","")</f>
        <v>※</v>
      </c>
      <c r="K21" s="149"/>
      <c r="L21" s="115" t="s">
        <v>1521</v>
      </c>
      <c r="M21" s="4"/>
      <c r="N21" s="4"/>
      <c r="O21" s="4"/>
      <c r="P21" s="4"/>
      <c r="Q21" s="1245"/>
      <c r="R21" s="1243"/>
      <c r="S21" s="847"/>
      <c r="U21" s="243"/>
      <c r="V21" s="243"/>
    </row>
    <row r="22" spans="1:24" ht="15" customHeight="1">
      <c r="B22" s="243"/>
      <c r="C22" s="60" t="s">
        <v>105</v>
      </c>
      <c r="D22" s="66" t="s">
        <v>620</v>
      </c>
      <c r="E22" s="66"/>
      <c r="F22" s="66"/>
      <c r="G22" s="66"/>
      <c r="H22" s="66"/>
      <c r="I22" s="66"/>
      <c r="J22" s="218"/>
      <c r="K22" s="66"/>
      <c r="L22" s="432"/>
      <c r="M22" s="243"/>
      <c r="N22" s="243"/>
      <c r="O22" s="243"/>
      <c r="P22" s="243"/>
      <c r="Q22" s="250"/>
      <c r="R22" s="794"/>
      <c r="S22" s="848"/>
      <c r="U22" s="243"/>
      <c r="V22" s="243"/>
    </row>
    <row r="23" spans="1:24" ht="15" customHeight="1">
      <c r="B23" s="243"/>
      <c r="C23" s="60"/>
      <c r="D23" s="65" t="s">
        <v>615</v>
      </c>
      <c r="E23" s="66" t="s">
        <v>293</v>
      </c>
      <c r="F23" s="66"/>
      <c r="G23" s="66"/>
      <c r="H23" s="66"/>
      <c r="I23" s="251"/>
      <c r="J23" s="173" t="str">
        <f>IF(K19=0,"",IF(K23="","※",IF(OR(K23=K24,K23=K25,K23=K26,K23=K27)=TRUE,"E","")))</f>
        <v/>
      </c>
      <c r="K23" s="211"/>
      <c r="L23" s="217"/>
      <c r="M23" s="243"/>
      <c r="N23" s="243"/>
      <c r="O23" s="243"/>
      <c r="P23" s="243"/>
      <c r="Q23" s="250"/>
      <c r="R23" s="849" t="str">
        <f>IF(J23="E","上に詰めてください",IF(J23="E ","理由が重複しています",""))</f>
        <v/>
      </c>
      <c r="S23" s="849"/>
      <c r="T23" s="1284" t="str">
        <f t="shared" ref="T23:T29" si="1">R23</f>
        <v/>
      </c>
      <c r="U23" s="243"/>
      <c r="X23" s="243"/>
    </row>
    <row r="24" spans="1:24" ht="15" customHeight="1">
      <c r="B24" s="243"/>
      <c r="C24" s="60"/>
      <c r="D24" s="101"/>
      <c r="E24" s="59" t="s">
        <v>294</v>
      </c>
      <c r="F24" s="59"/>
      <c r="G24" s="59"/>
      <c r="H24" s="59"/>
      <c r="I24" s="252"/>
      <c r="J24" s="173" t="str">
        <f>IF(AND(OR(K23="")=TRUE,K24&lt;&gt;"")=TRUE,"E",IF(K24="","",IF(OR(K24=K23,K24=K25,K24=K26,K24=K27)=TRUE,"E ","")))</f>
        <v/>
      </c>
      <c r="K24" s="211"/>
      <c r="L24" s="217"/>
      <c r="M24" s="243"/>
      <c r="N24" s="243"/>
      <c r="O24" s="243"/>
      <c r="P24" s="243"/>
      <c r="Q24" s="250"/>
      <c r="R24" s="849" t="str">
        <f>IF(J24="E","上に詰めてください",IF(J24="E ","理由が重複しています",""))</f>
        <v/>
      </c>
      <c r="S24" s="849"/>
      <c r="T24" s="1284" t="str">
        <f t="shared" si="1"/>
        <v/>
      </c>
      <c r="U24" s="243"/>
      <c r="X24" s="243"/>
    </row>
    <row r="25" spans="1:24" ht="15" customHeight="1">
      <c r="B25" s="243"/>
      <c r="C25" s="60"/>
      <c r="D25" s="101"/>
      <c r="E25" s="59" t="s">
        <v>295</v>
      </c>
      <c r="F25" s="59"/>
      <c r="G25" s="59"/>
      <c r="H25" s="59"/>
      <c r="I25" s="252"/>
      <c r="J25" s="173" t="str">
        <f>IF(AND(OR(K23="",K24="")=TRUE,K25&lt;&gt;"")=TRUE,"E",IF(K25="","",IF(OR(K25=K24,K25=K23,K25=K26,K25=K27)=TRUE,"E ","")))</f>
        <v/>
      </c>
      <c r="K25" s="211"/>
      <c r="L25" s="217"/>
      <c r="M25" s="243"/>
      <c r="N25" s="243"/>
      <c r="O25" s="243"/>
      <c r="P25" s="243"/>
      <c r="Q25" s="250"/>
      <c r="R25" s="849" t="str">
        <f>IF(J25="E","上に詰めてください",IF(J25="E ","理由が重複しています",""))</f>
        <v/>
      </c>
      <c r="S25" s="849"/>
      <c r="T25" s="1284" t="str">
        <f t="shared" si="1"/>
        <v/>
      </c>
      <c r="U25" s="243"/>
      <c r="X25" s="243"/>
    </row>
    <row r="26" spans="1:24" ht="15" customHeight="1">
      <c r="B26" s="243"/>
      <c r="C26" s="60"/>
      <c r="D26" s="101"/>
      <c r="E26" s="59" t="s">
        <v>297</v>
      </c>
      <c r="F26" s="59"/>
      <c r="G26" s="59"/>
      <c r="H26" s="59"/>
      <c r="I26" s="252"/>
      <c r="J26" s="173" t="str">
        <f>IF(AND(OR(K23="",K24="",K25="")=TRUE,K26&lt;&gt;"")=TRUE,"E",IF(K26="","",IF(OR(K26=K25,K26=K24,K26=K23,K26=K27)=TRUE,"E ","")))</f>
        <v/>
      </c>
      <c r="K26" s="211"/>
      <c r="L26" s="217"/>
      <c r="M26" s="243"/>
      <c r="N26" s="243"/>
      <c r="O26" s="243"/>
      <c r="P26" s="243"/>
      <c r="Q26" s="250"/>
      <c r="R26" s="849" t="str">
        <f>IF(J26="E","上に詰めてください",IF(J26="E ","理由が重複しています",""))</f>
        <v/>
      </c>
      <c r="S26" s="849"/>
      <c r="T26" s="1284" t="str">
        <f t="shared" si="1"/>
        <v/>
      </c>
      <c r="U26" s="243"/>
      <c r="X26" s="243"/>
    </row>
    <row r="27" spans="1:24" ht="15" customHeight="1">
      <c r="B27" s="243"/>
      <c r="C27" s="60"/>
      <c r="D27" s="61"/>
      <c r="E27" s="27"/>
      <c r="F27" s="27"/>
      <c r="G27" s="27"/>
      <c r="H27" s="27"/>
      <c r="I27" s="253"/>
      <c r="J27" s="173" t="str">
        <f>IF(AND(OR(K23="",K24="",K25="",K26="")=TRUE,K27&lt;&gt;"")=TRUE,"E",IF(K27="","",IF(OR(K27=K26,K27=K25,K27=K24,K27=K23)=TRUE,"E ","")))</f>
        <v/>
      </c>
      <c r="K27" s="211"/>
      <c r="L27" s="217"/>
      <c r="M27" s="243"/>
      <c r="N27" s="243"/>
      <c r="O27" s="243"/>
      <c r="P27" s="243"/>
      <c r="Q27" s="250"/>
      <c r="R27" s="849" t="str">
        <f>IF(J27="E","上に詰めてください",IF(J27="E ","理由が重複しています",""))</f>
        <v/>
      </c>
      <c r="S27" s="849"/>
      <c r="T27" s="1284" t="str">
        <f t="shared" si="1"/>
        <v/>
      </c>
      <c r="U27" s="243"/>
      <c r="X27" s="243"/>
    </row>
    <row r="28" spans="1:24" ht="15" customHeight="1">
      <c r="B28" s="243"/>
      <c r="C28" s="60"/>
      <c r="D28" s="62" t="s">
        <v>616</v>
      </c>
      <c r="E28" s="29" t="s">
        <v>104</v>
      </c>
      <c r="F28" s="29"/>
      <c r="G28" s="29"/>
      <c r="H28" s="29"/>
      <c r="I28" s="63" t="s">
        <v>298</v>
      </c>
      <c r="J28" s="789" t="str">
        <f>IF(K28&lt;&gt;"",IF(AND(K23&lt;&gt;"その他",K24&lt;&gt;"その他",K25&lt;&gt;"その他",K26&lt;&gt;"その他",K27&lt;&gt;"その他")=TRUE,"E",""),IF(OR(K23="その他",K24="その他",K25="その他",K26="その他",K27="その他")=TRUE,"※",""))</f>
        <v/>
      </c>
      <c r="K28" s="114"/>
      <c r="L28" s="217"/>
      <c r="M28" s="59"/>
      <c r="N28" s="59"/>
      <c r="O28" s="59"/>
      <c r="P28" s="59"/>
      <c r="Q28" s="84"/>
      <c r="R28" s="850" t="str">
        <f>IF(J28="E","５．その他を選んで下さい",IF(J28="※","具体的に記述して下さい",""))</f>
        <v/>
      </c>
      <c r="S28" s="850"/>
      <c r="T28" s="1284" t="str">
        <f t="shared" si="1"/>
        <v/>
      </c>
    </row>
    <row r="29" spans="1:24" ht="15" customHeight="1">
      <c r="B29" s="243"/>
      <c r="C29" s="60" t="s">
        <v>107</v>
      </c>
      <c r="D29" s="27" t="s">
        <v>106</v>
      </c>
      <c r="E29" s="27"/>
      <c r="F29" s="27"/>
      <c r="G29" s="27"/>
      <c r="H29" s="27"/>
      <c r="I29" s="27"/>
      <c r="J29" s="790" t="str">
        <f>IF(K29&lt;0,"E","")</f>
        <v/>
      </c>
      <c r="K29" s="174">
        <f>R49-S49</f>
        <v>0</v>
      </c>
      <c r="L29" s="217" t="s">
        <v>619</v>
      </c>
      <c r="M29" s="243"/>
      <c r="N29" s="243"/>
      <c r="O29" s="243"/>
      <c r="P29" s="243"/>
      <c r="Q29" s="250"/>
      <c r="R29" s="851" t="str">
        <f>IF(J29="E","休日の内訳を確認して下さい。","")</f>
        <v/>
      </c>
      <c r="S29" s="851"/>
      <c r="T29" s="1285" t="str">
        <f t="shared" si="1"/>
        <v/>
      </c>
      <c r="U29" s="243"/>
      <c r="W29" s="87"/>
      <c r="X29" s="243"/>
    </row>
    <row r="30" spans="1:24" ht="15" customHeight="1">
      <c r="B30" s="243"/>
      <c r="C30" s="60" t="s">
        <v>114</v>
      </c>
      <c r="D30" s="29" t="s">
        <v>108</v>
      </c>
      <c r="E30" s="29"/>
      <c r="F30" s="29"/>
      <c r="G30" s="29"/>
      <c r="H30" s="29"/>
      <c r="I30" s="29"/>
      <c r="J30" s="171"/>
      <c r="K30" s="29"/>
      <c r="L30" s="432"/>
      <c r="M30" s="243"/>
      <c r="N30" s="243"/>
      <c r="O30" s="243"/>
      <c r="P30" s="243"/>
      <c r="Q30" s="250"/>
      <c r="R30" s="795"/>
      <c r="S30" s="848"/>
      <c r="T30" s="1284"/>
    </row>
    <row r="31" spans="1:24" ht="15" customHeight="1">
      <c r="B31" s="243"/>
      <c r="C31" s="64"/>
      <c r="D31" s="65" t="s">
        <v>615</v>
      </c>
      <c r="E31" s="66" t="s">
        <v>299</v>
      </c>
      <c r="F31" s="66"/>
      <c r="G31" s="66"/>
      <c r="H31" s="66"/>
      <c r="I31" s="66"/>
      <c r="J31" s="791" t="str">
        <f>IF(K31="","※","")</f>
        <v>※</v>
      </c>
      <c r="K31" s="149"/>
      <c r="L31" s="217" t="s">
        <v>619</v>
      </c>
      <c r="M31" s="243"/>
      <c r="N31" s="243"/>
      <c r="O31" s="243"/>
      <c r="P31" s="243"/>
      <c r="Q31" s="250"/>
      <c r="R31" s="2012" t="s">
        <v>980</v>
      </c>
      <c r="S31" s="852"/>
      <c r="T31" s="1284"/>
    </row>
    <row r="32" spans="1:24" ht="15" customHeight="1">
      <c r="B32" s="243"/>
      <c r="C32" s="64"/>
      <c r="D32" s="101"/>
      <c r="E32" s="59"/>
      <c r="F32" s="59"/>
      <c r="G32" s="59"/>
      <c r="H32" s="59"/>
      <c r="I32" s="59" t="s">
        <v>300</v>
      </c>
      <c r="J32" s="791" t="str">
        <f>IF(K32="","※","")</f>
        <v>※</v>
      </c>
      <c r="K32" s="114"/>
      <c r="L32" s="217" t="s">
        <v>301</v>
      </c>
      <c r="M32" s="243"/>
      <c r="N32" s="243"/>
      <c r="O32" s="243"/>
      <c r="P32" s="243"/>
      <c r="Q32" s="250"/>
      <c r="R32" s="2012"/>
      <c r="S32" s="852"/>
      <c r="T32" s="1284"/>
    </row>
    <row r="33" spans="1:22" s="243" customFormat="1" ht="15" customHeight="1">
      <c r="A33" s="254"/>
      <c r="B33" s="255"/>
      <c r="C33" s="67"/>
      <c r="D33" s="68" t="s">
        <v>616</v>
      </c>
      <c r="E33" s="69" t="s">
        <v>302</v>
      </c>
      <c r="F33" s="69"/>
      <c r="G33" s="66"/>
      <c r="H33" s="66"/>
      <c r="I33" s="66"/>
      <c r="J33" s="791" t="str">
        <f>IF(K33="","※",IF(K33&lt;K34,"E",""))</f>
        <v>※</v>
      </c>
      <c r="K33" s="150"/>
      <c r="L33" s="2010" t="s">
        <v>619</v>
      </c>
      <c r="Q33" s="250"/>
      <c r="R33" s="2012" t="s">
        <v>980</v>
      </c>
      <c r="S33" s="852"/>
      <c r="T33" s="1284" t="str">
        <f>IF(J33="E","祝日休を確認して下さい。","")</f>
        <v/>
      </c>
      <c r="V33" s="242"/>
    </row>
    <row r="34" spans="1:22" s="243" customFormat="1" ht="15" customHeight="1">
      <c r="A34" s="254"/>
      <c r="B34" s="255"/>
      <c r="C34" s="67"/>
      <c r="D34" s="216"/>
      <c r="E34" s="71"/>
      <c r="F34" s="59" t="s">
        <v>303</v>
      </c>
      <c r="G34" s="59"/>
      <c r="H34" s="59"/>
      <c r="I34" s="71"/>
      <c r="J34" s="791" t="str">
        <f>IF(K34="","※",IF(K33&lt;K34,"E",""))</f>
        <v>※</v>
      </c>
      <c r="K34" s="150"/>
      <c r="L34" s="217" t="s">
        <v>109</v>
      </c>
      <c r="Q34" s="250"/>
      <c r="R34" s="2012"/>
      <c r="S34" s="852" t="s">
        <v>994</v>
      </c>
      <c r="T34" s="866" t="str">
        <f>IF(K33&lt;K34,"日曜休・土曜休を確認して下さい。","")</f>
        <v/>
      </c>
    </row>
    <row r="35" spans="1:22" s="243" customFormat="1" ht="15" customHeight="1">
      <c r="A35" s="254"/>
      <c r="B35" s="255"/>
      <c r="C35" s="67"/>
      <c r="D35" s="68" t="s">
        <v>110</v>
      </c>
      <c r="E35" s="69" t="s">
        <v>304</v>
      </c>
      <c r="F35" s="69"/>
      <c r="G35" s="66"/>
      <c r="H35" s="66"/>
      <c r="I35" s="66"/>
      <c r="J35" s="791" t="str">
        <f>IF(K35="","※",IF(K35&lt;K36,"E",""))</f>
        <v>※</v>
      </c>
      <c r="K35" s="150"/>
      <c r="L35" s="2010" t="s">
        <v>619</v>
      </c>
      <c r="Q35" s="250"/>
      <c r="R35" s="2012" t="s">
        <v>980</v>
      </c>
      <c r="S35" s="852"/>
      <c r="T35" s="866" t="str">
        <f>IF(J35="E","年末年始を確認して下さい。","")</f>
        <v/>
      </c>
    </row>
    <row r="36" spans="1:22" s="243" customFormat="1" ht="15" customHeight="1">
      <c r="A36" s="254"/>
      <c r="B36" s="255"/>
      <c r="C36" s="67"/>
      <c r="D36" s="216"/>
      <c r="E36" s="71"/>
      <c r="F36" s="71" t="s">
        <v>146</v>
      </c>
      <c r="G36" s="59"/>
      <c r="H36" s="59"/>
      <c r="I36" s="59"/>
      <c r="J36" s="791" t="str">
        <f>IF(K36="","※",IF(K35&lt;K36,"E",""))</f>
        <v>※</v>
      </c>
      <c r="K36" s="150"/>
      <c r="L36" s="217" t="s">
        <v>109</v>
      </c>
      <c r="Q36" s="250"/>
      <c r="R36" s="2012"/>
      <c r="S36" s="852" t="s">
        <v>994</v>
      </c>
      <c r="T36" s="866" t="str">
        <f>IF(K35&lt;K36,"日曜休・土曜休を確認して下さい。","")</f>
        <v/>
      </c>
    </row>
    <row r="37" spans="1:22" s="243" customFormat="1" ht="15" customHeight="1">
      <c r="A37" s="254"/>
      <c r="B37" s="255"/>
      <c r="C37" s="67"/>
      <c r="D37" s="68" t="s">
        <v>111</v>
      </c>
      <c r="E37" s="69" t="s">
        <v>147</v>
      </c>
      <c r="F37" s="69"/>
      <c r="G37" s="66"/>
      <c r="H37" s="66"/>
      <c r="I37" s="66"/>
      <c r="J37" s="791" t="str">
        <f>IF(K37="","※",IF(K37&lt;K38,"E",""))</f>
        <v>※</v>
      </c>
      <c r="K37" s="150"/>
      <c r="L37" s="2010" t="s">
        <v>619</v>
      </c>
      <c r="Q37" s="250"/>
      <c r="R37" s="2012" t="s">
        <v>980</v>
      </c>
      <c r="S37" s="852"/>
      <c r="T37" s="866" t="str">
        <f>IF(J37="E","ｺﾞｰﾙﾃﾞﾝｳｨｰｸを確認して下さい。","")</f>
        <v/>
      </c>
    </row>
    <row r="38" spans="1:22" s="243" customFormat="1" ht="15" customHeight="1">
      <c r="A38" s="254"/>
      <c r="B38" s="255"/>
      <c r="C38" s="67"/>
      <c r="D38" s="216"/>
      <c r="E38" s="71"/>
      <c r="F38" s="71" t="s">
        <v>146</v>
      </c>
      <c r="G38" s="59"/>
      <c r="H38" s="59"/>
      <c r="I38" s="59"/>
      <c r="J38" s="791" t="str">
        <f>IF(K38="","※",IF(K37&lt;K38,"E",""))</f>
        <v>※</v>
      </c>
      <c r="K38" s="150"/>
      <c r="L38" s="217" t="s">
        <v>109</v>
      </c>
      <c r="Q38" s="250"/>
      <c r="R38" s="2012"/>
      <c r="S38" s="852" t="s">
        <v>994</v>
      </c>
      <c r="T38" s="866" t="str">
        <f>IF(J38="E","日曜休・土曜休を確認して下さい。","")</f>
        <v/>
      </c>
    </row>
    <row r="39" spans="1:22" s="243" customFormat="1" ht="15" customHeight="1">
      <c r="A39" s="254"/>
      <c r="B39" s="255"/>
      <c r="C39" s="67"/>
      <c r="D39" s="68" t="s">
        <v>112</v>
      </c>
      <c r="E39" s="69" t="s">
        <v>148</v>
      </c>
      <c r="F39" s="69"/>
      <c r="G39" s="66"/>
      <c r="H39" s="66"/>
      <c r="I39" s="66"/>
      <c r="J39" s="791" t="str">
        <f>IF(K39="","※",IF(K39&lt;K40,"E",""))</f>
        <v>※</v>
      </c>
      <c r="K39" s="150"/>
      <c r="L39" s="2010" t="s">
        <v>619</v>
      </c>
      <c r="Q39" s="250"/>
      <c r="R39" s="2012" t="s">
        <v>980</v>
      </c>
      <c r="S39" s="852"/>
      <c r="T39" s="866" t="str">
        <f>IF(J39="E","夏休みを確認して下さい。","")</f>
        <v/>
      </c>
    </row>
    <row r="40" spans="1:22" s="243" customFormat="1" ht="15" customHeight="1">
      <c r="A40" s="254"/>
      <c r="B40" s="255"/>
      <c r="C40" s="67"/>
      <c r="D40" s="216"/>
      <c r="E40" s="71"/>
      <c r="F40" s="71" t="s">
        <v>146</v>
      </c>
      <c r="G40" s="59"/>
      <c r="H40" s="59"/>
      <c r="I40" s="59"/>
      <c r="J40" s="791" t="str">
        <f>IF(K40="","※",IF(K39&lt;K40,"E",""))</f>
        <v>※</v>
      </c>
      <c r="K40" s="150"/>
      <c r="L40" s="217" t="s">
        <v>109</v>
      </c>
      <c r="Q40" s="250"/>
      <c r="R40" s="2012"/>
      <c r="S40" s="852" t="s">
        <v>994</v>
      </c>
      <c r="T40" s="866" t="str">
        <f>IF(J40="E","日曜休・土曜休を確認して下さい。","")</f>
        <v/>
      </c>
    </row>
    <row r="41" spans="1:22" s="243" customFormat="1" ht="15" customHeight="1">
      <c r="A41" s="254"/>
      <c r="B41" s="255"/>
      <c r="C41" s="70"/>
      <c r="D41" s="68" t="s">
        <v>113</v>
      </c>
      <c r="E41" s="69" t="s">
        <v>740</v>
      </c>
      <c r="F41" s="69"/>
      <c r="G41" s="66"/>
      <c r="H41" s="66"/>
      <c r="I41" s="66"/>
      <c r="J41" s="1655" t="str">
        <f>IF(K41="","※",IF(AND(K41=0,K42&lt;&gt;"")=TRUE,"E",IF(K41&lt;K43,"E","")))</f>
        <v>※</v>
      </c>
      <c r="K41" s="1656"/>
      <c r="L41" s="2010" t="s">
        <v>619</v>
      </c>
      <c r="Q41" s="250"/>
      <c r="R41" s="2012" t="s">
        <v>980</v>
      </c>
      <c r="S41" s="852"/>
      <c r="T41" s="866" t="str">
        <f>IF(J41="E","その他を確認して下さい。","")</f>
        <v/>
      </c>
    </row>
    <row r="42" spans="1:22" s="243" customFormat="1" ht="15" customHeight="1">
      <c r="A42" s="254"/>
      <c r="B42" s="255"/>
      <c r="C42" s="70"/>
      <c r="D42" s="71"/>
      <c r="E42" s="71"/>
      <c r="F42" s="30" t="s">
        <v>149</v>
      </c>
      <c r="G42" s="30"/>
      <c r="H42" s="27"/>
      <c r="I42" s="875" t="str">
        <f>IF(K41&lt;&gt;"",IF(K41&gt;=1,"内容を入力して下さい。：","入力不要："),"")</f>
        <v/>
      </c>
      <c r="J42" s="791" t="str">
        <f>IF(AND(K41&lt;&gt;0,K42="")=TRUE,"※","")</f>
        <v/>
      </c>
      <c r="K42" s="2217"/>
      <c r="L42" s="2172"/>
      <c r="M42" s="2172"/>
      <c r="N42" s="2172"/>
      <c r="O42" s="2172"/>
      <c r="P42" s="2172"/>
      <c r="Q42" s="84"/>
      <c r="R42" s="2012"/>
      <c r="S42" s="852"/>
    </row>
    <row r="43" spans="1:22" s="243" customFormat="1" ht="15" customHeight="1">
      <c r="A43" s="254"/>
      <c r="B43" s="255"/>
      <c r="C43" s="70"/>
      <c r="D43" s="71"/>
      <c r="E43" s="71"/>
      <c r="F43" s="69" t="s">
        <v>146</v>
      </c>
      <c r="G43" s="66"/>
      <c r="H43" s="66"/>
      <c r="I43" s="66"/>
      <c r="J43" s="791" t="str">
        <f>IF(K43="","※",IF(K41&lt;K43,"E",""))</f>
        <v>※</v>
      </c>
      <c r="K43" s="150"/>
      <c r="L43" s="116" t="s">
        <v>109</v>
      </c>
      <c r="Q43" s="250"/>
      <c r="R43" s="2012"/>
      <c r="S43" s="852" t="s">
        <v>994</v>
      </c>
      <c r="T43" s="866" t="str">
        <f>IF(J43="E","日曜休・土曜休を確認して下さい。","")</f>
        <v/>
      </c>
    </row>
    <row r="44" spans="1:22" s="243" customFormat="1" ht="15" customHeight="1">
      <c r="A44" s="254"/>
      <c r="B44" s="255"/>
      <c r="C44" s="83" t="s">
        <v>116</v>
      </c>
      <c r="D44" s="28" t="s">
        <v>115</v>
      </c>
      <c r="E44" s="28"/>
      <c r="F44" s="28"/>
      <c r="G44" s="28"/>
      <c r="H44" s="28"/>
      <c r="I44" s="29"/>
      <c r="J44" s="792" t="str">
        <f>IF(K44="","※","")</f>
        <v>※</v>
      </c>
      <c r="K44" s="150"/>
      <c r="L44" s="117" t="s">
        <v>619</v>
      </c>
      <c r="Q44" s="250"/>
      <c r="R44" s="2012"/>
      <c r="S44" s="852"/>
    </row>
    <row r="45" spans="1:22" s="243" customFormat="1" ht="15" customHeight="1">
      <c r="A45" s="254"/>
      <c r="B45" s="255"/>
      <c r="C45" s="83" t="s">
        <v>1522</v>
      </c>
      <c r="D45" s="28" t="s">
        <v>117</v>
      </c>
      <c r="E45" s="28"/>
      <c r="F45" s="28"/>
      <c r="G45" s="28"/>
      <c r="H45" s="28"/>
      <c r="I45" s="29"/>
      <c r="J45" s="791" t="str">
        <f>IF(K45="","※","")</f>
        <v>※</v>
      </c>
      <c r="K45" s="150"/>
      <c r="L45" s="118" t="s">
        <v>619</v>
      </c>
      <c r="Q45" s="250"/>
      <c r="R45" s="2012"/>
      <c r="S45" s="852"/>
    </row>
    <row r="46" spans="1:22" s="243" customFormat="1" ht="15" customHeight="1">
      <c r="A46" s="254"/>
      <c r="B46" s="255"/>
      <c r="C46" s="83" t="s">
        <v>1912</v>
      </c>
      <c r="D46" s="28" t="s">
        <v>1913</v>
      </c>
      <c r="E46" s="28"/>
      <c r="F46" s="28"/>
      <c r="G46" s="28"/>
      <c r="H46" s="28"/>
      <c r="I46" s="29"/>
      <c r="J46" s="791" t="str">
        <f>IF(K46="","※","")</f>
        <v>※</v>
      </c>
      <c r="K46" s="150"/>
      <c r="L46" s="118" t="s">
        <v>619</v>
      </c>
      <c r="Q46" s="250"/>
      <c r="R46" s="1642"/>
      <c r="S46" s="1642"/>
    </row>
    <row r="47" spans="1:22" s="243" customFormat="1" ht="6" customHeight="1">
      <c r="A47" s="254"/>
      <c r="B47" s="255"/>
      <c r="C47" s="256"/>
      <c r="D47" s="257"/>
      <c r="E47" s="257"/>
      <c r="F47" s="257"/>
      <c r="G47" s="257"/>
      <c r="H47" s="258"/>
      <c r="I47" s="257"/>
      <c r="J47" s="95"/>
      <c r="K47" s="73"/>
      <c r="L47" s="119"/>
      <c r="M47" s="2011"/>
      <c r="N47" s="2011"/>
      <c r="O47" s="2011"/>
      <c r="P47" s="2011"/>
      <c r="Q47" s="2013"/>
      <c r="R47" s="113"/>
      <c r="S47" s="113"/>
    </row>
    <row r="48" spans="1:22">
      <c r="R48" s="112" t="s">
        <v>1002</v>
      </c>
      <c r="S48" s="112" t="s">
        <v>1003</v>
      </c>
      <c r="V48" s="243"/>
    </row>
    <row r="49" spans="3:19">
      <c r="C49" s="219" t="s">
        <v>687</v>
      </c>
      <c r="E49" s="49"/>
      <c r="F49" s="49"/>
      <c r="G49" s="49"/>
      <c r="H49" s="49"/>
      <c r="I49" s="196"/>
      <c r="R49" s="112">
        <f>SUMIF(R31:R45,"○",K31:K45)</f>
        <v>0</v>
      </c>
      <c r="S49" s="112">
        <f>SUMIF(S31:S45,"○",K31:K45)</f>
        <v>0</v>
      </c>
    </row>
    <row r="50" spans="3:19">
      <c r="C50" s="449" t="s">
        <v>624</v>
      </c>
      <c r="D50" s="450"/>
      <c r="E50" s="450"/>
      <c r="F50" s="451"/>
      <c r="G50" s="450"/>
      <c r="H50" s="450"/>
      <c r="I50" s="452"/>
      <c r="J50" s="453"/>
      <c r="K50" s="451"/>
      <c r="L50" s="451"/>
      <c r="M50" s="2014"/>
      <c r="N50" s="2014"/>
      <c r="O50" s="2014"/>
      <c r="P50" s="2014"/>
      <c r="Q50" s="2016"/>
    </row>
    <row r="51" spans="3:19" ht="13.5" customHeight="1">
      <c r="C51" s="454" t="s">
        <v>625</v>
      </c>
      <c r="D51" s="455"/>
      <c r="E51" s="455"/>
      <c r="F51" s="456"/>
      <c r="G51" s="457"/>
      <c r="H51" s="458"/>
      <c r="I51" s="459"/>
      <c r="J51" s="460"/>
      <c r="K51" s="461"/>
      <c r="L51" s="461"/>
      <c r="M51" s="461"/>
      <c r="N51" s="461"/>
      <c r="O51" s="461"/>
      <c r="P51" s="461"/>
      <c r="Q51" s="462"/>
    </row>
    <row r="52" spans="3:19">
      <c r="C52" s="463" t="s">
        <v>626</v>
      </c>
      <c r="D52" s="455"/>
      <c r="E52" s="455"/>
      <c r="F52" s="461"/>
      <c r="G52" s="455"/>
      <c r="H52" s="455"/>
      <c r="I52" s="459"/>
      <c r="J52" s="460"/>
      <c r="K52" s="461"/>
      <c r="L52" s="461"/>
      <c r="M52" s="461"/>
      <c r="N52" s="461"/>
      <c r="O52" s="461"/>
      <c r="P52" s="461"/>
      <c r="Q52" s="462"/>
    </row>
    <row r="53" spans="3:19">
      <c r="C53" s="464" t="s">
        <v>627</v>
      </c>
      <c r="D53" s="465"/>
      <c r="E53" s="465"/>
      <c r="F53" s="465"/>
      <c r="G53" s="465"/>
      <c r="H53" s="465"/>
      <c r="I53" s="465"/>
      <c r="J53" s="466"/>
      <c r="K53" s="465"/>
      <c r="L53" s="465"/>
      <c r="M53" s="465"/>
      <c r="N53" s="465"/>
      <c r="O53" s="465"/>
      <c r="P53" s="465"/>
      <c r="Q53" s="467"/>
    </row>
    <row r="54" spans="3:19">
      <c r="C54" s="468" t="s">
        <v>628</v>
      </c>
      <c r="D54" s="469"/>
      <c r="E54" s="469"/>
      <c r="F54" s="469"/>
      <c r="G54" s="469"/>
      <c r="H54" s="469"/>
      <c r="I54" s="469"/>
      <c r="J54" s="470"/>
      <c r="K54" s="469"/>
      <c r="L54" s="469"/>
      <c r="M54" s="2015"/>
      <c r="N54" s="2015"/>
      <c r="O54" s="2015"/>
      <c r="P54" s="2015"/>
      <c r="Q54" s="2017"/>
    </row>
    <row r="68" spans="5:11">
      <c r="J68" s="242"/>
      <c r="K68" s="242"/>
    </row>
    <row r="70" spans="5:11">
      <c r="E70" s="74"/>
    </row>
    <row r="73" spans="5:11">
      <c r="F73" s="158"/>
    </row>
  </sheetData>
  <sheetProtection algorithmName="SHA-512" hashValue="x0Qx65o0kP/aX/ppCQ6woZeRd9GNFn6Uzz2/NBkhuErqB3EelAOQUJEktU/yftRWKu3K4SntwwXSOWS42qJ6cA==" saltValue="iYGOdQU6OqzSK5rlyVvmFg==" spinCount="100000" sheet="1" objects="1" scenarios="1"/>
  <mergeCells count="4">
    <mergeCell ref="C3:E3"/>
    <mergeCell ref="F3:L3"/>
    <mergeCell ref="K8:P8"/>
    <mergeCell ref="K42:P42"/>
  </mergeCells>
  <phoneticPr fontId="3"/>
  <dataValidations xWindow="510" yWindow="255" count="7">
    <dataValidation type="whole" operator="greaterThanOrEqual" allowBlank="1" showInputMessage="1" showErrorMessage="1" sqref="K31:K41 K21 K18:K19 K43:K46" xr:uid="{00000000-0002-0000-0400-000000000000}">
      <formula1>0</formula1>
    </dataValidation>
    <dataValidation type="custom" allowBlank="1" showInputMessage="1" showErrorMessage="1" sqref="K28" xr:uid="{00000000-0002-0000-0400-000001000000}">
      <formula1>TRIM(K28)&lt;&gt;""</formula1>
    </dataValidation>
    <dataValidation type="list" allowBlank="1" showInputMessage="1" showErrorMessage="1" promptTitle="想定した作業不能の要因" prompt="a.リストから選択してください。_x000a_b.「５：その他」を選択した場合、具体的に入力してください。_x000a_理由が複数あるときは、上に詰めて選択してください。_x000a_" sqref="K23:K27" xr:uid="{00000000-0002-0000-0400-000002000000}">
      <formula1>作業不能の要因</formula1>
    </dataValidation>
    <dataValidation type="whole" operator="greaterThanOrEqual" allowBlank="1" showInputMessage="1" showErrorMessage="1" promptTitle="設定準備期間日数" prompt="余裕期間の有無にて、「Yes」を選択したならば、入力不要です。_x000a_「No」ならば、入力してください。" sqref="K20" xr:uid="{00000000-0002-0000-0400-000005000000}">
      <formula1>0</formula1>
    </dataValidation>
    <dataValidation type="list" allowBlank="1" showInputMessage="1" showErrorMessage="1" sqref="K9:K14" xr:uid="{B0753EC3-0732-4109-892E-BE66C4EDECD6}">
      <formula1>年</formula1>
    </dataValidation>
    <dataValidation type="list" allowBlank="1" showInputMessage="1" showErrorMessage="1" promptTitle="Yes/No" prompt="を選択してください。Yesの場合は、余裕期間の方法を入力してください。" sqref="K7" xr:uid="{C1F02BB0-B9C2-4C44-BCDA-AD39690ED19E}">
      <formula1>Yes_No</formula1>
    </dataValidation>
    <dataValidation type="list" allowBlank="1" showInputMessage="1" showErrorMessage="1" promptTitle="余裕期間の方法" prompt="余裕期間の有無にて、「Yes」と選択した場合のみ、入力してください。" sqref="K8:L8" xr:uid="{5D18F689-F53F-428B-B243-02F78B16FF61}">
      <formula1>余裕期間</formula1>
    </dataValidation>
  </dataValidations>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ignoredErrors>
    <ignoredError sqref="J34:J38 T35:T39" formula="1"/>
    <ignoredError sqref="R9:R14" evalErro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99CCFF"/>
  </sheetPr>
  <dimension ref="A1:S137"/>
  <sheetViews>
    <sheetView showGridLines="0" topLeftCell="A2" zoomScaleNormal="100" zoomScaleSheetLayoutView="85" workbookViewId="0"/>
  </sheetViews>
  <sheetFormatPr defaultRowHeight="12"/>
  <cols>
    <col min="1" max="1" width="1.875" style="195" customWidth="1"/>
    <col min="2" max="2" width="3.875" style="195" customWidth="1"/>
    <col min="3" max="3" width="6.875" style="661" customWidth="1"/>
    <col min="4" max="4" width="24.75" style="195" customWidth="1"/>
    <col min="5" max="5" width="8.5" style="661" customWidth="1"/>
    <col min="6" max="6" width="15.25" style="195" customWidth="1"/>
    <col min="7" max="7" width="10.125" style="661" customWidth="1"/>
    <col min="8" max="8" width="42.75" style="195" bestFit="1" customWidth="1"/>
    <col min="9" max="11" width="12.375" style="195" customWidth="1"/>
    <col min="12" max="13" width="7.125" style="195" hidden="1" customWidth="1"/>
    <col min="14" max="14" width="2.875" style="661" hidden="1" customWidth="1"/>
    <col min="15" max="15" width="5.625" style="195" hidden="1" customWidth="1"/>
    <col min="16" max="17" width="5.625" style="195" customWidth="1"/>
    <col min="18" max="18" width="2.875" style="661" customWidth="1"/>
    <col min="19" max="19" width="5.625" style="195" customWidth="1"/>
    <col min="20" max="16384" width="9" style="195"/>
  </cols>
  <sheetData>
    <row r="1" spans="1:19" ht="9.75" hidden="1" customHeight="1">
      <c r="A1" s="722" t="s">
        <v>585</v>
      </c>
      <c r="B1" s="722">
        <f>COUNTIF($C$7:$E$136,"※")</f>
        <v>0</v>
      </c>
      <c r="C1" s="723" t="s">
        <v>586</v>
      </c>
      <c r="D1" s="722"/>
      <c r="L1" s="647"/>
      <c r="M1" s="860"/>
      <c r="N1" s="861"/>
      <c r="O1" s="860"/>
      <c r="P1" s="370"/>
      <c r="Q1" s="370"/>
      <c r="R1" s="724"/>
      <c r="S1" s="370"/>
    </row>
    <row r="2" spans="1:19" ht="27" customHeight="1">
      <c r="A2" s="370"/>
      <c r="B2" s="370"/>
      <c r="C2" s="724"/>
      <c r="D2" s="370"/>
      <c r="N2" s="724"/>
      <c r="O2" s="370"/>
      <c r="P2" s="370"/>
      <c r="Q2" s="370"/>
      <c r="R2" s="724"/>
      <c r="S2" s="370"/>
    </row>
    <row r="3" spans="1:19" ht="24" customHeight="1">
      <c r="A3" s="370"/>
      <c r="B3" s="2124" t="s">
        <v>646</v>
      </c>
      <c r="C3" s="2209"/>
      <c r="D3" s="2210"/>
      <c r="E3" s="2211" t="str">
        <f>IF(工事情報!G4="","",工事情報!G4)</f>
        <v/>
      </c>
      <c r="F3" s="2113"/>
      <c r="G3" s="2113"/>
      <c r="H3" s="2114"/>
      <c r="I3" s="751"/>
      <c r="J3" s="72"/>
      <c r="K3" s="115"/>
      <c r="N3" s="724"/>
      <c r="O3" s="370"/>
      <c r="P3" s="370"/>
      <c r="Q3" s="370"/>
      <c r="R3" s="724"/>
      <c r="S3" s="370"/>
    </row>
    <row r="4" spans="1:19" ht="30" customHeight="1">
      <c r="A4" s="370"/>
      <c r="B4" s="370"/>
      <c r="C4" s="724"/>
      <c r="D4" s="370"/>
      <c r="N4" s="724"/>
      <c r="O4" s="370"/>
      <c r="P4" s="370"/>
      <c r="Q4" s="370"/>
      <c r="R4" s="724"/>
      <c r="S4" s="370"/>
    </row>
    <row r="5" spans="1:19" ht="18.75" customHeight="1">
      <c r="B5" s="155" t="s">
        <v>437</v>
      </c>
    </row>
    <row r="7" spans="1:19" ht="29.25" customHeight="1">
      <c r="B7" s="2224" t="s">
        <v>443</v>
      </c>
      <c r="C7" s="2224"/>
      <c r="D7" s="2224"/>
      <c r="E7" s="662" t="str">
        <f>IF(F7="","※","")</f>
        <v/>
      </c>
      <c r="F7" s="663" t="s">
        <v>444</v>
      </c>
    </row>
    <row r="8" spans="1:19" ht="29.25" customHeight="1">
      <c r="B8" s="2233" t="s">
        <v>1381</v>
      </c>
      <c r="C8" s="2234"/>
      <c r="D8" s="2235"/>
      <c r="E8" s="662" t="str">
        <f>IF(AND(F7="有",F8=""),"※","")</f>
        <v/>
      </c>
      <c r="F8" s="663" t="s">
        <v>444</v>
      </c>
    </row>
    <row r="9" spans="1:19" ht="12" customHeight="1">
      <c r="B9" s="669"/>
      <c r="C9" s="660"/>
      <c r="D9" s="660"/>
      <c r="E9" s="670"/>
      <c r="F9"/>
      <c r="G9"/>
      <c r="H9"/>
      <c r="I9"/>
      <c r="J9"/>
      <c r="K9"/>
      <c r="L9"/>
      <c r="M9"/>
      <c r="N9" s="696"/>
      <c r="O9" s="696"/>
      <c r="P9" s="696"/>
      <c r="Q9" s="696"/>
      <c r="R9" s="696"/>
      <c r="S9" s="696"/>
    </row>
    <row r="10" spans="1:19" ht="12" customHeight="1">
      <c r="B10" s="669"/>
      <c r="C10" s="660"/>
      <c r="D10" s="660"/>
      <c r="E10" s="670"/>
      <c r="F10"/>
      <c r="G10"/>
      <c r="H10"/>
      <c r="I10"/>
      <c r="J10"/>
      <c r="K10"/>
      <c r="L10"/>
      <c r="M10"/>
      <c r="N10" s="696"/>
      <c r="O10" s="696"/>
      <c r="P10" s="696"/>
      <c r="Q10" s="696"/>
      <c r="R10" s="696"/>
      <c r="S10" s="696"/>
    </row>
    <row r="11" spans="1:19" ht="12" customHeight="1">
      <c r="B11" s="669"/>
      <c r="C11" s="660"/>
      <c r="D11" s="660"/>
      <c r="E11" s="670"/>
      <c r="F11"/>
      <c r="G11"/>
      <c r="H11"/>
      <c r="I11"/>
      <c r="J11"/>
      <c r="K11"/>
      <c r="L11"/>
      <c r="M11"/>
      <c r="N11" s="696"/>
      <c r="O11" s="696"/>
      <c r="P11" s="696"/>
      <c r="Q11" s="696"/>
      <c r="R11" s="696"/>
      <c r="S11" s="696"/>
    </row>
    <row r="12" spans="1:19" ht="12" customHeight="1">
      <c r="B12" s="669"/>
      <c r="C12" s="660"/>
      <c r="D12" s="660"/>
      <c r="E12" s="670"/>
      <c r="F12"/>
      <c r="G12"/>
      <c r="H12"/>
      <c r="I12"/>
      <c r="J12"/>
      <c r="K12"/>
      <c r="L12"/>
      <c r="M12"/>
      <c r="N12" s="696"/>
      <c r="O12" s="696"/>
      <c r="P12" s="696"/>
      <c r="Q12" s="696"/>
      <c r="R12" s="696"/>
      <c r="S12" s="696"/>
    </row>
    <row r="13" spans="1:19" ht="12" customHeight="1">
      <c r="B13" s="669"/>
      <c r="C13" s="660"/>
      <c r="D13" s="660"/>
      <c r="E13" s="670"/>
      <c r="F13"/>
      <c r="G13"/>
      <c r="H13"/>
      <c r="I13"/>
      <c r="J13"/>
      <c r="K13"/>
      <c r="L13"/>
      <c r="M13"/>
      <c r="N13" s="696"/>
      <c r="O13" s="696"/>
      <c r="P13" s="696"/>
      <c r="Q13" s="696"/>
      <c r="R13" s="696"/>
      <c r="S13" s="696"/>
    </row>
    <row r="14" spans="1:19" ht="12" customHeight="1">
      <c r="B14" s="669"/>
      <c r="C14" s="660"/>
      <c r="D14" s="660"/>
      <c r="E14" s="670"/>
      <c r="F14"/>
      <c r="G14"/>
      <c r="H14"/>
      <c r="I14"/>
      <c r="J14"/>
      <c r="K14"/>
      <c r="L14"/>
      <c r="M14"/>
      <c r="N14" s="696"/>
      <c r="O14" s="696"/>
      <c r="P14" s="696"/>
      <c r="Q14" s="696"/>
      <c r="R14" s="696"/>
      <c r="S14" s="696"/>
    </row>
    <row r="15" spans="1:19" ht="12" customHeight="1">
      <c r="B15" s="669"/>
      <c r="C15" s="660"/>
      <c r="D15" s="660"/>
      <c r="E15" s="670"/>
      <c r="F15"/>
      <c r="G15"/>
      <c r="H15"/>
      <c r="I15"/>
      <c r="J15"/>
      <c r="K15"/>
      <c r="L15"/>
      <c r="M15"/>
      <c r="N15" s="696"/>
      <c r="O15" s="696"/>
      <c r="P15" s="696"/>
      <c r="Q15" s="696"/>
      <c r="R15" s="696"/>
      <c r="S15" s="696"/>
    </row>
    <row r="16" spans="1:19" ht="12" customHeight="1">
      <c r="B16" s="669"/>
      <c r="C16" s="660"/>
      <c r="D16" s="660"/>
      <c r="E16" s="670"/>
      <c r="F16"/>
      <c r="G16"/>
      <c r="H16"/>
      <c r="I16"/>
      <c r="J16"/>
      <c r="K16"/>
      <c r="L16"/>
      <c r="M16"/>
      <c r="N16" s="696"/>
      <c r="O16" s="696"/>
      <c r="P16" s="696"/>
      <c r="Q16" s="696"/>
      <c r="R16" s="696"/>
      <c r="S16" s="696"/>
    </row>
    <row r="17" spans="2:19" ht="12" customHeight="1">
      <c r="B17" s="669"/>
      <c r="C17" s="660"/>
      <c r="D17" s="660"/>
      <c r="E17" s="670"/>
      <c r="F17"/>
      <c r="G17"/>
      <c r="H17"/>
      <c r="I17"/>
      <c r="J17"/>
      <c r="K17"/>
      <c r="L17"/>
      <c r="M17"/>
      <c r="N17" s="696"/>
      <c r="O17" s="696"/>
      <c r="P17" s="696"/>
      <c r="Q17" s="696"/>
      <c r="R17" s="696"/>
      <c r="S17" s="696"/>
    </row>
    <row r="18" spans="2:19" ht="12" customHeight="1">
      <c r="B18" s="669"/>
      <c r="C18" s="660"/>
      <c r="D18" s="660"/>
      <c r="E18" s="670"/>
      <c r="F18"/>
      <c r="G18"/>
      <c r="H18"/>
      <c r="I18"/>
      <c r="J18"/>
      <c r="K18"/>
      <c r="L18"/>
      <c r="M18"/>
      <c r="N18" s="696"/>
      <c r="O18" s="696"/>
      <c r="P18" s="696"/>
      <c r="Q18" s="696"/>
      <c r="R18" s="696"/>
      <c r="S18" s="696"/>
    </row>
    <row r="19" spans="2:19" ht="12" customHeight="1">
      <c r="B19" s="669"/>
      <c r="C19" s="660"/>
      <c r="D19" s="660"/>
      <c r="E19" s="670"/>
      <c r="F19"/>
      <c r="G19"/>
      <c r="H19"/>
      <c r="I19"/>
      <c r="J19"/>
      <c r="K19"/>
      <c r="L19"/>
      <c r="M19"/>
      <c r="N19" s="696"/>
      <c r="O19" s="696"/>
      <c r="P19" s="696"/>
      <c r="Q19" s="696"/>
      <c r="R19" s="696"/>
      <c r="S19" s="696"/>
    </row>
    <row r="20" spans="2:19" ht="12" customHeight="1">
      <c r="B20" s="669"/>
      <c r="C20" s="660"/>
      <c r="D20" s="660"/>
      <c r="E20" s="670"/>
      <c r="F20"/>
      <c r="G20"/>
      <c r="H20"/>
      <c r="I20"/>
      <c r="J20"/>
      <c r="K20"/>
      <c r="L20"/>
      <c r="M20"/>
      <c r="N20" s="696"/>
      <c r="O20" s="696"/>
      <c r="P20" s="696"/>
      <c r="Q20" s="696"/>
      <c r="R20" s="696"/>
      <c r="S20" s="696"/>
    </row>
    <row r="21" spans="2:19" ht="12" customHeight="1">
      <c r="B21" s="669"/>
      <c r="C21" s="660"/>
      <c r="D21" s="660"/>
      <c r="E21" s="670"/>
      <c r="F21"/>
      <c r="G21"/>
      <c r="H21"/>
      <c r="I21"/>
      <c r="J21"/>
      <c r="K21"/>
      <c r="L21"/>
      <c r="M21"/>
      <c r="N21" s="696"/>
      <c r="O21" s="696"/>
      <c r="P21" s="696"/>
      <c r="Q21" s="696"/>
      <c r="R21" s="696"/>
      <c r="S21" s="696"/>
    </row>
    <row r="22" spans="2:19" ht="12" customHeight="1">
      <c r="B22" s="669"/>
      <c r="C22" s="660"/>
      <c r="D22" s="660"/>
      <c r="E22" s="670"/>
      <c r="F22"/>
      <c r="G22"/>
      <c r="H22"/>
      <c r="I22"/>
      <c r="J22"/>
      <c r="K22"/>
      <c r="L22"/>
      <c r="M22"/>
      <c r="N22" s="696"/>
      <c r="O22" s="696"/>
      <c r="P22" s="696"/>
      <c r="Q22" s="696"/>
      <c r="R22" s="696"/>
      <c r="S22" s="696"/>
    </row>
    <row r="23" spans="2:19" ht="12" customHeight="1">
      <c r="B23" s="669"/>
      <c r="C23" s="660"/>
      <c r="D23" s="660"/>
      <c r="E23" s="670"/>
      <c r="F23"/>
      <c r="G23"/>
      <c r="H23"/>
      <c r="I23"/>
      <c r="J23"/>
      <c r="K23"/>
      <c r="L23"/>
      <c r="M23"/>
      <c r="N23" s="696"/>
      <c r="O23" s="696"/>
      <c r="P23" s="696"/>
      <c r="Q23" s="696"/>
      <c r="R23" s="696"/>
      <c r="S23" s="696"/>
    </row>
    <row r="24" spans="2:19" ht="12" customHeight="1">
      <c r="B24" s="664" t="str">
        <f>IF(F7="有","以下の項目について入力してください。",IF(F7="無","以降の入力は不要です。",""))</f>
        <v>以下の項目について入力してください。</v>
      </c>
      <c r="C24" s="195"/>
      <c r="E24" s="424"/>
      <c r="F24" s="423"/>
      <c r="I24"/>
      <c r="J24"/>
      <c r="K24"/>
      <c r="L24"/>
      <c r="M24"/>
      <c r="N24" s="696"/>
      <c r="O24" s="696"/>
      <c r="P24" s="696"/>
      <c r="Q24" s="696"/>
      <c r="R24" s="696"/>
      <c r="S24" s="696"/>
    </row>
    <row r="25" spans="2:19" ht="39" customHeight="1">
      <c r="B25" s="2224" t="s">
        <v>458</v>
      </c>
      <c r="C25" s="2224"/>
      <c r="D25" s="2224"/>
      <c r="E25" s="662" t="str">
        <f>IF(AND($F$7="有",F25=""),"※","")</f>
        <v/>
      </c>
      <c r="F25" s="665">
        <v>3</v>
      </c>
      <c r="G25" s="666" t="s">
        <v>456</v>
      </c>
      <c r="I25"/>
      <c r="J25"/>
      <c r="K25"/>
      <c r="L25"/>
      <c r="M25"/>
      <c r="N25" s="696"/>
      <c r="O25" s="696"/>
      <c r="P25" s="696"/>
      <c r="Q25" s="696"/>
      <c r="R25" s="696"/>
      <c r="S25" s="696"/>
    </row>
    <row r="26" spans="2:19" ht="14.25" customHeight="1">
      <c r="B26" s="671"/>
      <c r="N26" s="720"/>
      <c r="O26" s="197"/>
      <c r="P26" s="197"/>
      <c r="Q26" s="197"/>
      <c r="R26" s="720"/>
      <c r="S26" s="197"/>
    </row>
    <row r="27" spans="2:19" ht="12.75" customHeight="1">
      <c r="B27" s="672" t="s">
        <v>330</v>
      </c>
      <c r="N27" s="720"/>
      <c r="O27" s="197"/>
      <c r="P27" s="197"/>
      <c r="Q27" s="197"/>
      <c r="R27" s="720"/>
      <c r="S27" s="197"/>
    </row>
    <row r="28" spans="2:19" ht="12.75" customHeight="1">
      <c r="B28" s="673" t="s">
        <v>331</v>
      </c>
      <c r="N28" s="720"/>
      <c r="O28" s="197"/>
      <c r="P28" s="197"/>
      <c r="Q28" s="197"/>
      <c r="R28" s="720"/>
      <c r="S28" s="197"/>
    </row>
    <row r="29" spans="2:19" ht="12.75" customHeight="1">
      <c r="B29" s="672" t="s">
        <v>332</v>
      </c>
      <c r="N29" s="720"/>
      <c r="O29" s="197"/>
      <c r="P29" s="197"/>
      <c r="Q29" s="197"/>
      <c r="R29" s="720"/>
      <c r="S29" s="197"/>
    </row>
    <row r="30" spans="2:19" ht="12.75" customHeight="1">
      <c r="B30" s="672" t="s">
        <v>333</v>
      </c>
      <c r="N30" s="720"/>
      <c r="O30" s="197"/>
      <c r="P30" s="197"/>
      <c r="Q30" s="197"/>
      <c r="R30" s="720"/>
      <c r="S30" s="197"/>
    </row>
    <row r="31" spans="2:19" ht="12.75" customHeight="1">
      <c r="B31" s="673"/>
      <c r="I31" s="674"/>
      <c r="N31" s="720"/>
      <c r="O31" s="197"/>
      <c r="P31" s="197"/>
      <c r="Q31" s="197"/>
      <c r="R31" s="720"/>
      <c r="S31" s="197"/>
    </row>
    <row r="32" spans="2:19" ht="12.75" customHeight="1">
      <c r="B32" s="673"/>
      <c r="I32" s="674"/>
      <c r="N32" s="720"/>
      <c r="O32" s="197"/>
      <c r="P32" s="197"/>
      <c r="Q32" s="197"/>
      <c r="R32" s="720"/>
      <c r="S32" s="197"/>
    </row>
    <row r="33" spans="1:19" ht="18" customHeight="1">
      <c r="B33" s="671" t="str">
        <f>IF(F7="有","上記設問1で入力した施工箇所数の詳細について以下の項目を入力してください。",IF(F7="無","以降の入力は不要です。",""))</f>
        <v>上記設問1で入力した施工箇所数の詳細について以下の項目を入力してください。</v>
      </c>
      <c r="I33" s="674" t="str">
        <f>IF(AND(F25&lt;&gt;"",G36&lt;&gt;1),"工事費割合の合計が100％になるように入力してください。","")</f>
        <v/>
      </c>
      <c r="N33" s="720"/>
      <c r="O33" s="197"/>
      <c r="P33" s="197"/>
      <c r="Q33" s="197"/>
      <c r="R33" s="720"/>
      <c r="S33" s="197"/>
    </row>
    <row r="34" spans="1:19" ht="18.75" customHeight="1">
      <c r="A34" s="661"/>
      <c r="B34" s="2231" t="s">
        <v>334</v>
      </c>
      <c r="C34" s="2227" t="s">
        <v>584</v>
      </c>
      <c r="D34" s="2218" t="s">
        <v>335</v>
      </c>
      <c r="E34" s="2227" t="s">
        <v>336</v>
      </c>
      <c r="F34" s="2227" t="s">
        <v>337</v>
      </c>
      <c r="G34" s="2227" t="s">
        <v>338</v>
      </c>
      <c r="H34" s="2218" t="s">
        <v>339</v>
      </c>
      <c r="I34" s="2184" t="s">
        <v>118</v>
      </c>
      <c r="J34" s="2185"/>
      <c r="K34" s="2186"/>
      <c r="L34" s="2221" t="s">
        <v>598</v>
      </c>
      <c r="M34" s="2221" t="s">
        <v>987</v>
      </c>
      <c r="N34" s="2221" t="s">
        <v>988</v>
      </c>
      <c r="O34" s="2225"/>
      <c r="P34" s="197"/>
      <c r="Q34" s="197"/>
      <c r="R34" s="197"/>
      <c r="S34" s="197"/>
    </row>
    <row r="35" spans="1:19" s="661" customFormat="1" ht="18.75" customHeight="1">
      <c r="B35" s="2232"/>
      <c r="C35" s="2228"/>
      <c r="D35" s="2219"/>
      <c r="E35" s="2228"/>
      <c r="F35" s="2228"/>
      <c r="G35" s="2229"/>
      <c r="H35" s="2219"/>
      <c r="I35" s="2227" t="s">
        <v>340</v>
      </c>
      <c r="J35" s="2231" t="s">
        <v>440</v>
      </c>
      <c r="K35" s="2231" t="s">
        <v>341</v>
      </c>
      <c r="L35" s="2222"/>
      <c r="M35" s="2222"/>
      <c r="N35" s="2222"/>
      <c r="O35" s="2226"/>
      <c r="P35" s="720"/>
      <c r="Q35" s="720"/>
      <c r="R35" s="720"/>
      <c r="S35" s="720"/>
    </row>
    <row r="36" spans="1:19" s="661" customFormat="1" ht="18.75" customHeight="1">
      <c r="B36" s="2154"/>
      <c r="C36" s="2229"/>
      <c r="D36" s="2220"/>
      <c r="E36" s="2229"/>
      <c r="F36" s="2229"/>
      <c r="G36" s="879">
        <f>SUM(G37:G136)</f>
        <v>1</v>
      </c>
      <c r="H36" s="2220"/>
      <c r="I36" s="2230"/>
      <c r="J36" s="2154"/>
      <c r="K36" s="2154"/>
      <c r="L36" s="2223"/>
      <c r="M36" s="2223"/>
      <c r="N36" s="2223"/>
      <c r="O36" s="2226"/>
    </row>
    <row r="37" spans="1:19" s="661" customFormat="1" ht="24" customHeight="1">
      <c r="A37" s="195"/>
      <c r="B37" s="332">
        <v>1</v>
      </c>
      <c r="C37" s="668" t="str">
        <f>IF(N37="×","",IF(M37&lt;&gt;1,"※",""))</f>
        <v/>
      </c>
      <c r="D37" s="667" t="s">
        <v>1581</v>
      </c>
      <c r="E37" s="667">
        <v>0</v>
      </c>
      <c r="F37" s="667" t="s">
        <v>1582</v>
      </c>
      <c r="G37" s="1286">
        <v>0.5</v>
      </c>
      <c r="H37" s="815" t="s">
        <v>1583</v>
      </c>
      <c r="I37" s="677" t="s">
        <v>1584</v>
      </c>
      <c r="J37" s="677" t="s">
        <v>1585</v>
      </c>
      <c r="K37" s="677" t="s">
        <v>1586</v>
      </c>
      <c r="L37" s="721">
        <f>COUNTBLANK($D37:$K37)</f>
        <v>0</v>
      </c>
      <c r="M37" s="721">
        <f t="shared" ref="M37:M100" si="0">IF(L37=0,1,IF(L37=8,2,0))</f>
        <v>1</v>
      </c>
      <c r="N37" s="721" t="str">
        <f>IF($F$25&gt;=B37,"○","×")</f>
        <v>○</v>
      </c>
      <c r="O37" s="878"/>
    </row>
    <row r="38" spans="1:19" ht="24" customHeight="1">
      <c r="B38" s="332">
        <v>2</v>
      </c>
      <c r="C38" s="668" t="str">
        <f t="shared" ref="C38:C101" si="1">IF(N38="×","",IF(M38&lt;&gt;1,"※",""))</f>
        <v/>
      </c>
      <c r="D38" s="667" t="s">
        <v>1587</v>
      </c>
      <c r="E38" s="667">
        <v>0.5</v>
      </c>
      <c r="F38" s="667" t="s">
        <v>1582</v>
      </c>
      <c r="G38" s="675">
        <v>0.3</v>
      </c>
      <c r="H38" s="815" t="s">
        <v>1588</v>
      </c>
      <c r="I38" s="677" t="s">
        <v>1589</v>
      </c>
      <c r="J38" s="677" t="s">
        <v>1585</v>
      </c>
      <c r="K38" s="677" t="s">
        <v>1590</v>
      </c>
      <c r="L38" s="721">
        <f t="shared" ref="L38:L101" si="2">COUNTBLANK($D38:$K38)</f>
        <v>0</v>
      </c>
      <c r="M38" s="721">
        <f t="shared" si="0"/>
        <v>1</v>
      </c>
      <c r="N38" s="721" t="str">
        <f t="shared" ref="N38:N101" si="3">IF($F$25&gt;=B38,"○","×")</f>
        <v>○</v>
      </c>
      <c r="O38" s="878"/>
      <c r="R38" s="195"/>
    </row>
    <row r="39" spans="1:19" ht="24" customHeight="1">
      <c r="B39" s="332">
        <v>3</v>
      </c>
      <c r="C39" s="668" t="str">
        <f t="shared" si="1"/>
        <v/>
      </c>
      <c r="D39" s="667" t="s">
        <v>1591</v>
      </c>
      <c r="E39" s="667">
        <v>3</v>
      </c>
      <c r="F39" s="667" t="s">
        <v>1592</v>
      </c>
      <c r="G39" s="675">
        <v>0.2</v>
      </c>
      <c r="H39" s="815" t="s">
        <v>1593</v>
      </c>
      <c r="I39" s="677" t="s">
        <v>1589</v>
      </c>
      <c r="J39" s="677" t="s">
        <v>119</v>
      </c>
      <c r="K39" s="677" t="s">
        <v>1590</v>
      </c>
      <c r="L39" s="721">
        <f t="shared" si="2"/>
        <v>0</v>
      </c>
      <c r="M39" s="721">
        <f t="shared" si="0"/>
        <v>1</v>
      </c>
      <c r="N39" s="721" t="str">
        <f t="shared" si="3"/>
        <v>○</v>
      </c>
      <c r="O39" s="878"/>
      <c r="R39" s="195"/>
    </row>
    <row r="40" spans="1:19" ht="24" customHeight="1">
      <c r="B40" s="332">
        <v>4</v>
      </c>
      <c r="C40" s="668" t="str">
        <f t="shared" si="1"/>
        <v/>
      </c>
      <c r="D40" s="667"/>
      <c r="E40" s="667"/>
      <c r="F40" s="667"/>
      <c r="G40" s="675"/>
      <c r="H40" s="676"/>
      <c r="I40" s="719"/>
      <c r="J40" s="677"/>
      <c r="K40" s="677"/>
      <c r="L40" s="721">
        <f t="shared" si="2"/>
        <v>8</v>
      </c>
      <c r="M40" s="721">
        <f t="shared" si="0"/>
        <v>2</v>
      </c>
      <c r="N40" s="721" t="str">
        <f t="shared" si="3"/>
        <v>×</v>
      </c>
      <c r="O40" s="878"/>
      <c r="R40" s="195"/>
    </row>
    <row r="41" spans="1:19" ht="24" customHeight="1">
      <c r="B41" s="332">
        <v>5</v>
      </c>
      <c r="C41" s="668" t="str">
        <f t="shared" si="1"/>
        <v/>
      </c>
      <c r="D41" s="667"/>
      <c r="E41" s="667"/>
      <c r="F41" s="667"/>
      <c r="G41" s="675"/>
      <c r="H41" s="676"/>
      <c r="I41" s="719"/>
      <c r="J41" s="677"/>
      <c r="K41" s="677"/>
      <c r="L41" s="721">
        <f t="shared" si="2"/>
        <v>8</v>
      </c>
      <c r="M41" s="721">
        <f t="shared" si="0"/>
        <v>2</v>
      </c>
      <c r="N41" s="721" t="str">
        <f t="shared" si="3"/>
        <v>×</v>
      </c>
      <c r="O41" s="878"/>
      <c r="R41" s="195"/>
    </row>
    <row r="42" spans="1:19" ht="24" customHeight="1">
      <c r="B42" s="332">
        <v>6</v>
      </c>
      <c r="C42" s="668" t="str">
        <f t="shared" si="1"/>
        <v/>
      </c>
      <c r="D42" s="667"/>
      <c r="E42" s="667"/>
      <c r="F42" s="667"/>
      <c r="G42" s="675"/>
      <c r="H42" s="676"/>
      <c r="I42" s="719"/>
      <c r="J42" s="677"/>
      <c r="K42" s="677"/>
      <c r="L42" s="721">
        <f t="shared" si="2"/>
        <v>8</v>
      </c>
      <c r="M42" s="721">
        <f t="shared" si="0"/>
        <v>2</v>
      </c>
      <c r="N42" s="721" t="str">
        <f t="shared" si="3"/>
        <v>×</v>
      </c>
      <c r="O42" s="878"/>
      <c r="R42" s="195"/>
    </row>
    <row r="43" spans="1:19" ht="24" customHeight="1">
      <c r="B43" s="332">
        <v>7</v>
      </c>
      <c r="C43" s="668" t="str">
        <f t="shared" si="1"/>
        <v/>
      </c>
      <c r="D43" s="667"/>
      <c r="E43" s="667"/>
      <c r="F43" s="667"/>
      <c r="G43" s="675"/>
      <c r="H43" s="676"/>
      <c r="I43" s="719"/>
      <c r="J43" s="677"/>
      <c r="K43" s="677"/>
      <c r="L43" s="721">
        <f t="shared" si="2"/>
        <v>8</v>
      </c>
      <c r="M43" s="721">
        <f t="shared" si="0"/>
        <v>2</v>
      </c>
      <c r="N43" s="721" t="str">
        <f t="shared" si="3"/>
        <v>×</v>
      </c>
      <c r="O43" s="878"/>
      <c r="R43" s="195"/>
    </row>
    <row r="44" spans="1:19" ht="24" customHeight="1">
      <c r="B44" s="332">
        <v>8</v>
      </c>
      <c r="C44" s="668" t="str">
        <f t="shared" si="1"/>
        <v/>
      </c>
      <c r="D44" s="667"/>
      <c r="E44" s="667"/>
      <c r="F44" s="667"/>
      <c r="G44" s="675"/>
      <c r="H44" s="676"/>
      <c r="I44" s="719"/>
      <c r="J44" s="677"/>
      <c r="K44" s="677"/>
      <c r="L44" s="721">
        <f t="shared" si="2"/>
        <v>8</v>
      </c>
      <c r="M44" s="721">
        <f t="shared" si="0"/>
        <v>2</v>
      </c>
      <c r="N44" s="721" t="str">
        <f t="shared" si="3"/>
        <v>×</v>
      </c>
      <c r="O44" s="878"/>
      <c r="R44" s="195"/>
    </row>
    <row r="45" spans="1:19" ht="24" customHeight="1">
      <c r="B45" s="332">
        <v>9</v>
      </c>
      <c r="C45" s="668" t="str">
        <f t="shared" si="1"/>
        <v/>
      </c>
      <c r="D45" s="667"/>
      <c r="E45" s="667"/>
      <c r="F45" s="667"/>
      <c r="G45" s="675"/>
      <c r="H45" s="676"/>
      <c r="I45" s="719"/>
      <c r="J45" s="677"/>
      <c r="K45" s="677"/>
      <c r="L45" s="721">
        <f t="shared" si="2"/>
        <v>8</v>
      </c>
      <c r="M45" s="721">
        <f t="shared" si="0"/>
        <v>2</v>
      </c>
      <c r="N45" s="721" t="str">
        <f t="shared" si="3"/>
        <v>×</v>
      </c>
      <c r="O45" s="878"/>
      <c r="R45" s="195"/>
    </row>
    <row r="46" spans="1:19" ht="24" customHeight="1">
      <c r="B46" s="332">
        <v>10</v>
      </c>
      <c r="C46" s="668" t="str">
        <f t="shared" si="1"/>
        <v/>
      </c>
      <c r="D46" s="667"/>
      <c r="E46" s="667"/>
      <c r="F46" s="667"/>
      <c r="G46" s="675"/>
      <c r="H46" s="676"/>
      <c r="I46" s="719"/>
      <c r="J46" s="677"/>
      <c r="K46" s="677"/>
      <c r="L46" s="721">
        <f t="shared" si="2"/>
        <v>8</v>
      </c>
      <c r="M46" s="721">
        <f t="shared" si="0"/>
        <v>2</v>
      </c>
      <c r="N46" s="721" t="str">
        <f t="shared" si="3"/>
        <v>×</v>
      </c>
      <c r="O46" s="878"/>
      <c r="R46" s="195"/>
    </row>
    <row r="47" spans="1:19" ht="24" customHeight="1">
      <c r="B47" s="332">
        <v>11</v>
      </c>
      <c r="C47" s="668" t="str">
        <f t="shared" si="1"/>
        <v/>
      </c>
      <c r="D47" s="667"/>
      <c r="E47" s="667"/>
      <c r="F47" s="667"/>
      <c r="G47" s="675"/>
      <c r="H47" s="676"/>
      <c r="I47" s="719"/>
      <c r="J47" s="677"/>
      <c r="K47" s="677"/>
      <c r="L47" s="721">
        <f t="shared" si="2"/>
        <v>8</v>
      </c>
      <c r="M47" s="721">
        <f t="shared" si="0"/>
        <v>2</v>
      </c>
      <c r="N47" s="721" t="str">
        <f t="shared" si="3"/>
        <v>×</v>
      </c>
      <c r="O47" s="878"/>
      <c r="R47" s="195"/>
    </row>
    <row r="48" spans="1:19" ht="24" customHeight="1">
      <c r="B48" s="332">
        <v>12</v>
      </c>
      <c r="C48" s="668" t="str">
        <f t="shared" si="1"/>
        <v/>
      </c>
      <c r="D48" s="667"/>
      <c r="E48" s="667"/>
      <c r="F48" s="667"/>
      <c r="G48" s="675"/>
      <c r="H48" s="676"/>
      <c r="I48" s="719"/>
      <c r="J48" s="677"/>
      <c r="K48" s="677"/>
      <c r="L48" s="721">
        <f t="shared" si="2"/>
        <v>8</v>
      </c>
      <c r="M48" s="721">
        <f t="shared" si="0"/>
        <v>2</v>
      </c>
      <c r="N48" s="721" t="str">
        <f t="shared" si="3"/>
        <v>×</v>
      </c>
      <c r="O48" s="878"/>
      <c r="R48" s="195"/>
    </row>
    <row r="49" spans="2:18" ht="24" customHeight="1">
      <c r="B49" s="332">
        <v>13</v>
      </c>
      <c r="C49" s="668" t="str">
        <f t="shared" si="1"/>
        <v/>
      </c>
      <c r="D49" s="667"/>
      <c r="E49" s="667"/>
      <c r="F49" s="667"/>
      <c r="G49" s="675"/>
      <c r="H49" s="676"/>
      <c r="I49" s="719"/>
      <c r="J49" s="677"/>
      <c r="K49" s="677"/>
      <c r="L49" s="721">
        <f t="shared" si="2"/>
        <v>8</v>
      </c>
      <c r="M49" s="721">
        <f t="shared" si="0"/>
        <v>2</v>
      </c>
      <c r="N49" s="721" t="str">
        <f t="shared" si="3"/>
        <v>×</v>
      </c>
      <c r="O49" s="878"/>
      <c r="R49" s="195"/>
    </row>
    <row r="50" spans="2:18" ht="24" customHeight="1">
      <c r="B50" s="332">
        <v>14</v>
      </c>
      <c r="C50" s="668" t="str">
        <f t="shared" si="1"/>
        <v/>
      </c>
      <c r="D50" s="667"/>
      <c r="E50" s="667"/>
      <c r="F50" s="667"/>
      <c r="G50" s="675"/>
      <c r="H50" s="676"/>
      <c r="I50" s="719"/>
      <c r="J50" s="677"/>
      <c r="K50" s="677"/>
      <c r="L50" s="721">
        <f t="shared" si="2"/>
        <v>8</v>
      </c>
      <c r="M50" s="721">
        <f t="shared" si="0"/>
        <v>2</v>
      </c>
      <c r="N50" s="721" t="str">
        <f t="shared" si="3"/>
        <v>×</v>
      </c>
      <c r="O50" s="878"/>
      <c r="R50" s="195"/>
    </row>
    <row r="51" spans="2:18" ht="24" customHeight="1">
      <c r="B51" s="332">
        <v>15</v>
      </c>
      <c r="C51" s="668" t="str">
        <f t="shared" si="1"/>
        <v/>
      </c>
      <c r="D51" s="667"/>
      <c r="E51" s="667"/>
      <c r="F51" s="667"/>
      <c r="G51" s="675"/>
      <c r="H51" s="676"/>
      <c r="I51" s="719"/>
      <c r="J51" s="677"/>
      <c r="K51" s="677"/>
      <c r="L51" s="721">
        <f t="shared" si="2"/>
        <v>8</v>
      </c>
      <c r="M51" s="721">
        <f t="shared" si="0"/>
        <v>2</v>
      </c>
      <c r="N51" s="721" t="str">
        <f t="shared" si="3"/>
        <v>×</v>
      </c>
      <c r="O51" s="878"/>
      <c r="R51" s="195"/>
    </row>
    <row r="52" spans="2:18" ht="24" customHeight="1">
      <c r="B52" s="332">
        <v>16</v>
      </c>
      <c r="C52" s="668" t="str">
        <f t="shared" si="1"/>
        <v/>
      </c>
      <c r="D52" s="667"/>
      <c r="E52" s="667"/>
      <c r="F52" s="667"/>
      <c r="G52" s="675"/>
      <c r="H52" s="676"/>
      <c r="I52" s="719"/>
      <c r="J52" s="677"/>
      <c r="K52" s="677"/>
      <c r="L52" s="721">
        <f t="shared" si="2"/>
        <v>8</v>
      </c>
      <c r="M52" s="721">
        <f t="shared" si="0"/>
        <v>2</v>
      </c>
      <c r="N52" s="721" t="str">
        <f t="shared" si="3"/>
        <v>×</v>
      </c>
      <c r="O52" s="878"/>
      <c r="R52" s="195"/>
    </row>
    <row r="53" spans="2:18" ht="24" customHeight="1">
      <c r="B53" s="332">
        <v>17</v>
      </c>
      <c r="C53" s="668" t="str">
        <f t="shared" si="1"/>
        <v/>
      </c>
      <c r="D53" s="667"/>
      <c r="E53" s="667"/>
      <c r="F53" s="667"/>
      <c r="G53" s="675"/>
      <c r="H53" s="676"/>
      <c r="I53" s="719"/>
      <c r="J53" s="677"/>
      <c r="K53" s="677"/>
      <c r="L53" s="721">
        <f t="shared" si="2"/>
        <v>8</v>
      </c>
      <c r="M53" s="721">
        <f t="shared" si="0"/>
        <v>2</v>
      </c>
      <c r="N53" s="721" t="str">
        <f t="shared" si="3"/>
        <v>×</v>
      </c>
      <c r="O53" s="878"/>
      <c r="R53" s="195"/>
    </row>
    <row r="54" spans="2:18" ht="24" customHeight="1">
      <c r="B54" s="332">
        <v>18</v>
      </c>
      <c r="C54" s="668" t="str">
        <f t="shared" si="1"/>
        <v/>
      </c>
      <c r="D54" s="667"/>
      <c r="E54" s="667"/>
      <c r="F54" s="667"/>
      <c r="G54" s="675"/>
      <c r="H54" s="676"/>
      <c r="I54" s="719"/>
      <c r="J54" s="677"/>
      <c r="K54" s="677"/>
      <c r="L54" s="721">
        <f t="shared" si="2"/>
        <v>8</v>
      </c>
      <c r="M54" s="721">
        <f t="shared" si="0"/>
        <v>2</v>
      </c>
      <c r="N54" s="721" t="str">
        <f t="shared" si="3"/>
        <v>×</v>
      </c>
      <c r="O54" s="878"/>
      <c r="R54" s="195"/>
    </row>
    <row r="55" spans="2:18" ht="24" customHeight="1">
      <c r="B55" s="332">
        <v>19</v>
      </c>
      <c r="C55" s="668" t="str">
        <f t="shared" si="1"/>
        <v/>
      </c>
      <c r="D55" s="667"/>
      <c r="E55" s="667"/>
      <c r="F55" s="667"/>
      <c r="G55" s="675"/>
      <c r="H55" s="676"/>
      <c r="I55" s="719"/>
      <c r="J55" s="677"/>
      <c r="K55" s="677"/>
      <c r="L55" s="721">
        <f t="shared" si="2"/>
        <v>8</v>
      </c>
      <c r="M55" s="721">
        <f t="shared" si="0"/>
        <v>2</v>
      </c>
      <c r="N55" s="721" t="str">
        <f t="shared" si="3"/>
        <v>×</v>
      </c>
      <c r="O55" s="878"/>
      <c r="R55" s="195"/>
    </row>
    <row r="56" spans="2:18" ht="24" customHeight="1">
      <c r="B56" s="332">
        <v>20</v>
      </c>
      <c r="C56" s="668" t="str">
        <f t="shared" si="1"/>
        <v/>
      </c>
      <c r="D56" s="667"/>
      <c r="E56" s="667"/>
      <c r="F56" s="667"/>
      <c r="G56" s="675"/>
      <c r="H56" s="676"/>
      <c r="I56" s="719"/>
      <c r="J56" s="677"/>
      <c r="K56" s="677"/>
      <c r="L56" s="721">
        <f t="shared" si="2"/>
        <v>8</v>
      </c>
      <c r="M56" s="721">
        <f t="shared" si="0"/>
        <v>2</v>
      </c>
      <c r="N56" s="721" t="str">
        <f t="shared" si="3"/>
        <v>×</v>
      </c>
      <c r="O56" s="878"/>
      <c r="R56" s="195"/>
    </row>
    <row r="57" spans="2:18" ht="24" customHeight="1">
      <c r="B57" s="332">
        <v>21</v>
      </c>
      <c r="C57" s="668" t="str">
        <f t="shared" si="1"/>
        <v/>
      </c>
      <c r="D57" s="667"/>
      <c r="E57" s="667"/>
      <c r="F57" s="667"/>
      <c r="G57" s="675"/>
      <c r="H57" s="676"/>
      <c r="I57" s="719"/>
      <c r="J57" s="677"/>
      <c r="K57" s="677"/>
      <c r="L57" s="721">
        <f t="shared" si="2"/>
        <v>8</v>
      </c>
      <c r="M57" s="721">
        <f t="shared" si="0"/>
        <v>2</v>
      </c>
      <c r="N57" s="721" t="str">
        <f t="shared" si="3"/>
        <v>×</v>
      </c>
      <c r="O57" s="878"/>
      <c r="R57" s="195"/>
    </row>
    <row r="58" spans="2:18" ht="24" customHeight="1">
      <c r="B58" s="332">
        <v>22</v>
      </c>
      <c r="C58" s="668" t="str">
        <f t="shared" si="1"/>
        <v/>
      </c>
      <c r="D58" s="667"/>
      <c r="E58" s="667"/>
      <c r="F58" s="667"/>
      <c r="G58" s="675"/>
      <c r="H58" s="676"/>
      <c r="I58" s="719"/>
      <c r="J58" s="677"/>
      <c r="K58" s="677"/>
      <c r="L58" s="721">
        <f t="shared" si="2"/>
        <v>8</v>
      </c>
      <c r="M58" s="721">
        <f t="shared" si="0"/>
        <v>2</v>
      </c>
      <c r="N58" s="721" t="str">
        <f t="shared" si="3"/>
        <v>×</v>
      </c>
      <c r="O58" s="878"/>
      <c r="R58" s="195"/>
    </row>
    <row r="59" spans="2:18" ht="24" customHeight="1">
      <c r="B59" s="332">
        <v>23</v>
      </c>
      <c r="C59" s="668" t="str">
        <f t="shared" si="1"/>
        <v/>
      </c>
      <c r="D59" s="667"/>
      <c r="E59" s="667"/>
      <c r="F59" s="667"/>
      <c r="G59" s="675"/>
      <c r="H59" s="676"/>
      <c r="I59" s="719"/>
      <c r="J59" s="677"/>
      <c r="K59" s="677"/>
      <c r="L59" s="721">
        <f t="shared" si="2"/>
        <v>8</v>
      </c>
      <c r="M59" s="721">
        <f t="shared" si="0"/>
        <v>2</v>
      </c>
      <c r="N59" s="721" t="str">
        <f t="shared" si="3"/>
        <v>×</v>
      </c>
      <c r="O59" s="878"/>
      <c r="R59" s="195"/>
    </row>
    <row r="60" spans="2:18" ht="24" customHeight="1">
      <c r="B60" s="332">
        <v>24</v>
      </c>
      <c r="C60" s="668" t="str">
        <f t="shared" si="1"/>
        <v/>
      </c>
      <c r="D60" s="667"/>
      <c r="E60" s="667"/>
      <c r="F60" s="667"/>
      <c r="G60" s="675"/>
      <c r="H60" s="676"/>
      <c r="I60" s="719"/>
      <c r="J60" s="677"/>
      <c r="K60" s="677"/>
      <c r="L60" s="721">
        <f t="shared" si="2"/>
        <v>8</v>
      </c>
      <c r="M60" s="721">
        <f t="shared" si="0"/>
        <v>2</v>
      </c>
      <c r="N60" s="721" t="str">
        <f t="shared" si="3"/>
        <v>×</v>
      </c>
      <c r="O60" s="878"/>
      <c r="R60" s="195"/>
    </row>
    <row r="61" spans="2:18" ht="24" customHeight="1">
      <c r="B61" s="332">
        <v>25</v>
      </c>
      <c r="C61" s="668" t="str">
        <f t="shared" si="1"/>
        <v/>
      </c>
      <c r="D61" s="667"/>
      <c r="E61" s="667"/>
      <c r="F61" s="667"/>
      <c r="G61" s="675"/>
      <c r="H61" s="676"/>
      <c r="I61" s="719"/>
      <c r="J61" s="677"/>
      <c r="K61" s="677"/>
      <c r="L61" s="721">
        <f t="shared" si="2"/>
        <v>8</v>
      </c>
      <c r="M61" s="721">
        <f t="shared" si="0"/>
        <v>2</v>
      </c>
      <c r="N61" s="721" t="str">
        <f t="shared" si="3"/>
        <v>×</v>
      </c>
      <c r="O61" s="878"/>
      <c r="R61" s="195"/>
    </row>
    <row r="62" spans="2:18" ht="24" customHeight="1">
      <c r="B62" s="332">
        <v>26</v>
      </c>
      <c r="C62" s="668" t="str">
        <f t="shared" si="1"/>
        <v/>
      </c>
      <c r="D62" s="667"/>
      <c r="E62" s="667"/>
      <c r="F62" s="667"/>
      <c r="G62" s="675"/>
      <c r="H62" s="676"/>
      <c r="I62" s="719"/>
      <c r="J62" s="677"/>
      <c r="K62" s="677"/>
      <c r="L62" s="721">
        <f t="shared" si="2"/>
        <v>8</v>
      </c>
      <c r="M62" s="721">
        <f t="shared" si="0"/>
        <v>2</v>
      </c>
      <c r="N62" s="721" t="str">
        <f t="shared" si="3"/>
        <v>×</v>
      </c>
      <c r="O62" s="878"/>
      <c r="R62" s="195"/>
    </row>
    <row r="63" spans="2:18" ht="24" customHeight="1">
      <c r="B63" s="332">
        <v>27</v>
      </c>
      <c r="C63" s="668" t="str">
        <f t="shared" si="1"/>
        <v/>
      </c>
      <c r="D63" s="667"/>
      <c r="E63" s="667"/>
      <c r="F63" s="667"/>
      <c r="G63" s="675"/>
      <c r="H63" s="676"/>
      <c r="I63" s="719"/>
      <c r="J63" s="677"/>
      <c r="K63" s="677"/>
      <c r="L63" s="721">
        <f t="shared" si="2"/>
        <v>8</v>
      </c>
      <c r="M63" s="721">
        <f t="shared" si="0"/>
        <v>2</v>
      </c>
      <c r="N63" s="721" t="str">
        <f t="shared" si="3"/>
        <v>×</v>
      </c>
      <c r="O63" s="878"/>
      <c r="R63" s="195"/>
    </row>
    <row r="64" spans="2:18" ht="24" customHeight="1">
      <c r="B64" s="332">
        <v>28</v>
      </c>
      <c r="C64" s="668" t="str">
        <f t="shared" si="1"/>
        <v/>
      </c>
      <c r="D64" s="667"/>
      <c r="E64" s="667"/>
      <c r="F64" s="667"/>
      <c r="G64" s="675"/>
      <c r="H64" s="676"/>
      <c r="I64" s="719"/>
      <c r="J64" s="677"/>
      <c r="K64" s="677"/>
      <c r="L64" s="721">
        <f t="shared" si="2"/>
        <v>8</v>
      </c>
      <c r="M64" s="721">
        <f t="shared" si="0"/>
        <v>2</v>
      </c>
      <c r="N64" s="721" t="str">
        <f t="shared" si="3"/>
        <v>×</v>
      </c>
      <c r="O64" s="878"/>
      <c r="R64" s="195"/>
    </row>
    <row r="65" spans="2:18" ht="24" customHeight="1">
      <c r="B65" s="332">
        <v>29</v>
      </c>
      <c r="C65" s="668" t="str">
        <f t="shared" si="1"/>
        <v/>
      </c>
      <c r="D65" s="667"/>
      <c r="E65" s="667"/>
      <c r="F65" s="667"/>
      <c r="G65" s="675"/>
      <c r="H65" s="676"/>
      <c r="I65" s="719"/>
      <c r="J65" s="677"/>
      <c r="K65" s="677"/>
      <c r="L65" s="721">
        <f t="shared" si="2"/>
        <v>8</v>
      </c>
      <c r="M65" s="721">
        <f t="shared" si="0"/>
        <v>2</v>
      </c>
      <c r="N65" s="721" t="str">
        <f t="shared" si="3"/>
        <v>×</v>
      </c>
      <c r="O65" s="878"/>
      <c r="R65" s="195"/>
    </row>
    <row r="66" spans="2:18" ht="24" customHeight="1">
      <c r="B66" s="332">
        <v>30</v>
      </c>
      <c r="C66" s="668" t="str">
        <f t="shared" si="1"/>
        <v/>
      </c>
      <c r="D66" s="667"/>
      <c r="E66" s="667"/>
      <c r="F66" s="667"/>
      <c r="G66" s="675"/>
      <c r="H66" s="676"/>
      <c r="I66" s="719"/>
      <c r="J66" s="677"/>
      <c r="K66" s="677"/>
      <c r="L66" s="721">
        <f t="shared" si="2"/>
        <v>8</v>
      </c>
      <c r="M66" s="721">
        <f t="shared" si="0"/>
        <v>2</v>
      </c>
      <c r="N66" s="721" t="str">
        <f t="shared" si="3"/>
        <v>×</v>
      </c>
      <c r="O66" s="878"/>
      <c r="R66" s="195"/>
    </row>
    <row r="67" spans="2:18" ht="24" customHeight="1">
      <c r="B67" s="332">
        <v>31</v>
      </c>
      <c r="C67" s="668" t="str">
        <f t="shared" si="1"/>
        <v/>
      </c>
      <c r="D67" s="667"/>
      <c r="E67" s="667"/>
      <c r="F67" s="667"/>
      <c r="G67" s="675"/>
      <c r="H67" s="676"/>
      <c r="I67" s="719"/>
      <c r="J67" s="677"/>
      <c r="K67" s="677"/>
      <c r="L67" s="721">
        <f t="shared" si="2"/>
        <v>8</v>
      </c>
      <c r="M67" s="721">
        <f t="shared" si="0"/>
        <v>2</v>
      </c>
      <c r="N67" s="721" t="str">
        <f t="shared" si="3"/>
        <v>×</v>
      </c>
      <c r="O67" s="878"/>
      <c r="R67" s="195"/>
    </row>
    <row r="68" spans="2:18" ht="24" customHeight="1">
      <c r="B68" s="332">
        <v>32</v>
      </c>
      <c r="C68" s="668" t="str">
        <f t="shared" si="1"/>
        <v/>
      </c>
      <c r="D68" s="667"/>
      <c r="E68" s="667"/>
      <c r="F68" s="667"/>
      <c r="G68" s="675"/>
      <c r="H68" s="676"/>
      <c r="I68" s="719"/>
      <c r="J68" s="677"/>
      <c r="K68" s="677"/>
      <c r="L68" s="721">
        <f t="shared" si="2"/>
        <v>8</v>
      </c>
      <c r="M68" s="721">
        <f t="shared" si="0"/>
        <v>2</v>
      </c>
      <c r="N68" s="721" t="str">
        <f t="shared" si="3"/>
        <v>×</v>
      </c>
      <c r="O68" s="878"/>
      <c r="R68" s="195"/>
    </row>
    <row r="69" spans="2:18" ht="24" customHeight="1">
      <c r="B69" s="332">
        <v>33</v>
      </c>
      <c r="C69" s="668" t="str">
        <f t="shared" si="1"/>
        <v/>
      </c>
      <c r="D69" s="667"/>
      <c r="E69" s="667"/>
      <c r="F69" s="667"/>
      <c r="G69" s="675"/>
      <c r="H69" s="676"/>
      <c r="I69" s="719"/>
      <c r="J69" s="677"/>
      <c r="K69" s="677"/>
      <c r="L69" s="721">
        <f t="shared" si="2"/>
        <v>8</v>
      </c>
      <c r="M69" s="721">
        <f t="shared" si="0"/>
        <v>2</v>
      </c>
      <c r="N69" s="721" t="str">
        <f t="shared" si="3"/>
        <v>×</v>
      </c>
      <c r="O69" s="878"/>
      <c r="R69" s="195"/>
    </row>
    <row r="70" spans="2:18" ht="24" customHeight="1">
      <c r="B70" s="332">
        <v>34</v>
      </c>
      <c r="C70" s="668" t="str">
        <f t="shared" si="1"/>
        <v/>
      </c>
      <c r="D70" s="667"/>
      <c r="E70" s="667"/>
      <c r="F70" s="667"/>
      <c r="G70" s="675"/>
      <c r="H70" s="676"/>
      <c r="I70" s="719"/>
      <c r="J70" s="677"/>
      <c r="K70" s="677"/>
      <c r="L70" s="721">
        <f t="shared" si="2"/>
        <v>8</v>
      </c>
      <c r="M70" s="721">
        <f t="shared" si="0"/>
        <v>2</v>
      </c>
      <c r="N70" s="721" t="str">
        <f t="shared" si="3"/>
        <v>×</v>
      </c>
      <c r="O70" s="878"/>
      <c r="R70" s="195"/>
    </row>
    <row r="71" spans="2:18" ht="24" customHeight="1">
      <c r="B71" s="332">
        <v>35</v>
      </c>
      <c r="C71" s="668" t="str">
        <f t="shared" si="1"/>
        <v/>
      </c>
      <c r="D71" s="667"/>
      <c r="E71" s="667"/>
      <c r="F71" s="667"/>
      <c r="G71" s="675"/>
      <c r="H71" s="676"/>
      <c r="I71" s="719"/>
      <c r="J71" s="677"/>
      <c r="K71" s="677"/>
      <c r="L71" s="721">
        <f t="shared" si="2"/>
        <v>8</v>
      </c>
      <c r="M71" s="721">
        <f t="shared" si="0"/>
        <v>2</v>
      </c>
      <c r="N71" s="721" t="str">
        <f t="shared" si="3"/>
        <v>×</v>
      </c>
      <c r="O71" s="878"/>
      <c r="R71" s="195"/>
    </row>
    <row r="72" spans="2:18" ht="24" customHeight="1">
      <c r="B72" s="332">
        <v>36</v>
      </c>
      <c r="C72" s="668" t="str">
        <f t="shared" si="1"/>
        <v/>
      </c>
      <c r="D72" s="667"/>
      <c r="E72" s="667"/>
      <c r="F72" s="667"/>
      <c r="G72" s="675"/>
      <c r="H72" s="676"/>
      <c r="I72" s="719"/>
      <c r="J72" s="677"/>
      <c r="K72" s="677"/>
      <c r="L72" s="721">
        <f t="shared" si="2"/>
        <v>8</v>
      </c>
      <c r="M72" s="721">
        <f t="shared" si="0"/>
        <v>2</v>
      </c>
      <c r="N72" s="721" t="str">
        <f t="shared" si="3"/>
        <v>×</v>
      </c>
      <c r="O72" s="878"/>
      <c r="R72" s="195"/>
    </row>
    <row r="73" spans="2:18" ht="24" customHeight="1">
      <c r="B73" s="332">
        <v>37</v>
      </c>
      <c r="C73" s="668" t="str">
        <f t="shared" si="1"/>
        <v/>
      </c>
      <c r="D73" s="667"/>
      <c r="E73" s="667"/>
      <c r="F73" s="667"/>
      <c r="G73" s="675"/>
      <c r="H73" s="676"/>
      <c r="I73" s="719"/>
      <c r="J73" s="677"/>
      <c r="K73" s="677"/>
      <c r="L73" s="721">
        <f t="shared" si="2"/>
        <v>8</v>
      </c>
      <c r="M73" s="721">
        <f t="shared" si="0"/>
        <v>2</v>
      </c>
      <c r="N73" s="721" t="str">
        <f t="shared" si="3"/>
        <v>×</v>
      </c>
      <c r="O73" s="878"/>
      <c r="R73" s="195"/>
    </row>
    <row r="74" spans="2:18" ht="24" customHeight="1">
      <c r="B74" s="332">
        <v>38</v>
      </c>
      <c r="C74" s="668" t="str">
        <f t="shared" si="1"/>
        <v/>
      </c>
      <c r="D74" s="667"/>
      <c r="E74" s="667"/>
      <c r="F74" s="667"/>
      <c r="G74" s="675"/>
      <c r="H74" s="676"/>
      <c r="I74" s="719"/>
      <c r="J74" s="677"/>
      <c r="K74" s="677"/>
      <c r="L74" s="721">
        <f t="shared" si="2"/>
        <v>8</v>
      </c>
      <c r="M74" s="721">
        <f t="shared" si="0"/>
        <v>2</v>
      </c>
      <c r="N74" s="721" t="str">
        <f t="shared" si="3"/>
        <v>×</v>
      </c>
      <c r="O74" s="878"/>
      <c r="R74" s="195"/>
    </row>
    <row r="75" spans="2:18" ht="24" customHeight="1">
      <c r="B75" s="332">
        <v>39</v>
      </c>
      <c r="C75" s="668" t="str">
        <f t="shared" si="1"/>
        <v/>
      </c>
      <c r="D75" s="667"/>
      <c r="E75" s="667"/>
      <c r="F75" s="667"/>
      <c r="G75" s="675"/>
      <c r="H75" s="676"/>
      <c r="I75" s="719"/>
      <c r="J75" s="677"/>
      <c r="K75" s="677"/>
      <c r="L75" s="721">
        <f t="shared" si="2"/>
        <v>8</v>
      </c>
      <c r="M75" s="721">
        <f t="shared" si="0"/>
        <v>2</v>
      </c>
      <c r="N75" s="721" t="str">
        <f t="shared" si="3"/>
        <v>×</v>
      </c>
      <c r="O75" s="878"/>
      <c r="R75" s="195"/>
    </row>
    <row r="76" spans="2:18" ht="24" customHeight="1">
      <c r="B76" s="332">
        <v>40</v>
      </c>
      <c r="C76" s="668" t="str">
        <f t="shared" si="1"/>
        <v/>
      </c>
      <c r="D76" s="667"/>
      <c r="E76" s="667"/>
      <c r="F76" s="667"/>
      <c r="G76" s="675"/>
      <c r="H76" s="676"/>
      <c r="I76" s="719"/>
      <c r="J76" s="677"/>
      <c r="K76" s="677"/>
      <c r="L76" s="721">
        <f t="shared" si="2"/>
        <v>8</v>
      </c>
      <c r="M76" s="721">
        <f t="shared" si="0"/>
        <v>2</v>
      </c>
      <c r="N76" s="721" t="str">
        <f t="shared" si="3"/>
        <v>×</v>
      </c>
      <c r="O76" s="878"/>
      <c r="R76" s="195"/>
    </row>
    <row r="77" spans="2:18" ht="24" customHeight="1">
      <c r="B77" s="332">
        <v>41</v>
      </c>
      <c r="C77" s="668" t="str">
        <f t="shared" si="1"/>
        <v/>
      </c>
      <c r="D77" s="667"/>
      <c r="E77" s="667"/>
      <c r="F77" s="667"/>
      <c r="G77" s="675"/>
      <c r="H77" s="676"/>
      <c r="I77" s="719"/>
      <c r="J77" s="677"/>
      <c r="K77" s="677"/>
      <c r="L77" s="721">
        <f t="shared" si="2"/>
        <v>8</v>
      </c>
      <c r="M77" s="721">
        <f t="shared" si="0"/>
        <v>2</v>
      </c>
      <c r="N77" s="721" t="str">
        <f t="shared" si="3"/>
        <v>×</v>
      </c>
      <c r="O77" s="878"/>
      <c r="R77" s="195"/>
    </row>
    <row r="78" spans="2:18" ht="24" customHeight="1">
      <c r="B78" s="332">
        <v>42</v>
      </c>
      <c r="C78" s="668" t="str">
        <f t="shared" si="1"/>
        <v/>
      </c>
      <c r="D78" s="667"/>
      <c r="E78" s="667"/>
      <c r="F78" s="667"/>
      <c r="G78" s="675"/>
      <c r="H78" s="676"/>
      <c r="I78" s="719"/>
      <c r="J78" s="677"/>
      <c r="K78" s="677"/>
      <c r="L78" s="721">
        <f t="shared" si="2"/>
        <v>8</v>
      </c>
      <c r="M78" s="721">
        <f t="shared" si="0"/>
        <v>2</v>
      </c>
      <c r="N78" s="721" t="str">
        <f t="shared" si="3"/>
        <v>×</v>
      </c>
      <c r="O78" s="878"/>
      <c r="R78" s="195"/>
    </row>
    <row r="79" spans="2:18" ht="24" customHeight="1">
      <c r="B79" s="332">
        <v>43</v>
      </c>
      <c r="C79" s="668" t="str">
        <f t="shared" si="1"/>
        <v/>
      </c>
      <c r="D79" s="667"/>
      <c r="E79" s="667"/>
      <c r="F79" s="667"/>
      <c r="G79" s="675"/>
      <c r="H79" s="676"/>
      <c r="I79" s="719"/>
      <c r="J79" s="677"/>
      <c r="K79" s="677"/>
      <c r="L79" s="721">
        <f t="shared" si="2"/>
        <v>8</v>
      </c>
      <c r="M79" s="721">
        <f t="shared" si="0"/>
        <v>2</v>
      </c>
      <c r="N79" s="721" t="str">
        <f t="shared" si="3"/>
        <v>×</v>
      </c>
      <c r="O79" s="878"/>
      <c r="R79" s="195"/>
    </row>
    <row r="80" spans="2:18" ht="24" customHeight="1">
      <c r="B80" s="332">
        <v>44</v>
      </c>
      <c r="C80" s="668" t="str">
        <f t="shared" si="1"/>
        <v/>
      </c>
      <c r="D80" s="667"/>
      <c r="E80" s="667"/>
      <c r="F80" s="667"/>
      <c r="G80" s="675"/>
      <c r="H80" s="676"/>
      <c r="I80" s="719"/>
      <c r="J80" s="677"/>
      <c r="K80" s="677"/>
      <c r="L80" s="721">
        <f t="shared" si="2"/>
        <v>8</v>
      </c>
      <c r="M80" s="721">
        <f t="shared" si="0"/>
        <v>2</v>
      </c>
      <c r="N80" s="721" t="str">
        <f t="shared" si="3"/>
        <v>×</v>
      </c>
      <c r="O80" s="878"/>
      <c r="R80" s="195"/>
    </row>
    <row r="81" spans="2:18" ht="24" customHeight="1">
      <c r="B81" s="332">
        <v>45</v>
      </c>
      <c r="C81" s="668" t="str">
        <f t="shared" si="1"/>
        <v/>
      </c>
      <c r="D81" s="667"/>
      <c r="E81" s="667"/>
      <c r="F81" s="667"/>
      <c r="G81" s="675"/>
      <c r="H81" s="676"/>
      <c r="I81" s="719"/>
      <c r="J81" s="677"/>
      <c r="K81" s="677"/>
      <c r="L81" s="721">
        <f t="shared" si="2"/>
        <v>8</v>
      </c>
      <c r="M81" s="721">
        <f t="shared" si="0"/>
        <v>2</v>
      </c>
      <c r="N81" s="721" t="str">
        <f t="shared" si="3"/>
        <v>×</v>
      </c>
      <c r="O81" s="878"/>
      <c r="R81" s="195"/>
    </row>
    <row r="82" spans="2:18" ht="24" customHeight="1">
      <c r="B82" s="332">
        <v>46</v>
      </c>
      <c r="C82" s="668" t="str">
        <f t="shared" si="1"/>
        <v/>
      </c>
      <c r="D82" s="667"/>
      <c r="E82" s="667"/>
      <c r="F82" s="667"/>
      <c r="G82" s="675"/>
      <c r="H82" s="676"/>
      <c r="I82" s="719"/>
      <c r="J82" s="677"/>
      <c r="K82" s="677"/>
      <c r="L82" s="721">
        <f t="shared" si="2"/>
        <v>8</v>
      </c>
      <c r="M82" s="721">
        <f t="shared" si="0"/>
        <v>2</v>
      </c>
      <c r="N82" s="721" t="str">
        <f t="shared" si="3"/>
        <v>×</v>
      </c>
      <c r="O82" s="878"/>
      <c r="R82" s="195"/>
    </row>
    <row r="83" spans="2:18" ht="24" customHeight="1">
      <c r="B83" s="332">
        <v>47</v>
      </c>
      <c r="C83" s="668" t="str">
        <f t="shared" si="1"/>
        <v/>
      </c>
      <c r="D83" s="667"/>
      <c r="E83" s="667"/>
      <c r="F83" s="667"/>
      <c r="G83" s="675"/>
      <c r="H83" s="676"/>
      <c r="I83" s="719"/>
      <c r="J83" s="677"/>
      <c r="K83" s="677"/>
      <c r="L83" s="721">
        <f t="shared" si="2"/>
        <v>8</v>
      </c>
      <c r="M83" s="721">
        <f t="shared" si="0"/>
        <v>2</v>
      </c>
      <c r="N83" s="721" t="str">
        <f t="shared" si="3"/>
        <v>×</v>
      </c>
      <c r="O83" s="878"/>
      <c r="R83" s="195"/>
    </row>
    <row r="84" spans="2:18" ht="24" customHeight="1">
      <c r="B84" s="332">
        <v>48</v>
      </c>
      <c r="C84" s="668" t="str">
        <f t="shared" si="1"/>
        <v/>
      </c>
      <c r="D84" s="667"/>
      <c r="E84" s="667"/>
      <c r="F84" s="667"/>
      <c r="G84" s="675"/>
      <c r="H84" s="676"/>
      <c r="I84" s="719"/>
      <c r="J84" s="677"/>
      <c r="K84" s="677"/>
      <c r="L84" s="721">
        <f t="shared" si="2"/>
        <v>8</v>
      </c>
      <c r="M84" s="721">
        <f t="shared" si="0"/>
        <v>2</v>
      </c>
      <c r="N84" s="721" t="str">
        <f t="shared" si="3"/>
        <v>×</v>
      </c>
      <c r="O84" s="878"/>
      <c r="R84" s="195"/>
    </row>
    <row r="85" spans="2:18" ht="24" customHeight="1">
      <c r="B85" s="332">
        <v>49</v>
      </c>
      <c r="C85" s="668" t="str">
        <f t="shared" si="1"/>
        <v/>
      </c>
      <c r="D85" s="667"/>
      <c r="E85" s="667"/>
      <c r="F85" s="667"/>
      <c r="G85" s="675"/>
      <c r="H85" s="676"/>
      <c r="I85" s="719"/>
      <c r="J85" s="677"/>
      <c r="K85" s="677"/>
      <c r="L85" s="721">
        <f t="shared" si="2"/>
        <v>8</v>
      </c>
      <c r="M85" s="721">
        <f t="shared" si="0"/>
        <v>2</v>
      </c>
      <c r="N85" s="721" t="str">
        <f t="shared" si="3"/>
        <v>×</v>
      </c>
      <c r="O85" s="878"/>
      <c r="R85" s="195"/>
    </row>
    <row r="86" spans="2:18" ht="24" customHeight="1">
      <c r="B86" s="332">
        <v>50</v>
      </c>
      <c r="C86" s="668" t="str">
        <f t="shared" si="1"/>
        <v/>
      </c>
      <c r="D86" s="667"/>
      <c r="E86" s="667"/>
      <c r="F86" s="667"/>
      <c r="G86" s="675"/>
      <c r="H86" s="676"/>
      <c r="I86" s="719"/>
      <c r="J86" s="677"/>
      <c r="K86" s="677"/>
      <c r="L86" s="721">
        <f t="shared" si="2"/>
        <v>8</v>
      </c>
      <c r="M86" s="721">
        <f t="shared" si="0"/>
        <v>2</v>
      </c>
      <c r="N86" s="721" t="str">
        <f t="shared" si="3"/>
        <v>×</v>
      </c>
      <c r="O86" s="878"/>
      <c r="R86" s="195"/>
    </row>
    <row r="87" spans="2:18" ht="24" customHeight="1">
      <c r="B87" s="332">
        <v>51</v>
      </c>
      <c r="C87" s="668" t="str">
        <f t="shared" si="1"/>
        <v/>
      </c>
      <c r="D87" s="667"/>
      <c r="E87" s="667"/>
      <c r="F87" s="667"/>
      <c r="G87" s="675"/>
      <c r="H87" s="676"/>
      <c r="I87" s="719"/>
      <c r="J87" s="677"/>
      <c r="K87" s="677"/>
      <c r="L87" s="721">
        <f t="shared" si="2"/>
        <v>8</v>
      </c>
      <c r="M87" s="721">
        <f t="shared" si="0"/>
        <v>2</v>
      </c>
      <c r="N87" s="721" t="str">
        <f t="shared" si="3"/>
        <v>×</v>
      </c>
      <c r="O87" s="878"/>
      <c r="R87" s="195"/>
    </row>
    <row r="88" spans="2:18" ht="24" customHeight="1">
      <c r="B88" s="332">
        <v>52</v>
      </c>
      <c r="C88" s="668" t="str">
        <f t="shared" si="1"/>
        <v/>
      </c>
      <c r="D88" s="667"/>
      <c r="E88" s="667"/>
      <c r="F88" s="667"/>
      <c r="G88" s="675"/>
      <c r="H88" s="676"/>
      <c r="I88" s="719"/>
      <c r="J88" s="677"/>
      <c r="K88" s="677"/>
      <c r="L88" s="721">
        <f t="shared" si="2"/>
        <v>8</v>
      </c>
      <c r="M88" s="721">
        <f t="shared" si="0"/>
        <v>2</v>
      </c>
      <c r="N88" s="721" t="str">
        <f t="shared" si="3"/>
        <v>×</v>
      </c>
      <c r="O88" s="878"/>
      <c r="R88" s="195"/>
    </row>
    <row r="89" spans="2:18" ht="24" customHeight="1">
      <c r="B89" s="332">
        <v>53</v>
      </c>
      <c r="C89" s="668" t="str">
        <f t="shared" si="1"/>
        <v/>
      </c>
      <c r="D89" s="667"/>
      <c r="E89" s="667"/>
      <c r="F89" s="667"/>
      <c r="G89" s="675"/>
      <c r="H89" s="676"/>
      <c r="I89" s="719"/>
      <c r="J89" s="677"/>
      <c r="K89" s="677"/>
      <c r="L89" s="721">
        <f t="shared" si="2"/>
        <v>8</v>
      </c>
      <c r="M89" s="721">
        <f t="shared" si="0"/>
        <v>2</v>
      </c>
      <c r="N89" s="721" t="str">
        <f t="shared" si="3"/>
        <v>×</v>
      </c>
      <c r="O89" s="878"/>
      <c r="R89" s="195"/>
    </row>
    <row r="90" spans="2:18" ht="24" customHeight="1">
      <c r="B90" s="332">
        <v>54</v>
      </c>
      <c r="C90" s="668" t="str">
        <f t="shared" si="1"/>
        <v/>
      </c>
      <c r="D90" s="667"/>
      <c r="E90" s="667"/>
      <c r="F90" s="667"/>
      <c r="G90" s="675"/>
      <c r="H90" s="676"/>
      <c r="I90" s="719"/>
      <c r="J90" s="677"/>
      <c r="K90" s="677"/>
      <c r="L90" s="721">
        <f t="shared" si="2"/>
        <v>8</v>
      </c>
      <c r="M90" s="721">
        <f t="shared" si="0"/>
        <v>2</v>
      </c>
      <c r="N90" s="721" t="str">
        <f t="shared" si="3"/>
        <v>×</v>
      </c>
      <c r="O90" s="878"/>
      <c r="R90" s="195"/>
    </row>
    <row r="91" spans="2:18" ht="24" customHeight="1">
      <c r="B91" s="332">
        <v>55</v>
      </c>
      <c r="C91" s="668" t="str">
        <f t="shared" si="1"/>
        <v/>
      </c>
      <c r="D91" s="667"/>
      <c r="E91" s="667"/>
      <c r="F91" s="667"/>
      <c r="G91" s="675"/>
      <c r="H91" s="676"/>
      <c r="I91" s="719"/>
      <c r="J91" s="677"/>
      <c r="K91" s="677"/>
      <c r="L91" s="721">
        <f t="shared" si="2"/>
        <v>8</v>
      </c>
      <c r="M91" s="721">
        <f t="shared" si="0"/>
        <v>2</v>
      </c>
      <c r="N91" s="721" t="str">
        <f t="shared" si="3"/>
        <v>×</v>
      </c>
      <c r="O91" s="878"/>
      <c r="R91" s="195"/>
    </row>
    <row r="92" spans="2:18" ht="24" customHeight="1">
      <c r="B92" s="332">
        <v>56</v>
      </c>
      <c r="C92" s="668" t="str">
        <f t="shared" si="1"/>
        <v/>
      </c>
      <c r="D92" s="667"/>
      <c r="E92" s="667"/>
      <c r="F92" s="667"/>
      <c r="G92" s="675"/>
      <c r="H92" s="676"/>
      <c r="I92" s="719"/>
      <c r="J92" s="677"/>
      <c r="K92" s="677"/>
      <c r="L92" s="721">
        <f t="shared" si="2"/>
        <v>8</v>
      </c>
      <c r="M92" s="721">
        <f t="shared" si="0"/>
        <v>2</v>
      </c>
      <c r="N92" s="721" t="str">
        <f t="shared" si="3"/>
        <v>×</v>
      </c>
      <c r="O92" s="878"/>
      <c r="R92" s="195"/>
    </row>
    <row r="93" spans="2:18" ht="24" customHeight="1">
      <c r="B93" s="332">
        <v>57</v>
      </c>
      <c r="C93" s="668" t="str">
        <f t="shared" si="1"/>
        <v/>
      </c>
      <c r="D93" s="667"/>
      <c r="E93" s="667"/>
      <c r="F93" s="667"/>
      <c r="G93" s="675"/>
      <c r="H93" s="676"/>
      <c r="I93" s="719"/>
      <c r="J93" s="677"/>
      <c r="K93" s="677"/>
      <c r="L93" s="721">
        <f t="shared" si="2"/>
        <v>8</v>
      </c>
      <c r="M93" s="721">
        <f t="shared" si="0"/>
        <v>2</v>
      </c>
      <c r="N93" s="721" t="str">
        <f t="shared" si="3"/>
        <v>×</v>
      </c>
      <c r="O93" s="878"/>
      <c r="R93" s="195"/>
    </row>
    <row r="94" spans="2:18" ht="24" customHeight="1">
      <c r="B94" s="332">
        <v>58</v>
      </c>
      <c r="C94" s="668" t="str">
        <f t="shared" si="1"/>
        <v/>
      </c>
      <c r="D94" s="667"/>
      <c r="E94" s="667"/>
      <c r="F94" s="667"/>
      <c r="G94" s="675"/>
      <c r="H94" s="676"/>
      <c r="I94" s="719"/>
      <c r="J94" s="677"/>
      <c r="K94" s="677"/>
      <c r="L94" s="721">
        <f t="shared" si="2"/>
        <v>8</v>
      </c>
      <c r="M94" s="721">
        <f t="shared" si="0"/>
        <v>2</v>
      </c>
      <c r="N94" s="721" t="str">
        <f t="shared" si="3"/>
        <v>×</v>
      </c>
      <c r="O94" s="878"/>
      <c r="R94" s="195"/>
    </row>
    <row r="95" spans="2:18" ht="24" customHeight="1">
      <c r="B95" s="332">
        <v>59</v>
      </c>
      <c r="C95" s="668" t="str">
        <f t="shared" si="1"/>
        <v/>
      </c>
      <c r="D95" s="667"/>
      <c r="E95" s="667"/>
      <c r="F95" s="667"/>
      <c r="G95" s="675"/>
      <c r="H95" s="676"/>
      <c r="I95" s="719"/>
      <c r="J95" s="677"/>
      <c r="K95" s="677"/>
      <c r="L95" s="721">
        <f t="shared" si="2"/>
        <v>8</v>
      </c>
      <c r="M95" s="721">
        <f t="shared" si="0"/>
        <v>2</v>
      </c>
      <c r="N95" s="721" t="str">
        <f t="shared" si="3"/>
        <v>×</v>
      </c>
      <c r="O95" s="878"/>
      <c r="R95" s="195"/>
    </row>
    <row r="96" spans="2:18" ht="24" customHeight="1">
      <c r="B96" s="332">
        <v>60</v>
      </c>
      <c r="C96" s="668" t="str">
        <f t="shared" si="1"/>
        <v/>
      </c>
      <c r="D96" s="667"/>
      <c r="E96" s="667"/>
      <c r="F96" s="667"/>
      <c r="G96" s="675"/>
      <c r="H96" s="676"/>
      <c r="I96" s="719"/>
      <c r="J96" s="677"/>
      <c r="K96" s="677"/>
      <c r="L96" s="721">
        <f t="shared" si="2"/>
        <v>8</v>
      </c>
      <c r="M96" s="721">
        <f t="shared" si="0"/>
        <v>2</v>
      </c>
      <c r="N96" s="721" t="str">
        <f t="shared" si="3"/>
        <v>×</v>
      </c>
      <c r="O96" s="878"/>
      <c r="R96" s="195"/>
    </row>
    <row r="97" spans="2:18" ht="24" customHeight="1">
      <c r="B97" s="332">
        <v>61</v>
      </c>
      <c r="C97" s="668" t="str">
        <f t="shared" si="1"/>
        <v/>
      </c>
      <c r="D97" s="667"/>
      <c r="E97" s="667"/>
      <c r="F97" s="667"/>
      <c r="G97" s="675"/>
      <c r="H97" s="676"/>
      <c r="I97" s="719"/>
      <c r="J97" s="677"/>
      <c r="K97" s="677"/>
      <c r="L97" s="721">
        <f t="shared" si="2"/>
        <v>8</v>
      </c>
      <c r="M97" s="721">
        <f t="shared" si="0"/>
        <v>2</v>
      </c>
      <c r="N97" s="721" t="str">
        <f t="shared" si="3"/>
        <v>×</v>
      </c>
      <c r="O97" s="878"/>
      <c r="R97" s="195"/>
    </row>
    <row r="98" spans="2:18" ht="24" customHeight="1">
      <c r="B98" s="332">
        <v>62</v>
      </c>
      <c r="C98" s="668" t="str">
        <f t="shared" si="1"/>
        <v/>
      </c>
      <c r="D98" s="667"/>
      <c r="E98" s="667"/>
      <c r="F98" s="667"/>
      <c r="G98" s="675"/>
      <c r="H98" s="676"/>
      <c r="I98" s="719"/>
      <c r="J98" s="677"/>
      <c r="K98" s="677"/>
      <c r="L98" s="721">
        <f t="shared" si="2"/>
        <v>8</v>
      </c>
      <c r="M98" s="721">
        <f t="shared" si="0"/>
        <v>2</v>
      </c>
      <c r="N98" s="721" t="str">
        <f t="shared" si="3"/>
        <v>×</v>
      </c>
      <c r="O98" s="878"/>
      <c r="R98" s="195"/>
    </row>
    <row r="99" spans="2:18" ht="24" customHeight="1">
      <c r="B99" s="332">
        <v>63</v>
      </c>
      <c r="C99" s="668" t="str">
        <f t="shared" si="1"/>
        <v/>
      </c>
      <c r="D99" s="667"/>
      <c r="E99" s="667"/>
      <c r="F99" s="667"/>
      <c r="G99" s="675"/>
      <c r="H99" s="676"/>
      <c r="I99" s="719"/>
      <c r="J99" s="677"/>
      <c r="K99" s="677"/>
      <c r="L99" s="721">
        <f t="shared" si="2"/>
        <v>8</v>
      </c>
      <c r="M99" s="721">
        <f t="shared" si="0"/>
        <v>2</v>
      </c>
      <c r="N99" s="721" t="str">
        <f t="shared" si="3"/>
        <v>×</v>
      </c>
      <c r="O99" s="878"/>
      <c r="R99" s="195"/>
    </row>
    <row r="100" spans="2:18" ht="24" customHeight="1">
      <c r="B100" s="332">
        <v>64</v>
      </c>
      <c r="C100" s="668" t="str">
        <f t="shared" si="1"/>
        <v/>
      </c>
      <c r="D100" s="667"/>
      <c r="E100" s="667"/>
      <c r="F100" s="667"/>
      <c r="G100" s="675"/>
      <c r="H100" s="676"/>
      <c r="I100" s="719"/>
      <c r="J100" s="677"/>
      <c r="K100" s="677"/>
      <c r="L100" s="721">
        <f t="shared" si="2"/>
        <v>8</v>
      </c>
      <c r="M100" s="721">
        <f t="shared" si="0"/>
        <v>2</v>
      </c>
      <c r="N100" s="721" t="str">
        <f t="shared" si="3"/>
        <v>×</v>
      </c>
      <c r="O100" s="878"/>
      <c r="R100" s="195"/>
    </row>
    <row r="101" spans="2:18" ht="24" customHeight="1">
      <c r="B101" s="332">
        <v>65</v>
      </c>
      <c r="C101" s="668" t="str">
        <f t="shared" si="1"/>
        <v/>
      </c>
      <c r="D101" s="667"/>
      <c r="E101" s="667"/>
      <c r="F101" s="667"/>
      <c r="G101" s="675"/>
      <c r="H101" s="676"/>
      <c r="I101" s="719"/>
      <c r="J101" s="677"/>
      <c r="K101" s="677"/>
      <c r="L101" s="721">
        <f t="shared" si="2"/>
        <v>8</v>
      </c>
      <c r="M101" s="721">
        <f t="shared" ref="M101:M136" si="4">IF(L101=0,1,IF(L101=8,2,0))</f>
        <v>2</v>
      </c>
      <c r="N101" s="721" t="str">
        <f t="shared" si="3"/>
        <v>×</v>
      </c>
      <c r="O101" s="878"/>
      <c r="R101" s="195"/>
    </row>
    <row r="102" spans="2:18" ht="24" customHeight="1">
      <c r="B102" s="332">
        <v>66</v>
      </c>
      <c r="C102" s="668" t="str">
        <f t="shared" ref="C102:C136" si="5">IF(N102="×","",IF(M102&lt;&gt;1,"※",""))</f>
        <v/>
      </c>
      <c r="D102" s="667"/>
      <c r="E102" s="667"/>
      <c r="F102" s="667"/>
      <c r="G102" s="675"/>
      <c r="H102" s="676"/>
      <c r="I102" s="719"/>
      <c r="J102" s="677"/>
      <c r="K102" s="677"/>
      <c r="L102" s="721">
        <f t="shared" ref="L102:L136" si="6">COUNTBLANK($D102:$K102)</f>
        <v>8</v>
      </c>
      <c r="M102" s="721">
        <f t="shared" si="4"/>
        <v>2</v>
      </c>
      <c r="N102" s="721" t="str">
        <f t="shared" ref="N102:N136" si="7">IF($F$25&gt;=B102,"○","×")</f>
        <v>×</v>
      </c>
      <c r="O102" s="878"/>
      <c r="R102" s="195"/>
    </row>
    <row r="103" spans="2:18" ht="24" customHeight="1">
      <c r="B103" s="332">
        <v>67</v>
      </c>
      <c r="C103" s="668" t="str">
        <f t="shared" si="5"/>
        <v/>
      </c>
      <c r="D103" s="667"/>
      <c r="E103" s="667"/>
      <c r="F103" s="667"/>
      <c r="G103" s="675"/>
      <c r="H103" s="676"/>
      <c r="I103" s="719"/>
      <c r="J103" s="677"/>
      <c r="K103" s="677"/>
      <c r="L103" s="721">
        <f t="shared" si="6"/>
        <v>8</v>
      </c>
      <c r="M103" s="721">
        <f t="shared" si="4"/>
        <v>2</v>
      </c>
      <c r="N103" s="721" t="str">
        <f t="shared" si="7"/>
        <v>×</v>
      </c>
      <c r="O103" s="878"/>
      <c r="R103" s="195"/>
    </row>
    <row r="104" spans="2:18" ht="24" customHeight="1">
      <c r="B104" s="332">
        <v>68</v>
      </c>
      <c r="C104" s="668" t="str">
        <f t="shared" si="5"/>
        <v/>
      </c>
      <c r="D104" s="667"/>
      <c r="E104" s="667"/>
      <c r="F104" s="667"/>
      <c r="G104" s="675"/>
      <c r="H104" s="676"/>
      <c r="I104" s="719"/>
      <c r="J104" s="677"/>
      <c r="K104" s="677"/>
      <c r="L104" s="721">
        <f t="shared" si="6"/>
        <v>8</v>
      </c>
      <c r="M104" s="721">
        <f t="shared" si="4"/>
        <v>2</v>
      </c>
      <c r="N104" s="721" t="str">
        <f t="shared" si="7"/>
        <v>×</v>
      </c>
      <c r="O104" s="878"/>
      <c r="R104" s="195"/>
    </row>
    <row r="105" spans="2:18" ht="24" customHeight="1">
      <c r="B105" s="332">
        <v>69</v>
      </c>
      <c r="C105" s="668" t="str">
        <f t="shared" si="5"/>
        <v/>
      </c>
      <c r="D105" s="667"/>
      <c r="E105" s="667"/>
      <c r="F105" s="667"/>
      <c r="G105" s="675"/>
      <c r="H105" s="676"/>
      <c r="I105" s="719"/>
      <c r="J105" s="677"/>
      <c r="K105" s="677"/>
      <c r="L105" s="721">
        <f t="shared" si="6"/>
        <v>8</v>
      </c>
      <c r="M105" s="721">
        <f t="shared" si="4"/>
        <v>2</v>
      </c>
      <c r="N105" s="721" t="str">
        <f t="shared" si="7"/>
        <v>×</v>
      </c>
      <c r="O105" s="878"/>
      <c r="R105" s="195"/>
    </row>
    <row r="106" spans="2:18" ht="24" customHeight="1">
      <c r="B106" s="332">
        <v>70</v>
      </c>
      <c r="C106" s="668" t="str">
        <f t="shared" si="5"/>
        <v/>
      </c>
      <c r="D106" s="667"/>
      <c r="E106" s="667"/>
      <c r="F106" s="667"/>
      <c r="G106" s="675"/>
      <c r="H106" s="676"/>
      <c r="I106" s="719"/>
      <c r="J106" s="677"/>
      <c r="K106" s="677"/>
      <c r="L106" s="721">
        <f t="shared" si="6"/>
        <v>8</v>
      </c>
      <c r="M106" s="721">
        <f t="shared" si="4"/>
        <v>2</v>
      </c>
      <c r="N106" s="721" t="str">
        <f t="shared" si="7"/>
        <v>×</v>
      </c>
      <c r="O106" s="878"/>
      <c r="R106" s="195"/>
    </row>
    <row r="107" spans="2:18" ht="24" customHeight="1">
      <c r="B107" s="332">
        <v>71</v>
      </c>
      <c r="C107" s="668" t="str">
        <f t="shared" si="5"/>
        <v/>
      </c>
      <c r="D107" s="667"/>
      <c r="E107" s="667"/>
      <c r="F107" s="667"/>
      <c r="G107" s="675"/>
      <c r="H107" s="676"/>
      <c r="I107" s="719"/>
      <c r="J107" s="677"/>
      <c r="K107" s="677"/>
      <c r="L107" s="721">
        <f t="shared" si="6"/>
        <v>8</v>
      </c>
      <c r="M107" s="721">
        <f t="shared" si="4"/>
        <v>2</v>
      </c>
      <c r="N107" s="721" t="str">
        <f t="shared" si="7"/>
        <v>×</v>
      </c>
      <c r="O107" s="878"/>
      <c r="R107" s="195"/>
    </row>
    <row r="108" spans="2:18" ht="24" customHeight="1">
      <c r="B108" s="332">
        <v>72</v>
      </c>
      <c r="C108" s="668" t="str">
        <f t="shared" si="5"/>
        <v/>
      </c>
      <c r="D108" s="667"/>
      <c r="E108" s="667"/>
      <c r="F108" s="667"/>
      <c r="G108" s="675"/>
      <c r="H108" s="676"/>
      <c r="I108" s="719"/>
      <c r="J108" s="677"/>
      <c r="K108" s="677"/>
      <c r="L108" s="721">
        <f t="shared" si="6"/>
        <v>8</v>
      </c>
      <c r="M108" s="721">
        <f t="shared" si="4"/>
        <v>2</v>
      </c>
      <c r="N108" s="721" t="str">
        <f t="shared" si="7"/>
        <v>×</v>
      </c>
      <c r="O108" s="878"/>
      <c r="R108" s="195"/>
    </row>
    <row r="109" spans="2:18" ht="24" customHeight="1">
      <c r="B109" s="332">
        <v>73</v>
      </c>
      <c r="C109" s="668" t="str">
        <f t="shared" si="5"/>
        <v/>
      </c>
      <c r="D109" s="667"/>
      <c r="E109" s="667"/>
      <c r="F109" s="667"/>
      <c r="G109" s="675"/>
      <c r="H109" s="676"/>
      <c r="I109" s="719"/>
      <c r="J109" s="677"/>
      <c r="K109" s="677"/>
      <c r="L109" s="721">
        <f t="shared" si="6"/>
        <v>8</v>
      </c>
      <c r="M109" s="721">
        <f t="shared" si="4"/>
        <v>2</v>
      </c>
      <c r="N109" s="721" t="str">
        <f t="shared" si="7"/>
        <v>×</v>
      </c>
      <c r="O109" s="878"/>
      <c r="R109" s="195"/>
    </row>
    <row r="110" spans="2:18" ht="24" customHeight="1">
      <c r="B110" s="332">
        <v>74</v>
      </c>
      <c r="C110" s="668" t="str">
        <f t="shared" si="5"/>
        <v/>
      </c>
      <c r="D110" s="667"/>
      <c r="E110" s="667"/>
      <c r="F110" s="667"/>
      <c r="G110" s="675"/>
      <c r="H110" s="676"/>
      <c r="I110" s="719"/>
      <c r="J110" s="677"/>
      <c r="K110" s="677"/>
      <c r="L110" s="721">
        <f t="shared" si="6"/>
        <v>8</v>
      </c>
      <c r="M110" s="721">
        <f t="shared" si="4"/>
        <v>2</v>
      </c>
      <c r="N110" s="721" t="str">
        <f t="shared" si="7"/>
        <v>×</v>
      </c>
      <c r="O110" s="878"/>
      <c r="R110" s="195"/>
    </row>
    <row r="111" spans="2:18" ht="24" customHeight="1">
      <c r="B111" s="332">
        <v>75</v>
      </c>
      <c r="C111" s="668" t="str">
        <f t="shared" si="5"/>
        <v/>
      </c>
      <c r="D111" s="667"/>
      <c r="E111" s="667"/>
      <c r="F111" s="667"/>
      <c r="G111" s="675"/>
      <c r="H111" s="676"/>
      <c r="I111" s="719"/>
      <c r="J111" s="677"/>
      <c r="K111" s="677"/>
      <c r="L111" s="721">
        <f t="shared" si="6"/>
        <v>8</v>
      </c>
      <c r="M111" s="721">
        <f t="shared" si="4"/>
        <v>2</v>
      </c>
      <c r="N111" s="721" t="str">
        <f t="shared" si="7"/>
        <v>×</v>
      </c>
      <c r="O111" s="878"/>
      <c r="R111" s="195"/>
    </row>
    <row r="112" spans="2:18" ht="24" customHeight="1">
      <c r="B112" s="332">
        <v>76</v>
      </c>
      <c r="C112" s="668" t="str">
        <f t="shared" si="5"/>
        <v/>
      </c>
      <c r="D112" s="667"/>
      <c r="E112" s="667"/>
      <c r="F112" s="667"/>
      <c r="G112" s="675"/>
      <c r="H112" s="676"/>
      <c r="I112" s="719"/>
      <c r="J112" s="677"/>
      <c r="K112" s="677"/>
      <c r="L112" s="721">
        <f t="shared" si="6"/>
        <v>8</v>
      </c>
      <c r="M112" s="721">
        <f t="shared" si="4"/>
        <v>2</v>
      </c>
      <c r="N112" s="721" t="str">
        <f t="shared" si="7"/>
        <v>×</v>
      </c>
      <c r="O112" s="878"/>
      <c r="R112" s="195"/>
    </row>
    <row r="113" spans="2:18" ht="24" customHeight="1">
      <c r="B113" s="332">
        <v>77</v>
      </c>
      <c r="C113" s="668" t="str">
        <f t="shared" si="5"/>
        <v/>
      </c>
      <c r="D113" s="667"/>
      <c r="E113" s="667"/>
      <c r="F113" s="667"/>
      <c r="G113" s="675"/>
      <c r="H113" s="676"/>
      <c r="I113" s="719"/>
      <c r="J113" s="677"/>
      <c r="K113" s="677"/>
      <c r="L113" s="721">
        <f t="shared" si="6"/>
        <v>8</v>
      </c>
      <c r="M113" s="721">
        <f t="shared" si="4"/>
        <v>2</v>
      </c>
      <c r="N113" s="721" t="str">
        <f t="shared" si="7"/>
        <v>×</v>
      </c>
      <c r="O113" s="878"/>
      <c r="R113" s="195"/>
    </row>
    <row r="114" spans="2:18" ht="24" customHeight="1">
      <c r="B114" s="332">
        <v>78</v>
      </c>
      <c r="C114" s="668" t="str">
        <f t="shared" si="5"/>
        <v/>
      </c>
      <c r="D114" s="667"/>
      <c r="E114" s="667"/>
      <c r="F114" s="667"/>
      <c r="G114" s="675"/>
      <c r="H114" s="676"/>
      <c r="I114" s="719"/>
      <c r="J114" s="677"/>
      <c r="K114" s="677"/>
      <c r="L114" s="721">
        <f t="shared" si="6"/>
        <v>8</v>
      </c>
      <c r="M114" s="721">
        <f t="shared" si="4"/>
        <v>2</v>
      </c>
      <c r="N114" s="721" t="str">
        <f t="shared" si="7"/>
        <v>×</v>
      </c>
      <c r="O114" s="878"/>
      <c r="R114" s="195"/>
    </row>
    <row r="115" spans="2:18" ht="24" customHeight="1">
      <c r="B115" s="332">
        <v>79</v>
      </c>
      <c r="C115" s="668" t="str">
        <f t="shared" si="5"/>
        <v/>
      </c>
      <c r="D115" s="667"/>
      <c r="E115" s="667"/>
      <c r="F115" s="667"/>
      <c r="G115" s="675"/>
      <c r="H115" s="676"/>
      <c r="I115" s="719"/>
      <c r="J115" s="677"/>
      <c r="K115" s="677"/>
      <c r="L115" s="721">
        <f t="shared" si="6"/>
        <v>8</v>
      </c>
      <c r="M115" s="721">
        <f t="shared" si="4"/>
        <v>2</v>
      </c>
      <c r="N115" s="721" t="str">
        <f t="shared" si="7"/>
        <v>×</v>
      </c>
      <c r="O115" s="878"/>
      <c r="R115" s="195"/>
    </row>
    <row r="116" spans="2:18" ht="24" customHeight="1">
      <c r="B116" s="332">
        <v>80</v>
      </c>
      <c r="C116" s="668" t="str">
        <f t="shared" si="5"/>
        <v/>
      </c>
      <c r="D116" s="667"/>
      <c r="E116" s="667"/>
      <c r="F116" s="667"/>
      <c r="G116" s="675"/>
      <c r="H116" s="676"/>
      <c r="I116" s="719"/>
      <c r="J116" s="677"/>
      <c r="K116" s="677"/>
      <c r="L116" s="721">
        <f t="shared" si="6"/>
        <v>8</v>
      </c>
      <c r="M116" s="721">
        <f t="shared" si="4"/>
        <v>2</v>
      </c>
      <c r="N116" s="721" t="str">
        <f t="shared" si="7"/>
        <v>×</v>
      </c>
      <c r="O116" s="878"/>
      <c r="R116" s="195"/>
    </row>
    <row r="117" spans="2:18" ht="24" customHeight="1">
      <c r="B117" s="332">
        <v>81</v>
      </c>
      <c r="C117" s="668" t="str">
        <f t="shared" si="5"/>
        <v/>
      </c>
      <c r="D117" s="667"/>
      <c r="E117" s="667"/>
      <c r="F117" s="667"/>
      <c r="G117" s="675"/>
      <c r="H117" s="676"/>
      <c r="I117" s="719"/>
      <c r="J117" s="677"/>
      <c r="K117" s="677"/>
      <c r="L117" s="721">
        <f t="shared" si="6"/>
        <v>8</v>
      </c>
      <c r="M117" s="721">
        <f t="shared" si="4"/>
        <v>2</v>
      </c>
      <c r="N117" s="721" t="str">
        <f t="shared" si="7"/>
        <v>×</v>
      </c>
      <c r="O117" s="878"/>
      <c r="R117" s="195"/>
    </row>
    <row r="118" spans="2:18" ht="24" customHeight="1">
      <c r="B118" s="332">
        <v>82</v>
      </c>
      <c r="C118" s="668" t="str">
        <f t="shared" si="5"/>
        <v/>
      </c>
      <c r="D118" s="667"/>
      <c r="E118" s="667"/>
      <c r="F118" s="667"/>
      <c r="G118" s="675"/>
      <c r="H118" s="676"/>
      <c r="I118" s="719"/>
      <c r="J118" s="677"/>
      <c r="K118" s="677"/>
      <c r="L118" s="721">
        <f t="shared" si="6"/>
        <v>8</v>
      </c>
      <c r="M118" s="721">
        <f t="shared" si="4"/>
        <v>2</v>
      </c>
      <c r="N118" s="721" t="str">
        <f t="shared" si="7"/>
        <v>×</v>
      </c>
      <c r="O118" s="878"/>
      <c r="R118" s="195"/>
    </row>
    <row r="119" spans="2:18" ht="24" customHeight="1">
      <c r="B119" s="332">
        <v>83</v>
      </c>
      <c r="C119" s="668" t="str">
        <f t="shared" si="5"/>
        <v/>
      </c>
      <c r="D119" s="667"/>
      <c r="E119" s="667"/>
      <c r="F119" s="667"/>
      <c r="G119" s="675"/>
      <c r="H119" s="676"/>
      <c r="I119" s="719"/>
      <c r="J119" s="677"/>
      <c r="K119" s="677"/>
      <c r="L119" s="721">
        <f t="shared" si="6"/>
        <v>8</v>
      </c>
      <c r="M119" s="721">
        <f t="shared" si="4"/>
        <v>2</v>
      </c>
      <c r="N119" s="721" t="str">
        <f t="shared" si="7"/>
        <v>×</v>
      </c>
      <c r="O119" s="878"/>
      <c r="R119" s="195"/>
    </row>
    <row r="120" spans="2:18" ht="24" customHeight="1">
      <c r="B120" s="332">
        <v>84</v>
      </c>
      <c r="C120" s="668" t="str">
        <f t="shared" si="5"/>
        <v/>
      </c>
      <c r="D120" s="667"/>
      <c r="E120" s="667"/>
      <c r="F120" s="667"/>
      <c r="G120" s="675"/>
      <c r="H120" s="676"/>
      <c r="I120" s="719"/>
      <c r="J120" s="677"/>
      <c r="K120" s="677"/>
      <c r="L120" s="721">
        <f t="shared" si="6"/>
        <v>8</v>
      </c>
      <c r="M120" s="721">
        <f t="shared" si="4"/>
        <v>2</v>
      </c>
      <c r="N120" s="721" t="str">
        <f t="shared" si="7"/>
        <v>×</v>
      </c>
      <c r="O120" s="878"/>
      <c r="R120" s="195"/>
    </row>
    <row r="121" spans="2:18" ht="24" customHeight="1">
      <c r="B121" s="332">
        <v>85</v>
      </c>
      <c r="C121" s="668" t="str">
        <f t="shared" si="5"/>
        <v/>
      </c>
      <c r="D121" s="667"/>
      <c r="E121" s="667"/>
      <c r="F121" s="667"/>
      <c r="G121" s="675"/>
      <c r="H121" s="676"/>
      <c r="I121" s="719"/>
      <c r="J121" s="677"/>
      <c r="K121" s="677"/>
      <c r="L121" s="721">
        <f t="shared" si="6"/>
        <v>8</v>
      </c>
      <c r="M121" s="721">
        <f t="shared" si="4"/>
        <v>2</v>
      </c>
      <c r="N121" s="721" t="str">
        <f t="shared" si="7"/>
        <v>×</v>
      </c>
      <c r="O121" s="878"/>
      <c r="R121" s="195"/>
    </row>
    <row r="122" spans="2:18" ht="24" customHeight="1">
      <c r="B122" s="332">
        <v>86</v>
      </c>
      <c r="C122" s="668" t="str">
        <f t="shared" si="5"/>
        <v/>
      </c>
      <c r="D122" s="667"/>
      <c r="E122" s="667"/>
      <c r="F122" s="667"/>
      <c r="G122" s="675"/>
      <c r="H122" s="676"/>
      <c r="I122" s="719"/>
      <c r="J122" s="677"/>
      <c r="K122" s="677"/>
      <c r="L122" s="721">
        <f t="shared" si="6"/>
        <v>8</v>
      </c>
      <c r="M122" s="721">
        <f t="shared" si="4"/>
        <v>2</v>
      </c>
      <c r="N122" s="721" t="str">
        <f t="shared" si="7"/>
        <v>×</v>
      </c>
      <c r="O122" s="878"/>
      <c r="R122" s="195"/>
    </row>
    <row r="123" spans="2:18" ht="24" customHeight="1">
      <c r="B123" s="332">
        <v>87</v>
      </c>
      <c r="C123" s="668" t="str">
        <f t="shared" si="5"/>
        <v/>
      </c>
      <c r="D123" s="667"/>
      <c r="E123" s="667"/>
      <c r="F123" s="667"/>
      <c r="G123" s="675"/>
      <c r="H123" s="676"/>
      <c r="I123" s="719"/>
      <c r="J123" s="677"/>
      <c r="K123" s="677"/>
      <c r="L123" s="721">
        <f t="shared" si="6"/>
        <v>8</v>
      </c>
      <c r="M123" s="721">
        <f t="shared" si="4"/>
        <v>2</v>
      </c>
      <c r="N123" s="721" t="str">
        <f t="shared" si="7"/>
        <v>×</v>
      </c>
      <c r="O123" s="878"/>
      <c r="R123" s="195"/>
    </row>
    <row r="124" spans="2:18" ht="24" customHeight="1">
      <c r="B124" s="332">
        <v>88</v>
      </c>
      <c r="C124" s="668" t="str">
        <f t="shared" si="5"/>
        <v/>
      </c>
      <c r="D124" s="667"/>
      <c r="E124" s="667"/>
      <c r="F124" s="667"/>
      <c r="G124" s="675"/>
      <c r="H124" s="676"/>
      <c r="I124" s="719"/>
      <c r="J124" s="677"/>
      <c r="K124" s="677"/>
      <c r="L124" s="721">
        <f t="shared" si="6"/>
        <v>8</v>
      </c>
      <c r="M124" s="721">
        <f t="shared" si="4"/>
        <v>2</v>
      </c>
      <c r="N124" s="721" t="str">
        <f t="shared" si="7"/>
        <v>×</v>
      </c>
      <c r="O124" s="878"/>
      <c r="R124" s="195"/>
    </row>
    <row r="125" spans="2:18" ht="24" customHeight="1">
      <c r="B125" s="332">
        <v>89</v>
      </c>
      <c r="C125" s="668" t="str">
        <f t="shared" si="5"/>
        <v/>
      </c>
      <c r="D125" s="667"/>
      <c r="E125" s="667"/>
      <c r="F125" s="667"/>
      <c r="G125" s="675"/>
      <c r="H125" s="676"/>
      <c r="I125" s="719"/>
      <c r="J125" s="677"/>
      <c r="K125" s="677"/>
      <c r="L125" s="721">
        <f t="shared" si="6"/>
        <v>8</v>
      </c>
      <c r="M125" s="721">
        <f t="shared" si="4"/>
        <v>2</v>
      </c>
      <c r="N125" s="721" t="str">
        <f t="shared" si="7"/>
        <v>×</v>
      </c>
      <c r="O125" s="878"/>
      <c r="R125" s="195"/>
    </row>
    <row r="126" spans="2:18" ht="24" customHeight="1">
      <c r="B126" s="332">
        <v>90</v>
      </c>
      <c r="C126" s="668" t="str">
        <f t="shared" si="5"/>
        <v/>
      </c>
      <c r="D126" s="667"/>
      <c r="E126" s="667"/>
      <c r="F126" s="667"/>
      <c r="G126" s="675"/>
      <c r="H126" s="676"/>
      <c r="I126" s="719"/>
      <c r="J126" s="677"/>
      <c r="K126" s="677"/>
      <c r="L126" s="721">
        <f t="shared" si="6"/>
        <v>8</v>
      </c>
      <c r="M126" s="721">
        <f t="shared" si="4"/>
        <v>2</v>
      </c>
      <c r="N126" s="721" t="str">
        <f t="shared" si="7"/>
        <v>×</v>
      </c>
      <c r="O126" s="878"/>
      <c r="R126" s="195"/>
    </row>
    <row r="127" spans="2:18" ht="24" customHeight="1">
      <c r="B127" s="332">
        <v>91</v>
      </c>
      <c r="C127" s="668" t="str">
        <f t="shared" si="5"/>
        <v/>
      </c>
      <c r="D127" s="667"/>
      <c r="E127" s="667"/>
      <c r="F127" s="667"/>
      <c r="G127" s="675"/>
      <c r="H127" s="676"/>
      <c r="I127" s="719"/>
      <c r="J127" s="677"/>
      <c r="K127" s="677"/>
      <c r="L127" s="721">
        <f t="shared" si="6"/>
        <v>8</v>
      </c>
      <c r="M127" s="721">
        <f t="shared" si="4"/>
        <v>2</v>
      </c>
      <c r="N127" s="721" t="str">
        <f t="shared" si="7"/>
        <v>×</v>
      </c>
      <c r="O127" s="878"/>
      <c r="R127" s="195"/>
    </row>
    <row r="128" spans="2:18" ht="24" customHeight="1">
      <c r="B128" s="332">
        <v>92</v>
      </c>
      <c r="C128" s="668" t="str">
        <f t="shared" si="5"/>
        <v/>
      </c>
      <c r="D128" s="667"/>
      <c r="E128" s="667"/>
      <c r="F128" s="667"/>
      <c r="G128" s="675"/>
      <c r="H128" s="676"/>
      <c r="I128" s="719"/>
      <c r="J128" s="677"/>
      <c r="K128" s="677"/>
      <c r="L128" s="721">
        <f t="shared" si="6"/>
        <v>8</v>
      </c>
      <c r="M128" s="721">
        <f t="shared" si="4"/>
        <v>2</v>
      </c>
      <c r="N128" s="721" t="str">
        <f t="shared" si="7"/>
        <v>×</v>
      </c>
      <c r="O128" s="878"/>
      <c r="R128" s="195"/>
    </row>
    <row r="129" spans="2:19" ht="24" customHeight="1">
      <c r="B129" s="332">
        <v>93</v>
      </c>
      <c r="C129" s="668" t="str">
        <f t="shared" si="5"/>
        <v/>
      </c>
      <c r="D129" s="667"/>
      <c r="E129" s="667"/>
      <c r="F129" s="667"/>
      <c r="G129" s="675"/>
      <c r="H129" s="676"/>
      <c r="I129" s="719"/>
      <c r="J129" s="677"/>
      <c r="K129" s="677"/>
      <c r="L129" s="721">
        <f t="shared" si="6"/>
        <v>8</v>
      </c>
      <c r="M129" s="721">
        <f t="shared" si="4"/>
        <v>2</v>
      </c>
      <c r="N129" s="721" t="str">
        <f t="shared" si="7"/>
        <v>×</v>
      </c>
      <c r="O129" s="878"/>
      <c r="R129" s="195"/>
    </row>
    <row r="130" spans="2:19" ht="24" customHeight="1">
      <c r="B130" s="332">
        <v>94</v>
      </c>
      <c r="C130" s="668" t="str">
        <f t="shared" si="5"/>
        <v/>
      </c>
      <c r="D130" s="667"/>
      <c r="E130" s="667"/>
      <c r="F130" s="667"/>
      <c r="G130" s="675"/>
      <c r="H130" s="676"/>
      <c r="I130" s="719"/>
      <c r="J130" s="677"/>
      <c r="K130" s="677"/>
      <c r="L130" s="721">
        <f t="shared" si="6"/>
        <v>8</v>
      </c>
      <c r="M130" s="721">
        <f t="shared" si="4"/>
        <v>2</v>
      </c>
      <c r="N130" s="721" t="str">
        <f t="shared" si="7"/>
        <v>×</v>
      </c>
      <c r="O130" s="878"/>
      <c r="R130" s="195"/>
    </row>
    <row r="131" spans="2:19" ht="24" customHeight="1">
      <c r="B131" s="332">
        <v>95</v>
      </c>
      <c r="C131" s="668" t="str">
        <f t="shared" si="5"/>
        <v/>
      </c>
      <c r="D131" s="667"/>
      <c r="E131" s="667"/>
      <c r="F131" s="667"/>
      <c r="G131" s="675"/>
      <c r="H131" s="676"/>
      <c r="I131" s="719"/>
      <c r="J131" s="677"/>
      <c r="K131" s="677"/>
      <c r="L131" s="721">
        <f t="shared" si="6"/>
        <v>8</v>
      </c>
      <c r="M131" s="721">
        <f t="shared" si="4"/>
        <v>2</v>
      </c>
      <c r="N131" s="721" t="str">
        <f t="shared" si="7"/>
        <v>×</v>
      </c>
      <c r="O131" s="878"/>
      <c r="R131" s="195"/>
    </row>
    <row r="132" spans="2:19" ht="24" customHeight="1">
      <c r="B132" s="332">
        <v>96</v>
      </c>
      <c r="C132" s="668" t="str">
        <f t="shared" si="5"/>
        <v/>
      </c>
      <c r="D132" s="667"/>
      <c r="E132" s="667"/>
      <c r="F132" s="667"/>
      <c r="G132" s="675"/>
      <c r="H132" s="676"/>
      <c r="I132" s="719"/>
      <c r="J132" s="677"/>
      <c r="K132" s="677"/>
      <c r="L132" s="721">
        <f t="shared" si="6"/>
        <v>8</v>
      </c>
      <c r="M132" s="721">
        <f t="shared" si="4"/>
        <v>2</v>
      </c>
      <c r="N132" s="721" t="str">
        <f t="shared" si="7"/>
        <v>×</v>
      </c>
      <c r="O132" s="878"/>
      <c r="R132" s="195"/>
    </row>
    <row r="133" spans="2:19" ht="24" customHeight="1">
      <c r="B133" s="332">
        <v>97</v>
      </c>
      <c r="C133" s="668" t="str">
        <f t="shared" si="5"/>
        <v/>
      </c>
      <c r="D133" s="667"/>
      <c r="E133" s="667"/>
      <c r="F133" s="667"/>
      <c r="G133" s="675"/>
      <c r="H133" s="676"/>
      <c r="I133" s="719"/>
      <c r="J133" s="677"/>
      <c r="K133" s="677"/>
      <c r="L133" s="721">
        <f t="shared" si="6"/>
        <v>8</v>
      </c>
      <c r="M133" s="721">
        <f t="shared" si="4"/>
        <v>2</v>
      </c>
      <c r="N133" s="721" t="str">
        <f t="shared" si="7"/>
        <v>×</v>
      </c>
      <c r="O133" s="878"/>
      <c r="R133" s="195"/>
    </row>
    <row r="134" spans="2:19" ht="24" customHeight="1">
      <c r="B134" s="332">
        <v>98</v>
      </c>
      <c r="C134" s="668" t="str">
        <f t="shared" si="5"/>
        <v/>
      </c>
      <c r="D134" s="667"/>
      <c r="E134" s="667"/>
      <c r="F134" s="667"/>
      <c r="G134" s="675"/>
      <c r="H134" s="676"/>
      <c r="I134" s="719"/>
      <c r="J134" s="677"/>
      <c r="K134" s="677"/>
      <c r="L134" s="721">
        <f t="shared" si="6"/>
        <v>8</v>
      </c>
      <c r="M134" s="721">
        <f t="shared" si="4"/>
        <v>2</v>
      </c>
      <c r="N134" s="721" t="str">
        <f t="shared" si="7"/>
        <v>×</v>
      </c>
      <c r="O134" s="878"/>
      <c r="R134" s="195"/>
    </row>
    <row r="135" spans="2:19" ht="24" customHeight="1">
      <c r="B135" s="332">
        <v>99</v>
      </c>
      <c r="C135" s="668" t="str">
        <f t="shared" si="5"/>
        <v/>
      </c>
      <c r="D135" s="667"/>
      <c r="E135" s="667"/>
      <c r="F135" s="667"/>
      <c r="G135" s="675"/>
      <c r="H135" s="676"/>
      <c r="I135" s="719"/>
      <c r="J135" s="677"/>
      <c r="K135" s="677"/>
      <c r="L135" s="721">
        <f t="shared" si="6"/>
        <v>8</v>
      </c>
      <c r="M135" s="721">
        <f t="shared" si="4"/>
        <v>2</v>
      </c>
      <c r="N135" s="721" t="str">
        <f t="shared" si="7"/>
        <v>×</v>
      </c>
      <c r="O135" s="878"/>
      <c r="R135" s="195"/>
    </row>
    <row r="136" spans="2:19" ht="24" customHeight="1">
      <c r="B136" s="332">
        <v>100</v>
      </c>
      <c r="C136" s="668" t="str">
        <f t="shared" si="5"/>
        <v/>
      </c>
      <c r="D136" s="667"/>
      <c r="E136" s="667"/>
      <c r="F136" s="667"/>
      <c r="G136" s="675"/>
      <c r="H136" s="676"/>
      <c r="I136" s="719"/>
      <c r="J136" s="677"/>
      <c r="K136" s="677"/>
      <c r="L136" s="721">
        <f t="shared" si="6"/>
        <v>8</v>
      </c>
      <c r="M136" s="721">
        <f t="shared" si="4"/>
        <v>2</v>
      </c>
      <c r="N136" s="721" t="str">
        <f t="shared" si="7"/>
        <v>×</v>
      </c>
      <c r="O136" s="878"/>
      <c r="R136" s="195"/>
    </row>
    <row r="137" spans="2:19">
      <c r="B137" s="683"/>
      <c r="C137" s="684"/>
      <c r="D137" s="683"/>
      <c r="E137" s="684"/>
      <c r="F137" s="683"/>
      <c r="G137" s="684"/>
      <c r="H137" s="683"/>
      <c r="I137" s="684"/>
      <c r="J137" s="683"/>
      <c r="K137" s="684"/>
      <c r="L137" s="683"/>
      <c r="M137" s="683"/>
      <c r="N137" s="684"/>
      <c r="O137" s="683"/>
      <c r="P137" s="683"/>
      <c r="Q137" s="683"/>
      <c r="R137" s="684"/>
      <c r="S137" s="683"/>
    </row>
  </sheetData>
  <sheetProtection algorithmName="SHA-512" hashValue="cqubrLIJOeNRexvWCDhA6OmZfaR7aROtmEVeFWabkpvhBgIIkHYJQyxO0JtTLboE0CIcyVSDj9YMtttxuB+IHQ==" saltValue="7EaElmspfnYUVuzxAoVl+g==" spinCount="100000" sheet="1" objects="1" scenarios="1"/>
  <mergeCells count="20">
    <mergeCell ref="B3:D3"/>
    <mergeCell ref="E3:H3"/>
    <mergeCell ref="B25:D25"/>
    <mergeCell ref="L34:L36"/>
    <mergeCell ref="C34:C36"/>
    <mergeCell ref="D34:D36"/>
    <mergeCell ref="E34:E36"/>
    <mergeCell ref="F34:F36"/>
    <mergeCell ref="G34:G35"/>
    <mergeCell ref="I34:K34"/>
    <mergeCell ref="I35:I36"/>
    <mergeCell ref="J35:J36"/>
    <mergeCell ref="K35:K36"/>
    <mergeCell ref="B34:B36"/>
    <mergeCell ref="B8:D8"/>
    <mergeCell ref="H34:H36"/>
    <mergeCell ref="M34:M36"/>
    <mergeCell ref="N34:N36"/>
    <mergeCell ref="B7:D7"/>
    <mergeCell ref="O34:O36"/>
  </mergeCells>
  <phoneticPr fontId="4"/>
  <dataValidations count="7">
    <dataValidation type="list" allowBlank="1" showInputMessage="1" showErrorMessage="1" sqref="H37:H136" xr:uid="{00000000-0002-0000-0500-000000000000}">
      <formula1>施工地域特性</formula1>
    </dataValidation>
    <dataValidation type="decimal" allowBlank="1" showInputMessage="1" showErrorMessage="1" sqref="G37:G136" xr:uid="{00000000-0002-0000-0500-000001000000}">
      <formula1>0.01</formula1>
      <formula2>1</formula2>
    </dataValidation>
    <dataValidation type="list" allowBlank="1" showInputMessage="1" showErrorMessage="1" sqref="F7:F8" xr:uid="{00000000-0002-0000-0500-000002000000}">
      <formula1>施工分散_有無</formula1>
    </dataValidation>
    <dataValidation type="list" allowBlank="1" showInputMessage="1" showErrorMessage="1" sqref="I37:I136" xr:uid="{00000000-0002-0000-0500-000003000000}">
      <formula1>昼夜</formula1>
    </dataValidation>
    <dataValidation type="list" allowBlank="1" showInputMessage="1" showErrorMessage="1" sqref="J37:J136" xr:uid="{00000000-0002-0000-0500-000004000000}">
      <formula1>路上箇所</formula1>
    </dataValidation>
    <dataValidation type="list" allowBlank="1" showInputMessage="1" showErrorMessage="1" sqref="K37:K136" xr:uid="{00000000-0002-0000-0500-000005000000}">
      <formula1>日々運搬回送</formula1>
    </dataValidation>
    <dataValidation type="whole" allowBlank="1" showInputMessage="1" showErrorMessage="1" sqref="F25" xr:uid="{00000000-0002-0000-0500-000006000000}">
      <formula1>1</formula1>
      <formula2>9999999999</formula2>
    </dataValidation>
  </dataValidations>
  <pageMargins left="0.39370078740157483" right="0.15748031496062992" top="0.59055118110236227" bottom="0.23622047244094491" header="0.31496062992125984" footer="0.15748031496062992"/>
  <pageSetup paperSize="8" scale="80" orientation="portrait" r:id="rId1"/>
  <headerFooter alignWithMargins="0">
    <oddHeader>&amp;L&amp;A</oddHeader>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99CCFF"/>
  </sheetPr>
  <dimension ref="A1:O790"/>
  <sheetViews>
    <sheetView showGridLines="0" topLeftCell="A2" zoomScaleNormal="100" zoomScaleSheetLayoutView="100" workbookViewId="0"/>
  </sheetViews>
  <sheetFormatPr defaultColWidth="10.625" defaultRowHeight="13.5"/>
  <cols>
    <col min="1" max="1" width="3.5" style="33" bestFit="1" customWidth="1"/>
    <col min="2" max="3" width="3.625" style="33" customWidth="1"/>
    <col min="4" max="5" width="25.625" style="37" customWidth="1"/>
    <col min="6" max="6" width="2.625" style="37" bestFit="1" customWidth="1"/>
    <col min="7" max="7" width="3.375" style="98" customWidth="1"/>
    <col min="8" max="8" width="15.5" style="33" customWidth="1"/>
    <col min="9" max="9" width="17" style="37" customWidth="1"/>
    <col min="10" max="10" width="2.625" style="110" customWidth="1"/>
    <col min="11" max="11" width="5.75" style="126" customWidth="1"/>
    <col min="12" max="12" width="2.125" style="33" customWidth="1"/>
    <col min="13" max="14" width="10.625" style="33" hidden="1" customWidth="1"/>
    <col min="15" max="16" width="10.625" style="33"/>
    <col min="17" max="17" width="15.25" style="33" customWidth="1"/>
    <col min="18" max="16384" width="10.625" style="33"/>
  </cols>
  <sheetData>
    <row r="1" spans="1:15" ht="13.5" hidden="1" customHeight="1">
      <c r="A1" s="722"/>
      <c r="B1" s="722">
        <f>COUNTIF($G$8:$G$79,"※")</f>
        <v>11</v>
      </c>
      <c r="C1" s="723" t="s">
        <v>586</v>
      </c>
      <c r="D1" s="722">
        <f>COUNTIF($G$8:$G$79,"E")+COUNTIF($G$8:$G$79,"E ")+COUNTIF($G$8:$G$79," E ")</f>
        <v>0</v>
      </c>
      <c r="J1" s="33"/>
      <c r="L1" s="750"/>
      <c r="M1" s="1259"/>
      <c r="N1" s="1259"/>
    </row>
    <row r="2" spans="1:15" ht="27" customHeight="1">
      <c r="A2" s="750"/>
      <c r="J2" s="33"/>
      <c r="L2" s="750"/>
      <c r="O2" s="750"/>
    </row>
    <row r="3" spans="1:15" ht="24" customHeight="1">
      <c r="A3" s="750"/>
      <c r="C3" s="2124" t="s">
        <v>646</v>
      </c>
      <c r="D3" s="2209"/>
      <c r="E3" s="2132" t="str">
        <f>IF(工事情報!G4="","",工事情報!G4)</f>
        <v/>
      </c>
      <c r="F3" s="2113"/>
      <c r="G3" s="2113"/>
      <c r="H3" s="2113"/>
      <c r="I3" s="2113"/>
      <c r="J3" s="2114"/>
      <c r="L3" s="750"/>
    </row>
    <row r="4" spans="1:15" ht="30" customHeight="1">
      <c r="A4" s="750"/>
      <c r="J4" s="33"/>
      <c r="L4" s="750"/>
    </row>
    <row r="5" spans="1:15" ht="15" customHeight="1">
      <c r="B5" s="4"/>
      <c r="C5" s="147" t="s">
        <v>358</v>
      </c>
      <c r="J5" s="33"/>
    </row>
    <row r="6" spans="1:15" ht="15" customHeight="1">
      <c r="D6" s="72"/>
      <c r="E6" s="72"/>
      <c r="J6" s="35"/>
      <c r="L6" s="754"/>
    </row>
    <row r="7" spans="1:15" ht="13.5" customHeight="1">
      <c r="C7" s="32" t="s">
        <v>756</v>
      </c>
      <c r="D7" s="38"/>
      <c r="E7" s="38"/>
      <c r="F7" s="81"/>
      <c r="G7" s="99"/>
      <c r="H7" s="80" t="s">
        <v>757</v>
      </c>
      <c r="I7" s="38"/>
      <c r="J7" s="36"/>
      <c r="L7" s="754"/>
      <c r="M7" s="147"/>
    </row>
    <row r="8" spans="1:15" ht="24" customHeight="1">
      <c r="C8" s="54">
        <v>1</v>
      </c>
      <c r="D8" s="2289" t="s">
        <v>1753</v>
      </c>
      <c r="E8" s="2290"/>
      <c r="F8" s="2291" t="str">
        <f>IF(H8="","※",IF((H8="1：補正有り")*(H9=""),"E",""))</f>
        <v>※</v>
      </c>
      <c r="G8" s="2292"/>
      <c r="H8" s="1456" t="str">
        <f>IF(一般事項!F61="","",一般事項!F61)</f>
        <v/>
      </c>
      <c r="I8" s="2293" t="str">
        <f>IF(F8="E","補正率を入力してください","")</f>
        <v/>
      </c>
      <c r="J8" s="2294"/>
      <c r="L8" s="754"/>
      <c r="M8" s="147"/>
    </row>
    <row r="9" spans="1:15" ht="15" customHeight="1">
      <c r="C9" s="489"/>
      <c r="D9" s="2284" t="s">
        <v>2012</v>
      </c>
      <c r="E9" s="2285"/>
      <c r="F9" s="179" t="s">
        <v>576</v>
      </c>
      <c r="G9" s="566"/>
      <c r="H9" s="965"/>
      <c r="I9" s="53" t="s">
        <v>462</v>
      </c>
      <c r="J9" s="105"/>
      <c r="L9" s="754"/>
      <c r="M9" s="147"/>
    </row>
    <row r="10" spans="1:15" ht="15" customHeight="1">
      <c r="C10" s="55"/>
      <c r="D10" s="2266" t="s">
        <v>1639</v>
      </c>
      <c r="E10" s="2267"/>
      <c r="F10" s="179" t="s">
        <v>576</v>
      </c>
      <c r="G10" s="566" t="str">
        <f>IF(H8="","",IF((H8="1：補正あり")*(H10=""),"※",IF((H8="1：補正あり")*(H10&gt;2),"E","")))</f>
        <v/>
      </c>
      <c r="H10" s="1679" t="str">
        <f>IF(一般事項!F62="","",一般事項!F62)</f>
        <v/>
      </c>
      <c r="I10" s="79" t="s">
        <v>722</v>
      </c>
      <c r="J10" s="488"/>
      <c r="K10" s="565" t="str">
        <f>IF(G10="E","積算基準の最大値は2％です。再度確認してください。","")</f>
        <v/>
      </c>
    </row>
    <row r="11" spans="1:15" ht="24" customHeight="1">
      <c r="C11" s="54">
        <v>2</v>
      </c>
      <c r="D11" s="2270" t="s">
        <v>894</v>
      </c>
      <c r="E11" s="2271"/>
      <c r="F11" s="175"/>
      <c r="G11" s="176" t="str">
        <f>IF(H11="","※",IF(AND(OR(H12&lt;&gt;"",H13&lt;&gt;"",H21&lt;&gt;"")=TRUE,H11&lt;&gt;"YES")=TRUE,"E",""))</f>
        <v>※</v>
      </c>
      <c r="H11" s="212"/>
      <c r="I11" s="120" t="str">
        <f>IF(G11="E","YESを選択してください","")</f>
        <v/>
      </c>
      <c r="J11" s="103"/>
      <c r="K11" s="606"/>
    </row>
    <row r="12" spans="1:15">
      <c r="C12" s="77"/>
      <c r="D12" s="2272" t="s">
        <v>896</v>
      </c>
      <c r="E12" s="2273"/>
      <c r="F12" s="179"/>
      <c r="G12" s="566" t="str">
        <f>IF(H11="","",IF(AND(H11="YES",H12=""),"※",""))</f>
        <v/>
      </c>
      <c r="H12" s="130"/>
      <c r="I12" s="52"/>
      <c r="J12" s="105"/>
      <c r="K12" s="607"/>
    </row>
    <row r="13" spans="1:15">
      <c r="C13" s="77"/>
      <c r="D13" s="2268" t="s">
        <v>895</v>
      </c>
      <c r="E13" s="2269"/>
      <c r="F13" s="179"/>
      <c r="G13" s="173" t="str">
        <f>IF(H11="","",IF(AND(H11="YES",H13=""),"※",""))</f>
        <v/>
      </c>
      <c r="H13" s="1287"/>
      <c r="I13" s="52"/>
      <c r="J13" s="105"/>
      <c r="K13" s="607"/>
    </row>
    <row r="14" spans="1:15">
      <c r="C14" s="77"/>
      <c r="D14" s="1479"/>
      <c r="E14" s="1250" t="s">
        <v>1529</v>
      </c>
      <c r="F14" s="1246"/>
      <c r="G14" s="1247" t="str">
        <f>IF(H11="","",IF(AND(H11="YES",H14=""),"※",""))</f>
        <v/>
      </c>
      <c r="H14" s="1251"/>
      <c r="I14" s="1248" t="s">
        <v>1580</v>
      </c>
      <c r="J14" s="1252"/>
      <c r="K14" s="1293" t="s">
        <v>1530</v>
      </c>
    </row>
    <row r="15" spans="1:15">
      <c r="C15" s="77"/>
      <c r="D15" s="1479"/>
      <c r="E15" s="1657" t="s">
        <v>1786</v>
      </c>
      <c r="F15" s="179"/>
      <c r="G15" s="1288" t="str">
        <f>IF(H11="","",IF(AND(H11="YES",H15=""),"※",""))</f>
        <v/>
      </c>
      <c r="H15" s="1258"/>
      <c r="I15" s="1248"/>
      <c r="J15" s="1249"/>
      <c r="K15" s="607"/>
    </row>
    <row r="16" spans="1:15">
      <c r="C16" s="77"/>
      <c r="D16" s="2268" t="s">
        <v>1754</v>
      </c>
      <c r="E16" s="2278"/>
      <c r="F16" s="1246"/>
      <c r="G16" s="173" t="str">
        <f>IF(H16="",IF(AND(H11="YES",H16=""),"※",""),IF(OR(H16=H17,H16=H18,H16=H19,H16=H20,H16=H21)=TRUE,"E ",""))</f>
        <v/>
      </c>
      <c r="H16" s="490"/>
      <c r="I16" s="1253" t="str">
        <f t="shared" ref="I16:I21" si="0">IF(G16="E","上に詰めてください",IF(G16="E ","理由が重複しています",""))</f>
        <v/>
      </c>
      <c r="J16" s="1252"/>
      <c r="K16" s="607"/>
    </row>
    <row r="17" spans="3:12" ht="13.5" customHeight="1">
      <c r="C17" s="77"/>
      <c r="D17" s="2268" t="s">
        <v>1755</v>
      </c>
      <c r="E17" s="2278"/>
      <c r="F17" s="1246"/>
      <c r="G17" s="1247" t="str">
        <f>IF(AND(OR(H16="")=TRUE,H17&lt;&gt;"")=TRUE,"E",IF(H17="","",IF(OR(H17=$H$16,H17=$H$18,H17=$H$18,H17=$H$19,H17=$H$20)=TRUE,"E ","")))</f>
        <v/>
      </c>
      <c r="H17" s="490"/>
      <c r="I17" s="1253" t="str">
        <f t="shared" si="0"/>
        <v/>
      </c>
      <c r="J17" s="1252"/>
      <c r="K17" s="607"/>
    </row>
    <row r="18" spans="3:12">
      <c r="C18" s="77"/>
      <c r="D18" s="2279" t="s">
        <v>1756</v>
      </c>
      <c r="E18" s="2278"/>
      <c r="F18" s="1246"/>
      <c r="G18" s="1247" t="str">
        <f>IF(AND(OR(H16="",H17="")=TRUE,H18&lt;&gt;"")=TRUE,"E",IF(H18="","",IF(OR(H18=H16,H18=H17,H18=H19,H18=H20,H18=H21)=TRUE,"E ","")))</f>
        <v/>
      </c>
      <c r="H18" s="490"/>
      <c r="I18" s="1253" t="str">
        <f t="shared" si="0"/>
        <v/>
      </c>
      <c r="J18" s="1252"/>
      <c r="K18" s="607"/>
    </row>
    <row r="19" spans="3:12">
      <c r="C19" s="77"/>
      <c r="D19" s="2268" t="s">
        <v>1757</v>
      </c>
      <c r="E19" s="2278"/>
      <c r="F19" s="1246"/>
      <c r="G19" s="1247" t="str">
        <f>IF(AND(OR(H16="",H17="",H18="")=TRUE,H19&lt;&gt;"")=TRUE,"E",IF(H19="","",IF(OR(H19=H16,H19=H17,H19=H18,H19=H20,H19=H21)=TRUE,"E ","")))</f>
        <v/>
      </c>
      <c r="H19" s="490"/>
      <c r="I19" s="1253" t="str">
        <f t="shared" si="0"/>
        <v/>
      </c>
      <c r="J19" s="1252"/>
      <c r="K19" s="607"/>
    </row>
    <row r="20" spans="3:12">
      <c r="C20" s="77"/>
      <c r="D20" s="2268" t="s">
        <v>1758</v>
      </c>
      <c r="E20" s="2278"/>
      <c r="F20" s="1246"/>
      <c r="G20" s="1247" t="str">
        <f>IF(AND(OR(H16="",H17="",H18="",H19="")=TRUE,H20&lt;&gt;"")=TRUE,"E",IF(H20="","",IF(OR(H20=H16,H20=H17,H20=H18,H20=H19,H20=H21)=TRUE,"E ","")))</f>
        <v/>
      </c>
      <c r="H20" s="490"/>
      <c r="I20" s="1253" t="str">
        <f t="shared" si="0"/>
        <v/>
      </c>
      <c r="J20" s="1252"/>
      <c r="K20" s="607"/>
    </row>
    <row r="21" spans="3:12">
      <c r="C21" s="78"/>
      <c r="D21" s="1479"/>
      <c r="E21" s="1250" t="s">
        <v>1759</v>
      </c>
      <c r="F21" s="177"/>
      <c r="G21" s="178" t="str">
        <f>IF(AND(OR(H16="",H17="",H18="",H19="",H20="")=TRUE,H21&lt;&gt;"")=TRUE,"E",IF(H21="","",IF(OR(H21=H16,H21=H17,H21=H18,H21=H19,H21=H20)=TRUE,"E ","")))</f>
        <v/>
      </c>
      <c r="H21" s="1256"/>
      <c r="I21" s="1254" t="str">
        <f t="shared" si="0"/>
        <v/>
      </c>
      <c r="J21" s="1255"/>
      <c r="K21" s="607"/>
    </row>
    <row r="22" spans="3:12" ht="24" customHeight="1">
      <c r="C22" s="55">
        <v>3</v>
      </c>
      <c r="D22" s="2274" t="s">
        <v>758</v>
      </c>
      <c r="E22" s="2275"/>
      <c r="F22" s="180"/>
      <c r="G22" s="181" t="str">
        <f>IF(H22="","※","")</f>
        <v>※</v>
      </c>
      <c r="H22" s="1257"/>
      <c r="I22" s="51"/>
      <c r="J22" s="106"/>
      <c r="K22" s="607"/>
    </row>
    <row r="23" spans="3:12" ht="24" customHeight="1">
      <c r="C23" s="54">
        <v>4</v>
      </c>
      <c r="D23" s="2270" t="s">
        <v>759</v>
      </c>
      <c r="E23" s="2271"/>
      <c r="F23" s="175"/>
      <c r="G23" s="176" t="str">
        <f>IF(H23="","※",IF(AND(H24&lt;&gt;0,H23&lt;&gt;"YES"),"E",""))</f>
        <v>※</v>
      </c>
      <c r="H23" s="213"/>
      <c r="I23" s="121" t="str">
        <f>IF(G23="E","YESを選択してください","")</f>
        <v/>
      </c>
      <c r="J23" s="103"/>
      <c r="K23" s="607"/>
    </row>
    <row r="24" spans="3:12" ht="15" customHeight="1">
      <c r="C24" s="56"/>
      <c r="D24" s="2264" t="s">
        <v>649</v>
      </c>
      <c r="E24" s="2265"/>
      <c r="F24" s="177" t="s">
        <v>461</v>
      </c>
      <c r="G24" s="178" t="str">
        <f>IF(H23="","",IF(AND(H23="YES",H24=""),"※",""))</f>
        <v/>
      </c>
      <c r="H24" s="192"/>
      <c r="I24" s="50" t="s">
        <v>462</v>
      </c>
      <c r="J24" s="104"/>
      <c r="K24" s="607"/>
    </row>
    <row r="25" spans="3:12" ht="24" customHeight="1">
      <c r="C25" s="55">
        <v>5</v>
      </c>
      <c r="D25" s="2276" t="s">
        <v>760</v>
      </c>
      <c r="E25" s="2277"/>
      <c r="F25" s="175"/>
      <c r="G25" s="176" t="str">
        <f>IF(H25="","※",IF(AND(H26&lt;&gt;0,H25&lt;&gt;"YES")=TRUE,"E",""))</f>
        <v>※</v>
      </c>
      <c r="H25" s="212"/>
      <c r="I25" s="122" t="str">
        <f>IF(G25="E","YESを選択してください","")</f>
        <v/>
      </c>
      <c r="J25" s="103"/>
      <c r="K25" s="607"/>
    </row>
    <row r="26" spans="3:12" ht="15" customHeight="1">
      <c r="C26" s="56"/>
      <c r="D26" s="2264" t="s">
        <v>900</v>
      </c>
      <c r="E26" s="2265"/>
      <c r="F26" s="177" t="s">
        <v>461</v>
      </c>
      <c r="G26" s="178" t="str">
        <f>IF(H25="","",IF(AND(H25="YES",H26=""),"※",""))</f>
        <v/>
      </c>
      <c r="H26" s="192"/>
      <c r="I26" s="50" t="s">
        <v>463</v>
      </c>
      <c r="J26" s="104"/>
      <c r="K26" s="607"/>
    </row>
    <row r="27" spans="3:12" ht="24" customHeight="1">
      <c r="C27" s="54">
        <v>6</v>
      </c>
      <c r="D27" s="2270" t="s">
        <v>761</v>
      </c>
      <c r="E27" s="2271"/>
      <c r="F27" s="175"/>
      <c r="G27" s="176" t="str">
        <f>IF(H27="","※",IF(AND(H28&lt;&gt;0,H27&lt;&gt;"YES")=TRUE,"E",""))</f>
        <v>※</v>
      </c>
      <c r="H27" s="212"/>
      <c r="I27" s="123" t="str">
        <f>IF(G27="E","YESを選択してください","")</f>
        <v/>
      </c>
      <c r="J27" s="107"/>
      <c r="K27" s="607"/>
    </row>
    <row r="28" spans="3:12" ht="15" customHeight="1">
      <c r="C28" s="56"/>
      <c r="D28" s="2264" t="s">
        <v>470</v>
      </c>
      <c r="E28" s="2265"/>
      <c r="F28" s="177" t="s">
        <v>461</v>
      </c>
      <c r="G28" s="178" t="str">
        <f>IF(H27="","",IF(AND(H27="YES",H28=""),"※",""))</f>
        <v/>
      </c>
      <c r="H28" s="2297"/>
      <c r="I28" s="2298"/>
      <c r="J28" s="104" t="s">
        <v>905</v>
      </c>
      <c r="K28" s="607"/>
    </row>
    <row r="29" spans="3:12" ht="24" customHeight="1">
      <c r="C29" s="54">
        <v>7</v>
      </c>
      <c r="D29" s="2270" t="s">
        <v>386</v>
      </c>
      <c r="E29" s="2283"/>
      <c r="F29" s="182"/>
      <c r="G29" s="172" t="str">
        <f>IF(H29="","※",IF(AND(OR(H30&lt;&gt;"",H31&lt;&gt;"",H32&lt;&gt;"",H33&lt;&gt;"",H34&lt;&gt;"",H35&lt;&gt;"",H36&lt;&gt;"",H37&lt;&gt;"")=TRUE,H29&lt;&gt;"YES"),"E",""))</f>
        <v>※</v>
      </c>
      <c r="H29" s="213"/>
      <c r="I29" s="127" t="str">
        <f>IF(G29="E","YESを選択してください","")</f>
        <v/>
      </c>
      <c r="J29" s="108"/>
      <c r="K29" s="607"/>
    </row>
    <row r="30" spans="3:12" ht="15" customHeight="1">
      <c r="C30" s="55"/>
      <c r="D30" s="2241" t="s">
        <v>898</v>
      </c>
      <c r="E30" s="2286"/>
      <c r="F30" s="179" t="s">
        <v>461</v>
      </c>
      <c r="G30" s="173" t="str">
        <f>IF(H29="","",IF(AND(H29="YES",H30=""),"※",IF(AND(H29="NO",H30&lt;&gt;""),"E","")))</f>
        <v/>
      </c>
      <c r="H30" s="191"/>
      <c r="I30" s="100" t="s">
        <v>462</v>
      </c>
      <c r="J30" s="108"/>
      <c r="K30" s="607"/>
    </row>
    <row r="31" spans="3:12" ht="15" customHeight="1">
      <c r="C31" s="57"/>
      <c r="D31" s="2268" t="s">
        <v>652</v>
      </c>
      <c r="E31" s="2278"/>
      <c r="F31" s="182"/>
      <c r="G31" s="172" t="str">
        <f>IF(AND(H29="NO",H31&lt;&gt;"")," E ",IF(H31="",IF(AND(H29="YES",H31=""),"※",""),IF(OR(H31=H32,H31=H33,H31=H34,H31=H35,H31=H36)=TRUE,"E ","")))</f>
        <v/>
      </c>
      <c r="H31" s="214"/>
      <c r="I31" s="148" t="str">
        <f t="shared" ref="I31:I36" si="1">IF(G31="E","上に詰めてください",IF(G31="E ","理由が重複しています",""))</f>
        <v/>
      </c>
      <c r="J31" s="105"/>
      <c r="K31" s="607"/>
    </row>
    <row r="32" spans="3:12" ht="15" customHeight="1">
      <c r="C32" s="57"/>
      <c r="D32" s="2268" t="s">
        <v>347</v>
      </c>
      <c r="E32" s="2278"/>
      <c r="F32" s="179"/>
      <c r="G32" s="172" t="str">
        <f>IF(AND(H29="NO",H32&lt;&gt;"")," E ",IF(AND(OR(H31="")=TRUE,H32&lt;&gt;"")=TRUE,"E",IF(H32="","",IF(OR(H32=H31,H32=H33,H32=H34,H32=H35,H32=H36)=TRUE,"E ",""))))</f>
        <v/>
      </c>
      <c r="H32" s="214"/>
      <c r="I32" s="148" t="str">
        <f t="shared" si="1"/>
        <v/>
      </c>
      <c r="J32" s="105"/>
      <c r="K32" s="607"/>
      <c r="L32" s="37"/>
    </row>
    <row r="33" spans="1:14" ht="13.5" customHeight="1">
      <c r="C33" s="57"/>
      <c r="D33" s="2268" t="s">
        <v>899</v>
      </c>
      <c r="E33" s="2278"/>
      <c r="F33" s="179"/>
      <c r="G33" s="173" t="str">
        <f>IF(AND(H29="NO",H33&lt;&gt;"")," E ",IF(AND(OR(H31="",H32="")=TRUE,H33&lt;&gt;"")=TRUE,"E",IF(H33="","",IF(OR(H33=H31,H33=H32,H33=H34,H33=H35,H33=H36)=TRUE,"E ",""))))</f>
        <v/>
      </c>
      <c r="H33" s="214"/>
      <c r="I33" s="148" t="str">
        <f t="shared" si="1"/>
        <v/>
      </c>
      <c r="J33" s="105"/>
      <c r="K33" s="607"/>
      <c r="L33" s="37"/>
    </row>
    <row r="34" spans="1:14" ht="13.5" customHeight="1">
      <c r="C34" s="57"/>
      <c r="D34" s="2268" t="s">
        <v>432</v>
      </c>
      <c r="E34" s="2278"/>
      <c r="F34" s="179"/>
      <c r="G34" s="173" t="str">
        <f>IF(AND(H29="NO",H34&lt;&gt;"")," E ",IF(AND(OR(H31="",H32="",H33="")=TRUE,H34&lt;&gt;"")=TRUE,"E",IF(H34="","",IF(OR(H34=H31,H34=H32,H34=H33,H34=H35,H34=H36)=TRUE,"E ",""))))</f>
        <v/>
      </c>
      <c r="H34" s="214"/>
      <c r="I34" s="148" t="str">
        <f t="shared" si="1"/>
        <v/>
      </c>
      <c r="J34" s="105"/>
      <c r="K34" s="607"/>
      <c r="L34" s="37"/>
    </row>
    <row r="35" spans="1:14" ht="13.5" customHeight="1">
      <c r="C35" s="55"/>
      <c r="D35" s="2268" t="s">
        <v>348</v>
      </c>
      <c r="E35" s="2288"/>
      <c r="F35" s="179"/>
      <c r="G35" s="173" t="str">
        <f>IF(AND(H29="NO",H35&lt;&gt;"")," E ",IF(AND(OR(H31="",H32="",H33="",H34="")=TRUE,H35&lt;&gt;"")=TRUE,"E",IF(H35="","",IF(OR(H35=H31,H35=H32,H35=H33,H35=H34,H35=H36)=TRUE,"E ",""))))</f>
        <v/>
      </c>
      <c r="H35" s="214"/>
      <c r="I35" s="148" t="str">
        <f t="shared" si="1"/>
        <v/>
      </c>
      <c r="J35" s="105"/>
      <c r="K35" s="607"/>
      <c r="L35" s="37"/>
    </row>
    <row r="36" spans="1:14" ht="15" customHeight="1">
      <c r="C36" s="55"/>
      <c r="D36" s="2287" t="s">
        <v>409</v>
      </c>
      <c r="E36" s="2288"/>
      <c r="F36" s="179"/>
      <c r="G36" s="173" t="str">
        <f>IF(AND(H29="NO",H36&lt;&gt;"")," E ",IF(AND(OR(H31="",H32="",H33="",H34="",H35="")=TRUE,H36&lt;&gt;"")=TRUE,"E",IF(H36="","",IF(OR(H36=H31,H36=H32,H36=H33,H36=H34,H36=H35)=TRUE,"E ",""))))</f>
        <v/>
      </c>
      <c r="H36" s="214"/>
      <c r="I36" s="148" t="str">
        <f t="shared" si="1"/>
        <v/>
      </c>
      <c r="J36" s="105"/>
      <c r="K36" s="607"/>
    </row>
    <row r="37" spans="1:14" ht="15" customHeight="1">
      <c r="C37" s="56"/>
      <c r="D37" s="2236" t="s">
        <v>430</v>
      </c>
      <c r="E37" s="2237"/>
      <c r="F37" s="183" t="s">
        <v>461</v>
      </c>
      <c r="G37" s="184" t="str">
        <f>IF(AND(H29="NO",H37&lt;&gt;"")," E ",IF(H37&lt;&gt;"",IF(AND(H31&lt;&gt;"その他",H32&lt;&gt;"その他",H33&lt;&gt;"その他",H34&lt;&gt;"その他",H35&lt;&gt;"その他",H36&lt;&gt;"その他")=TRUE,"E",""),IF(OR(H31="その他",H32="その他",H33="その他",H34="その他",H35="その他",H36="その他")=TRUE,"※","")))</f>
        <v/>
      </c>
      <c r="H37" s="2297"/>
      <c r="I37" s="2298"/>
      <c r="J37" s="109" t="s">
        <v>905</v>
      </c>
      <c r="K37" s="491" t="str">
        <f>IF(G37="E","６．その他を選んで下さい",IF(G37="※","具体的に記述して下さい",""))</f>
        <v/>
      </c>
    </row>
    <row r="38" spans="1:14" ht="24" customHeight="1">
      <c r="C38" s="54">
        <v>8</v>
      </c>
      <c r="D38" s="2270" t="s">
        <v>354</v>
      </c>
      <c r="E38" s="2271"/>
      <c r="F38" s="608"/>
      <c r="G38" s="557" t="str">
        <f>IF(H38="","※",IF(AND(N38&lt;&gt;3,H38&lt;&gt;"YES")=TRUE,"E",""))</f>
        <v>※</v>
      </c>
      <c r="H38" s="212"/>
      <c r="I38" s="121" t="str">
        <f>IF(G38="E","YESを選択してください","")</f>
        <v/>
      </c>
      <c r="J38" s="103"/>
      <c r="K38" s="607"/>
      <c r="M38" s="868" t="s">
        <v>998</v>
      </c>
      <c r="N38" s="869">
        <f>COUNTBLANK(H39:H41)</f>
        <v>3</v>
      </c>
    </row>
    <row r="39" spans="1:14" ht="15" customHeight="1">
      <c r="C39" s="57"/>
      <c r="D39" s="2281" t="s">
        <v>897</v>
      </c>
      <c r="E39" s="2282"/>
      <c r="F39" s="609" t="s">
        <v>461</v>
      </c>
      <c r="G39" s="566" t="str">
        <f>IF(H38="","",IF(AND(H38="YES",H39=""),"※",""))</f>
        <v/>
      </c>
      <c r="H39" s="966"/>
      <c r="I39" s="53" t="s">
        <v>462</v>
      </c>
      <c r="J39" s="105"/>
      <c r="K39" s="607"/>
    </row>
    <row r="40" spans="1:14" ht="15" customHeight="1">
      <c r="C40" s="57"/>
      <c r="D40" s="2281" t="s">
        <v>431</v>
      </c>
      <c r="E40" s="2282"/>
      <c r="F40" s="609" t="s">
        <v>461</v>
      </c>
      <c r="G40" s="566" t="str">
        <f>IF($H38="","",IF(AND($H38="YES",H40=""),"※",""))</f>
        <v/>
      </c>
      <c r="H40" s="2299"/>
      <c r="I40" s="2300"/>
      <c r="J40" s="105" t="s">
        <v>905</v>
      </c>
      <c r="K40" s="607"/>
    </row>
    <row r="41" spans="1:14" ht="15" customHeight="1">
      <c r="C41" s="55"/>
      <c r="D41" s="2266" t="s">
        <v>466</v>
      </c>
      <c r="E41" s="2267"/>
      <c r="F41" s="609" t="s">
        <v>461</v>
      </c>
      <c r="G41" s="566" t="str">
        <f>IF($H38="","",IF(AND($H38="YES",H41=""),"※",""))</f>
        <v/>
      </c>
      <c r="H41" s="552"/>
      <c r="I41" s="79" t="s">
        <v>722</v>
      </c>
      <c r="J41" s="488"/>
      <c r="K41" s="565"/>
    </row>
    <row r="42" spans="1:14" ht="24" customHeight="1">
      <c r="C42" s="54">
        <v>9</v>
      </c>
      <c r="D42" s="2270" t="s">
        <v>755</v>
      </c>
      <c r="E42" s="2271"/>
      <c r="F42" s="608"/>
      <c r="G42" s="557" t="str">
        <f>IF(H42="","※",IF(AND(N42&lt;&gt;2,H42&lt;&gt;"1：補正有り")=TRUE,"E",""))</f>
        <v>※</v>
      </c>
      <c r="H42" s="1454" t="str">
        <f>IF(一般事項!F63="","",一般事項!F63)</f>
        <v/>
      </c>
      <c r="I42" s="2293" t="str">
        <f>IF(G42="E","「一般事項」シートにて『1：補正有り』を選択してください","")</f>
        <v/>
      </c>
      <c r="J42" s="2294"/>
      <c r="K42" s="607"/>
      <c r="M42" s="868" t="s">
        <v>998</v>
      </c>
      <c r="N42" s="869">
        <f>COUNTBLANK(H43:H44)</f>
        <v>2</v>
      </c>
    </row>
    <row r="43" spans="1:14" ht="15" customHeight="1">
      <c r="C43" s="57"/>
      <c r="D43" s="2281" t="s">
        <v>1760</v>
      </c>
      <c r="E43" s="2282"/>
      <c r="F43" s="609" t="s">
        <v>461</v>
      </c>
      <c r="G43" s="566" t="str">
        <f>IF($H42="","",IF(AND($H42="1：補正有り",H43=""),"※",""))</f>
        <v/>
      </c>
      <c r="H43" s="2299"/>
      <c r="I43" s="2300"/>
      <c r="J43" s="105" t="s">
        <v>905</v>
      </c>
      <c r="K43" s="607"/>
    </row>
    <row r="44" spans="1:14" ht="15" customHeight="1">
      <c r="C44" s="55"/>
      <c r="D44" s="2266" t="s">
        <v>721</v>
      </c>
      <c r="E44" s="2267"/>
      <c r="F44" s="609" t="s">
        <v>461</v>
      </c>
      <c r="G44" s="566" t="str">
        <f>IF($H42="","",IF(AND($H42="1：補正有り",H44=""),"※",IF(H44&gt;2,"E","")))</f>
        <v/>
      </c>
      <c r="H44" s="552"/>
      <c r="I44" s="79" t="s">
        <v>794</v>
      </c>
      <c r="J44" s="488"/>
      <c r="K44" s="565" t="str">
        <f>IF(G44="E","積算基準の最大値は2％です。2以下を入力してください。","")</f>
        <v/>
      </c>
    </row>
    <row r="45" spans="1:14" s="408" customFormat="1" ht="24" customHeight="1">
      <c r="A45" s="33"/>
      <c r="C45" s="54">
        <v>10</v>
      </c>
      <c r="D45" s="2270" t="s">
        <v>976</v>
      </c>
      <c r="E45" s="2280"/>
      <c r="F45" s="610"/>
      <c r="G45" s="557" t="str">
        <f>IF(H45="","※",IF(AND(N45&lt;&gt;2,H45&lt;&gt;"YES")=TRUE,"E",""))</f>
        <v>※</v>
      </c>
      <c r="H45" s="409"/>
      <c r="I45" s="410" t="str">
        <f>IF(G45="E","YESを選択してください","")</f>
        <v/>
      </c>
      <c r="J45" s="411"/>
      <c r="K45" s="607"/>
      <c r="M45" s="868" t="s">
        <v>998</v>
      </c>
      <c r="N45" s="869">
        <f>COUNTBLANK(H46:H47)</f>
        <v>2</v>
      </c>
    </row>
    <row r="46" spans="1:14" s="408" customFormat="1" ht="15" customHeight="1">
      <c r="A46" s="33"/>
      <c r="C46" s="55"/>
      <c r="D46" s="2241" t="s">
        <v>977</v>
      </c>
      <c r="E46" s="2242"/>
      <c r="F46" s="609"/>
      <c r="G46" s="566" t="str">
        <f>IF(H45="","",IF(AND(H45="YES",H46=""),"※",""))</f>
        <v/>
      </c>
      <c r="H46" s="2301"/>
      <c r="I46" s="2302"/>
      <c r="J46" s="2303"/>
      <c r="K46" s="491" t="str">
        <f>IF(G47="E","「その他」を選んで下さい","")</f>
        <v/>
      </c>
    </row>
    <row r="47" spans="1:14" s="408" customFormat="1" ht="15" customHeight="1">
      <c r="A47" s="33"/>
      <c r="C47" s="412"/>
      <c r="D47" s="2236" t="s">
        <v>978</v>
      </c>
      <c r="E47" s="2237"/>
      <c r="F47" s="611"/>
      <c r="G47" s="612" t="str">
        <f>IF(H47&lt;&gt;"",IF(AND(H46&lt;&gt;"その他")=TRUE,"E",""),IF(OR(H46="その他")=TRUE,"※",""))</f>
        <v/>
      </c>
      <c r="H47" s="2238"/>
      <c r="I47" s="2239"/>
      <c r="J47" s="2240"/>
      <c r="K47" s="491" t="str">
        <f>IF(G47="※","具体的な時間を入力して下さい","")</f>
        <v/>
      </c>
    </row>
    <row r="48" spans="1:14" s="408" customFormat="1" ht="29.25" customHeight="1">
      <c r="A48" s="33"/>
      <c r="C48" s="1658">
        <v>11</v>
      </c>
      <c r="D48" s="2250" t="s">
        <v>1788</v>
      </c>
      <c r="E48" s="2251"/>
      <c r="F48" s="610"/>
      <c r="G48" s="557" t="str">
        <f>IF(H48="","※",IF(AND(N48&lt;&gt;3,H48&lt;&gt;"1：補正有り")=TRUE,"E",""))</f>
        <v>※</v>
      </c>
      <c r="H48" s="1454" t="str">
        <f>IF(一般事項!F64="","",一般事項!F64)</f>
        <v/>
      </c>
      <c r="I48" s="2293" t="str">
        <f>IF(G48="E","「一般事項」シートにて『1：補正有り』を選択してください","")</f>
        <v/>
      </c>
      <c r="J48" s="2294"/>
      <c r="K48" s="607"/>
      <c r="M48" s="868" t="s">
        <v>998</v>
      </c>
      <c r="N48" s="869">
        <f>COUNTBLANK(H49:H51)</f>
        <v>3</v>
      </c>
    </row>
    <row r="49" spans="1:14" s="408" customFormat="1" ht="15" customHeight="1">
      <c r="A49" s="33"/>
      <c r="C49" s="1659"/>
      <c r="D49" s="2252" t="s">
        <v>1835</v>
      </c>
      <c r="E49" s="2253"/>
      <c r="F49" s="609" t="s">
        <v>461</v>
      </c>
      <c r="G49" s="566" t="str">
        <f>IF(H48="","",IF(AND(H48="1：補正有り",H49=""),"※",""))</f>
        <v/>
      </c>
      <c r="H49" s="966"/>
      <c r="I49" s="53" t="s">
        <v>462</v>
      </c>
      <c r="J49" s="105"/>
      <c r="K49" s="491"/>
    </row>
    <row r="50" spans="1:14" s="408" customFormat="1" ht="15" customHeight="1">
      <c r="A50" s="33"/>
      <c r="C50" s="1659"/>
      <c r="D50" s="2252" t="s">
        <v>1836</v>
      </c>
      <c r="E50" s="2253"/>
      <c r="F50" s="609" t="s">
        <v>461</v>
      </c>
      <c r="G50" s="566" t="str">
        <f>IF(H48="","",IF(AND(H48="1：補正有り",H50=""),"※",""))</f>
        <v/>
      </c>
      <c r="H50" s="966"/>
      <c r="I50" s="53" t="s">
        <v>462</v>
      </c>
      <c r="J50" s="105"/>
      <c r="K50" s="491"/>
    </row>
    <row r="51" spans="1:14" s="408" customFormat="1" ht="15" customHeight="1">
      <c r="A51" s="33"/>
      <c r="C51" s="1660"/>
      <c r="D51" s="2254" t="s">
        <v>1787</v>
      </c>
      <c r="E51" s="2255"/>
      <c r="F51" s="614" t="s">
        <v>461</v>
      </c>
      <c r="G51" s="613" t="str">
        <f>IF($H48="","",IF(AND($H48="1：補正有り",H51=""),"※",IF(H51&gt;2,"E","")))</f>
        <v/>
      </c>
      <c r="H51" s="1256"/>
      <c r="I51" s="50" t="s">
        <v>468</v>
      </c>
      <c r="J51" s="488"/>
      <c r="K51" s="491" t="str">
        <f>IF(G51="E","積算基準の最大値は2％です。2以下を入力してください。","")</f>
        <v/>
      </c>
    </row>
    <row r="52" spans="1:14" s="408" customFormat="1" ht="24" hidden="1" customHeight="1">
      <c r="A52" s="33"/>
      <c r="C52" s="1897">
        <v>12</v>
      </c>
      <c r="D52" s="2244" t="s">
        <v>1725</v>
      </c>
      <c r="E52" s="2245"/>
      <c r="F52" s="1898"/>
      <c r="G52" s="1899"/>
      <c r="H52" s="1900" t="str">
        <f>IF(一般事項!F65="","",一般事項!F65)</f>
        <v/>
      </c>
      <c r="I52" s="2295" t="str">
        <f>IF(G52="E","「一般事項」シートにて『1：補正有り』を選択してください","")</f>
        <v/>
      </c>
      <c r="J52" s="2296"/>
      <c r="K52" s="607"/>
      <c r="M52" s="868" t="s">
        <v>998</v>
      </c>
      <c r="N52" s="869">
        <f>COUNTBLANK(H53:H54)</f>
        <v>2</v>
      </c>
    </row>
    <row r="53" spans="1:14" s="408" customFormat="1" ht="15" hidden="1" customHeight="1">
      <c r="A53" s="33"/>
      <c r="C53" s="1901"/>
      <c r="D53" s="2246" t="s">
        <v>1761</v>
      </c>
      <c r="E53" s="2247"/>
      <c r="F53" s="1902" t="s">
        <v>469</v>
      </c>
      <c r="G53" s="1903"/>
      <c r="H53" s="1904"/>
      <c r="I53" s="1905" t="s">
        <v>467</v>
      </c>
      <c r="J53" s="1906"/>
      <c r="K53" s="607"/>
    </row>
    <row r="54" spans="1:14" s="408" customFormat="1" ht="15" hidden="1" customHeight="1">
      <c r="A54" s="33"/>
      <c r="C54" s="1907"/>
      <c r="D54" s="2248" t="s">
        <v>342</v>
      </c>
      <c r="E54" s="2249"/>
      <c r="F54" s="1908" t="s">
        <v>469</v>
      </c>
      <c r="G54" s="1909"/>
      <c r="H54" s="1910"/>
      <c r="I54" s="1911" t="s">
        <v>468</v>
      </c>
      <c r="J54" s="1912"/>
      <c r="K54" s="565" t="str">
        <f>IF(G54="E","積算基準の最大値は2％です。2以下を入力してください。","")</f>
        <v/>
      </c>
    </row>
    <row r="55" spans="1:14" s="408" customFormat="1" ht="24" customHeight="1">
      <c r="A55" s="33"/>
      <c r="C55" s="1914">
        <v>12</v>
      </c>
      <c r="D55" s="2256" t="s">
        <v>10278</v>
      </c>
      <c r="E55" s="2257"/>
      <c r="F55" s="1915"/>
      <c r="G55" s="1916" t="str">
        <f>IF(H55="","※",IF(AND(N55&lt;&gt;8,H55&lt;&gt;"有り")=TRUE,"E",""))</f>
        <v>※</v>
      </c>
      <c r="H55" s="1917" t="str">
        <f>IF(一般事項!F99="","",一般事項!F99)</f>
        <v/>
      </c>
      <c r="I55" s="2258" t="str">
        <f>IF(G55="E","「一般事項」シートにて『有り』を選択してください","")</f>
        <v/>
      </c>
      <c r="J55" s="2259"/>
      <c r="K55" s="565"/>
      <c r="M55" s="868" t="s">
        <v>998</v>
      </c>
      <c r="N55" s="869">
        <f>COUNTBLANK(H56:H63)</f>
        <v>8</v>
      </c>
    </row>
    <row r="56" spans="1:14" s="408" customFormat="1" ht="13.5" customHeight="1">
      <c r="A56" s="33"/>
      <c r="C56" s="55"/>
      <c r="D56" s="2260" t="s">
        <v>10285</v>
      </c>
      <c r="E56" s="2261"/>
      <c r="F56" s="1918" t="s">
        <v>461</v>
      </c>
      <c r="G56" s="2075" t="str">
        <f>IF(H55="","",IF(AND(H55="有り",H56=""),"※",""))</f>
        <v/>
      </c>
      <c r="H56" s="1919"/>
      <c r="I56" s="1920" t="s">
        <v>10286</v>
      </c>
      <c r="J56" s="1921"/>
      <c r="K56" s="565"/>
      <c r="M56" s="1913"/>
      <c r="N56" s="147"/>
    </row>
    <row r="57" spans="1:14" s="408" customFormat="1" ht="13.5" customHeight="1">
      <c r="A57" s="33"/>
      <c r="C57" s="55"/>
      <c r="D57" s="1922"/>
      <c r="E57" s="1923"/>
      <c r="F57" s="182" t="s">
        <v>10287</v>
      </c>
      <c r="G57" s="2076" t="str">
        <f>IF(H55="","",IF(AND(H55="有り",H57=""),"※",""))</f>
        <v/>
      </c>
      <c r="H57" s="1924"/>
      <c r="I57" s="100" t="s">
        <v>10288</v>
      </c>
      <c r="J57" s="1925"/>
      <c r="K57" s="565"/>
      <c r="M57" s="1913"/>
      <c r="N57" s="147"/>
    </row>
    <row r="58" spans="1:14" s="408" customFormat="1" ht="13.5" customHeight="1">
      <c r="A58" s="33"/>
      <c r="C58" s="55"/>
      <c r="D58" s="1922"/>
      <c r="E58" s="1923"/>
      <c r="F58" s="182" t="s">
        <v>10287</v>
      </c>
      <c r="G58" s="2076" t="str">
        <f>IF(H55="","",IF(AND(H55="有り",H58=""),"※",""))</f>
        <v/>
      </c>
      <c r="H58" s="1926"/>
      <c r="I58" s="53" t="s">
        <v>10289</v>
      </c>
      <c r="J58" s="1927"/>
      <c r="K58" s="565"/>
      <c r="M58" s="1913"/>
      <c r="N58" s="147"/>
    </row>
    <row r="59" spans="1:14" s="408" customFormat="1" ht="13.5" customHeight="1">
      <c r="A59" s="33"/>
      <c r="C59" s="55"/>
      <c r="D59" s="2262" t="s">
        <v>10290</v>
      </c>
      <c r="E59" s="2263"/>
      <c r="F59" s="179" t="s">
        <v>461</v>
      </c>
      <c r="G59" s="2077" t="str">
        <f>IF(H55="","",IF(AND(H55="有り",H59=""),"※",""))</f>
        <v/>
      </c>
      <c r="H59" s="1928"/>
      <c r="I59" s="53" t="s">
        <v>10286</v>
      </c>
      <c r="J59" s="1927"/>
      <c r="K59" s="565"/>
      <c r="M59" s="1913"/>
      <c r="N59" s="147"/>
    </row>
    <row r="60" spans="1:14" s="408" customFormat="1" ht="13.5" customHeight="1">
      <c r="A60" s="33"/>
      <c r="C60" s="55"/>
      <c r="D60" s="1929"/>
      <c r="E60" s="1930"/>
      <c r="F60" s="179" t="s">
        <v>10291</v>
      </c>
      <c r="G60" s="2077" t="str">
        <f>IF(H55="","",IF(AND(H55="有り",H60=""),"※",""))</f>
        <v/>
      </c>
      <c r="H60" s="1924"/>
      <c r="I60" s="100" t="s">
        <v>10288</v>
      </c>
      <c r="J60" s="1927"/>
      <c r="K60" s="565"/>
      <c r="M60" s="1913"/>
      <c r="N60" s="147"/>
    </row>
    <row r="61" spans="1:14" s="408" customFormat="1" ht="13.5" customHeight="1">
      <c r="A61" s="33"/>
      <c r="C61" s="55"/>
      <c r="D61" s="1929"/>
      <c r="E61" s="1930"/>
      <c r="F61" s="179" t="s">
        <v>10291</v>
      </c>
      <c r="G61" s="2077" t="str">
        <f>IF(H55="","",IF(AND(H55="有り",H61=""),"※",""))</f>
        <v/>
      </c>
      <c r="H61" s="1924"/>
      <c r="I61" s="100" t="s">
        <v>10289</v>
      </c>
      <c r="J61" s="1927"/>
      <c r="K61" s="565"/>
      <c r="M61" s="1913"/>
      <c r="N61" s="147"/>
    </row>
    <row r="62" spans="1:14" s="408" customFormat="1" ht="13.5" customHeight="1">
      <c r="A62" s="33"/>
      <c r="C62" s="55"/>
      <c r="D62" s="2262" t="s">
        <v>10292</v>
      </c>
      <c r="E62" s="2304"/>
      <c r="F62" s="179" t="s">
        <v>461</v>
      </c>
      <c r="G62" s="2077" t="str">
        <f>IF(H55="","",IF(AND(H55="有り",H62=""),"※",""))</f>
        <v/>
      </c>
      <c r="H62" s="1931"/>
      <c r="I62" s="53" t="s">
        <v>468</v>
      </c>
      <c r="J62" s="1927"/>
      <c r="K62" s="565"/>
      <c r="M62" s="1913"/>
      <c r="N62" s="147"/>
    </row>
    <row r="63" spans="1:14" s="408" customFormat="1" ht="13.5" customHeight="1">
      <c r="A63" s="33"/>
      <c r="C63" s="55"/>
      <c r="D63" s="2305" t="s">
        <v>10293</v>
      </c>
      <c r="E63" s="2306"/>
      <c r="F63" s="1932" t="s">
        <v>461</v>
      </c>
      <c r="G63" s="2078" t="str">
        <f>IF($H55="","",IF(AND($H55="有り",H63=""),"※",IF(H63&gt;2,"E","")))</f>
        <v/>
      </c>
      <c r="H63" s="1933"/>
      <c r="I63" s="1934" t="s">
        <v>10294</v>
      </c>
      <c r="J63" s="1935"/>
      <c r="K63" s="565"/>
      <c r="M63" s="1913"/>
      <c r="N63" s="147"/>
    </row>
    <row r="64" spans="1:14" s="408" customFormat="1" ht="13.5" customHeight="1">
      <c r="A64" s="33"/>
      <c r="C64" s="55"/>
      <c r="D64" s="2260" t="s">
        <v>10295</v>
      </c>
      <c r="E64" s="2261"/>
      <c r="F64" s="1918" t="s">
        <v>461</v>
      </c>
      <c r="G64" s="2075"/>
      <c r="H64" s="1919"/>
      <c r="I64" s="1920" t="s">
        <v>10286</v>
      </c>
      <c r="J64" s="1921"/>
      <c r="K64" s="565"/>
      <c r="M64" s="1913"/>
      <c r="N64" s="147"/>
    </row>
    <row r="65" spans="1:14" s="408" customFormat="1" ht="13.5" customHeight="1">
      <c r="A65" s="33"/>
      <c r="C65" s="55"/>
      <c r="D65" s="1922"/>
      <c r="E65" s="1923"/>
      <c r="F65" s="182" t="s">
        <v>10287</v>
      </c>
      <c r="G65" s="2076"/>
      <c r="H65" s="1924"/>
      <c r="I65" s="100" t="s">
        <v>10288</v>
      </c>
      <c r="J65" s="1925"/>
      <c r="K65" s="565"/>
      <c r="M65" s="1913"/>
      <c r="N65" s="147"/>
    </row>
    <row r="66" spans="1:14" s="408" customFormat="1" ht="13.5" customHeight="1">
      <c r="A66" s="33"/>
      <c r="C66" s="55"/>
      <c r="D66" s="1922"/>
      <c r="E66" s="1923"/>
      <c r="F66" s="182" t="s">
        <v>10287</v>
      </c>
      <c r="G66" s="2076"/>
      <c r="H66" s="1926"/>
      <c r="I66" s="53" t="s">
        <v>10289</v>
      </c>
      <c r="J66" s="1927"/>
      <c r="K66" s="565"/>
      <c r="M66" s="1913"/>
      <c r="N66" s="147"/>
    </row>
    <row r="67" spans="1:14" s="408" customFormat="1" ht="13.5" customHeight="1">
      <c r="A67" s="33"/>
      <c r="C67" s="55"/>
      <c r="D67" s="2262" t="s">
        <v>10290</v>
      </c>
      <c r="E67" s="2263"/>
      <c r="F67" s="179" t="s">
        <v>461</v>
      </c>
      <c r="G67" s="2077"/>
      <c r="H67" s="1928"/>
      <c r="I67" s="53" t="s">
        <v>10286</v>
      </c>
      <c r="J67" s="1927"/>
      <c r="K67" s="565"/>
      <c r="M67" s="1913"/>
      <c r="N67" s="147"/>
    </row>
    <row r="68" spans="1:14" s="408" customFormat="1" ht="13.5" customHeight="1">
      <c r="A68" s="33"/>
      <c r="C68" s="55"/>
      <c r="D68" s="1929"/>
      <c r="E68" s="1930"/>
      <c r="F68" s="179" t="s">
        <v>10291</v>
      </c>
      <c r="G68" s="2077"/>
      <c r="H68" s="1924"/>
      <c r="I68" s="100" t="s">
        <v>10288</v>
      </c>
      <c r="J68" s="1927"/>
      <c r="K68" s="565"/>
      <c r="M68" s="1913"/>
      <c r="N68" s="147"/>
    </row>
    <row r="69" spans="1:14" s="408" customFormat="1" ht="13.5" customHeight="1">
      <c r="A69" s="33"/>
      <c r="C69" s="55"/>
      <c r="D69" s="1929"/>
      <c r="E69" s="1930"/>
      <c r="F69" s="179" t="s">
        <v>10291</v>
      </c>
      <c r="G69" s="2077"/>
      <c r="H69" s="1924"/>
      <c r="I69" s="100" t="s">
        <v>10289</v>
      </c>
      <c r="J69" s="1927"/>
      <c r="K69" s="565"/>
      <c r="M69" s="1913"/>
      <c r="N69" s="147"/>
    </row>
    <row r="70" spans="1:14" s="408" customFormat="1" ht="13.5" customHeight="1">
      <c r="A70" s="33"/>
      <c r="C70" s="55"/>
      <c r="D70" s="2262" t="s">
        <v>10292</v>
      </c>
      <c r="E70" s="2304"/>
      <c r="F70" s="179" t="s">
        <v>461</v>
      </c>
      <c r="G70" s="2077"/>
      <c r="H70" s="1931"/>
      <c r="I70" s="53" t="s">
        <v>468</v>
      </c>
      <c r="J70" s="1927"/>
      <c r="K70" s="565"/>
      <c r="M70" s="1913"/>
      <c r="N70" s="147"/>
    </row>
    <row r="71" spans="1:14" s="408" customFormat="1" ht="13.5" customHeight="1">
      <c r="A71" s="33"/>
      <c r="C71" s="55"/>
      <c r="D71" s="2307" t="s">
        <v>10293</v>
      </c>
      <c r="E71" s="2308"/>
      <c r="F71" s="1932" t="s">
        <v>461</v>
      </c>
      <c r="G71" s="2078" t="str">
        <f>IF(H63&gt;2,"E","")</f>
        <v/>
      </c>
      <c r="H71" s="1933"/>
      <c r="I71" s="1934" t="s">
        <v>10294</v>
      </c>
      <c r="J71" s="1935"/>
      <c r="K71" s="565"/>
      <c r="M71" s="1913"/>
      <c r="N71" s="147"/>
    </row>
    <row r="72" spans="1:14" s="408" customFormat="1" ht="13.5" customHeight="1">
      <c r="A72" s="33"/>
      <c r="C72" s="55"/>
      <c r="D72" s="2260" t="s">
        <v>10296</v>
      </c>
      <c r="E72" s="2261"/>
      <c r="F72" s="1918" t="s">
        <v>461</v>
      </c>
      <c r="G72" s="2075"/>
      <c r="H72" s="1936"/>
      <c r="I72" s="1920" t="s">
        <v>10286</v>
      </c>
      <c r="J72" s="1921"/>
      <c r="K72" s="565"/>
      <c r="M72" s="1913"/>
      <c r="N72" s="147"/>
    </row>
    <row r="73" spans="1:14" s="408" customFormat="1" ht="13.5" customHeight="1">
      <c r="A73" s="33"/>
      <c r="C73" s="55"/>
      <c r="D73" s="1922"/>
      <c r="E73" s="1923"/>
      <c r="F73" s="182" t="s">
        <v>10287</v>
      </c>
      <c r="G73" s="2076"/>
      <c r="H73" s="1924"/>
      <c r="I73" s="100" t="s">
        <v>10288</v>
      </c>
      <c r="J73" s="1925"/>
      <c r="K73" s="565"/>
      <c r="M73" s="1913"/>
      <c r="N73" s="147"/>
    </row>
    <row r="74" spans="1:14" s="408" customFormat="1" ht="13.5" customHeight="1">
      <c r="A74" s="33"/>
      <c r="C74" s="55"/>
      <c r="D74" s="1922"/>
      <c r="E74" s="1923"/>
      <c r="F74" s="182" t="s">
        <v>10287</v>
      </c>
      <c r="G74" s="2076"/>
      <c r="H74" s="1926"/>
      <c r="I74" s="53" t="s">
        <v>10289</v>
      </c>
      <c r="J74" s="1927"/>
      <c r="K74" s="565"/>
      <c r="M74" s="1913"/>
      <c r="N74" s="147"/>
    </row>
    <row r="75" spans="1:14" s="408" customFormat="1" ht="13.5" customHeight="1">
      <c r="A75" s="33"/>
      <c r="C75" s="55"/>
      <c r="D75" s="2262" t="s">
        <v>10290</v>
      </c>
      <c r="E75" s="2263"/>
      <c r="F75" s="179" t="s">
        <v>461</v>
      </c>
      <c r="G75" s="2077"/>
      <c r="H75" s="1928"/>
      <c r="I75" s="53" t="s">
        <v>10286</v>
      </c>
      <c r="J75" s="1927"/>
      <c r="K75" s="565"/>
      <c r="M75" s="1913"/>
      <c r="N75" s="147"/>
    </row>
    <row r="76" spans="1:14" s="408" customFormat="1" ht="13.5" customHeight="1">
      <c r="A76" s="33"/>
      <c r="C76" s="55"/>
      <c r="D76" s="1929"/>
      <c r="E76" s="1930"/>
      <c r="F76" s="179" t="s">
        <v>10291</v>
      </c>
      <c r="G76" s="2077"/>
      <c r="H76" s="1924"/>
      <c r="I76" s="100" t="s">
        <v>10288</v>
      </c>
      <c r="J76" s="1927"/>
      <c r="K76" s="565"/>
      <c r="M76" s="1913"/>
      <c r="N76" s="147"/>
    </row>
    <row r="77" spans="1:14" s="408" customFormat="1" ht="13.5" customHeight="1">
      <c r="A77" s="33"/>
      <c r="C77" s="55"/>
      <c r="D77" s="1929"/>
      <c r="E77" s="1930"/>
      <c r="F77" s="179" t="s">
        <v>10291</v>
      </c>
      <c r="G77" s="2077"/>
      <c r="H77" s="1924"/>
      <c r="I77" s="100" t="s">
        <v>10289</v>
      </c>
      <c r="J77" s="1927"/>
      <c r="K77" s="565"/>
      <c r="M77" s="1913"/>
      <c r="N77" s="147"/>
    </row>
    <row r="78" spans="1:14" s="408" customFormat="1" ht="13.5" customHeight="1">
      <c r="A78" s="33"/>
      <c r="C78" s="55"/>
      <c r="D78" s="2262" t="s">
        <v>10292</v>
      </c>
      <c r="E78" s="2304"/>
      <c r="F78" s="179" t="s">
        <v>461</v>
      </c>
      <c r="G78" s="2077"/>
      <c r="H78" s="1931"/>
      <c r="I78" s="53" t="s">
        <v>468</v>
      </c>
      <c r="J78" s="1927"/>
      <c r="K78" s="565"/>
      <c r="M78" s="1913"/>
      <c r="N78" s="147"/>
    </row>
    <row r="79" spans="1:14" s="408" customFormat="1" ht="13.5" customHeight="1">
      <c r="A79" s="33"/>
      <c r="C79" s="1937"/>
      <c r="D79" s="2309" t="s">
        <v>10293</v>
      </c>
      <c r="E79" s="2310"/>
      <c r="F79" s="177" t="s">
        <v>461</v>
      </c>
      <c r="G79" s="2079" t="str">
        <f>IF(H71&gt;2,"E","")</f>
        <v/>
      </c>
      <c r="H79" s="1256"/>
      <c r="I79" s="50" t="s">
        <v>10294</v>
      </c>
      <c r="J79" s="1255"/>
      <c r="K79" s="565"/>
      <c r="M79" s="1913"/>
      <c r="N79" s="147"/>
    </row>
    <row r="80" spans="1:14" s="408" customFormat="1">
      <c r="A80" s="33"/>
      <c r="C80" s="971"/>
      <c r="D80" s="2243"/>
      <c r="E80" s="2243"/>
      <c r="F80" s="972"/>
      <c r="G80" s="973"/>
      <c r="H80" s="1325"/>
      <c r="I80" s="974"/>
      <c r="J80" s="975"/>
      <c r="K80" s="565"/>
    </row>
    <row r="81" spans="1:12" s="408" customFormat="1" ht="15" customHeight="1">
      <c r="A81" s="33"/>
      <c r="C81" s="971"/>
      <c r="D81" s="2243"/>
      <c r="E81" s="2243"/>
      <c r="F81" s="972"/>
      <c r="G81" s="973"/>
      <c r="H81" s="1325"/>
      <c r="I81" s="974"/>
      <c r="J81" s="975"/>
      <c r="K81" s="565" t="str">
        <f>IF(G81="E","施工箇所数より大きくなっています。","")</f>
        <v/>
      </c>
    </row>
    <row r="82" spans="1:12" s="408" customFormat="1" ht="13.5" customHeight="1">
      <c r="D82" s="37"/>
      <c r="E82" s="37"/>
      <c r="F82" s="37"/>
      <c r="G82" s="98"/>
      <c r="H82" s="1326"/>
      <c r="I82" s="37"/>
      <c r="J82" s="413"/>
      <c r="K82" s="126"/>
    </row>
    <row r="83" spans="1:12" ht="13.5" customHeight="1">
      <c r="H83" s="1327"/>
    </row>
    <row r="84" spans="1:12" ht="13.5" customHeight="1">
      <c r="C84" s="471" t="s">
        <v>624</v>
      </c>
      <c r="D84" s="472"/>
      <c r="E84" s="428"/>
      <c r="F84" s="446"/>
      <c r="G84" s="446"/>
      <c r="H84" s="446"/>
      <c r="I84" s="446"/>
      <c r="J84" s="473"/>
      <c r="K84" s="5"/>
      <c r="L84" s="74"/>
    </row>
    <row r="85" spans="1:12" ht="13.5" customHeight="1">
      <c r="C85" s="474" t="s">
        <v>625</v>
      </c>
      <c r="D85" s="203"/>
      <c r="E85" s="203"/>
      <c r="F85" s="436"/>
      <c r="G85" s="475"/>
      <c r="H85" s="436"/>
      <c r="I85" s="476"/>
      <c r="J85" s="477"/>
      <c r="L85" s="199"/>
    </row>
    <row r="86" spans="1:12" ht="13.5" customHeight="1">
      <c r="C86" s="474" t="s">
        <v>626</v>
      </c>
      <c r="D86" s="438"/>
      <c r="E86" s="447"/>
      <c r="F86" s="447"/>
      <c r="G86" s="165"/>
      <c r="H86" s="208"/>
      <c r="I86" s="478"/>
      <c r="J86" s="479"/>
      <c r="L86" s="59"/>
    </row>
    <row r="87" spans="1:12" ht="13.5" customHeight="1">
      <c r="C87" s="474" t="s">
        <v>627</v>
      </c>
      <c r="D87" s="198"/>
      <c r="E87" s="448"/>
      <c r="F87" s="208"/>
      <c r="G87" s="165"/>
      <c r="H87" s="208"/>
      <c r="I87" s="478"/>
      <c r="J87" s="479"/>
      <c r="L87" s="59"/>
    </row>
    <row r="88" spans="1:12" ht="13.5" customHeight="1">
      <c r="C88" s="480" t="s">
        <v>628</v>
      </c>
      <c r="D88" s="481"/>
      <c r="E88" s="481"/>
      <c r="F88" s="481"/>
      <c r="G88" s="482"/>
      <c r="H88" s="481"/>
      <c r="I88" s="481"/>
      <c r="J88" s="483"/>
    </row>
    <row r="89" spans="1:12" ht="13.5" customHeight="1"/>
    <row r="90" spans="1:12" ht="13.5" customHeight="1"/>
    <row r="91" spans="1:12" ht="13.5" customHeight="1"/>
    <row r="92" spans="1:12" ht="13.5" customHeight="1"/>
    <row r="93" spans="1:12" ht="13.5" customHeight="1"/>
    <row r="94" spans="1:12" ht="13.5" customHeight="1"/>
    <row r="95" spans="1:12" ht="13.5" customHeight="1"/>
    <row r="96" spans="1:12" ht="13.5" customHeight="1"/>
    <row r="97" spans="4:7" ht="13.5" customHeight="1"/>
    <row r="98" spans="4:7" ht="13.5" customHeight="1"/>
    <row r="99" spans="4:7" ht="13.5" customHeight="1"/>
    <row r="100" spans="4:7" ht="13.5" customHeight="1">
      <c r="D100" s="33"/>
      <c r="E100" s="33"/>
      <c r="F100" s="33"/>
      <c r="G100" s="33"/>
    </row>
    <row r="101" spans="4:7" ht="13.5" customHeight="1"/>
    <row r="102" spans="4:7" ht="13.5" customHeight="1">
      <c r="D102" s="74"/>
    </row>
    <row r="103" spans="4:7" ht="13.5" customHeight="1"/>
    <row r="104" spans="4:7" ht="13.5" customHeight="1"/>
    <row r="105" spans="4:7" ht="13.5" customHeight="1">
      <c r="D105" s="205"/>
    </row>
    <row r="106" spans="4:7" ht="13.5" customHeight="1"/>
    <row r="107" spans="4:7" ht="13.5" customHeight="1"/>
    <row r="108" spans="4:7" ht="13.5" customHeight="1"/>
    <row r="109" spans="4:7" ht="13.5" customHeight="1"/>
    <row r="110" spans="4:7" ht="13.5" customHeight="1"/>
    <row r="111" spans="4:7" ht="13.5" customHeight="1"/>
    <row r="112" spans="4:7"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spans="3:5" ht="13.5" customHeight="1"/>
    <row r="178" spans="3:5" ht="13.5" customHeight="1"/>
    <row r="179" spans="3:5" ht="13.5" customHeight="1">
      <c r="C179" s="34"/>
    </row>
    <row r="180" spans="3:5" ht="13.5" customHeight="1">
      <c r="C180" s="34"/>
    </row>
    <row r="181" spans="3:5" ht="13.5" customHeight="1"/>
    <row r="182" spans="3:5" ht="13.5" customHeight="1"/>
    <row r="183" spans="3:5" ht="13.5" customHeight="1"/>
    <row r="184" spans="3:5" ht="13.5" customHeight="1"/>
    <row r="185" spans="3:5" ht="13.5" customHeight="1"/>
    <row r="186" spans="3:5" ht="13.5" customHeight="1"/>
    <row r="187" spans="3:5" ht="13.5" customHeight="1">
      <c r="D187" s="39"/>
      <c r="E187" s="39"/>
    </row>
    <row r="188" spans="3:5" ht="13.5" customHeight="1">
      <c r="D188" s="39"/>
      <c r="E188" s="39"/>
    </row>
    <row r="189" spans="3:5" ht="13.5" customHeight="1"/>
    <row r="190" spans="3:5" ht="13.5" customHeight="1"/>
    <row r="191" spans="3:5" ht="13.5" customHeight="1"/>
    <row r="192" spans="3:5"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sheetData>
  <sheetProtection algorithmName="SHA-512" hashValue="kaKI5k461PIDIEvNeO9ULBJd6jN4SIyhaYvyH19FoOU1eme88fnXxNacGf72AusL+Lol2G4/ibWIqc3rO0VCjw==" saltValue="ItfYq60GubzzB2BkHTzbVg==" spinCount="100000" sheet="1" objects="1" scenarios="1"/>
  <mergeCells count="73">
    <mergeCell ref="D71:E71"/>
    <mergeCell ref="D72:E72"/>
    <mergeCell ref="D75:E75"/>
    <mergeCell ref="D78:E78"/>
    <mergeCell ref="D79:E79"/>
    <mergeCell ref="D62:E62"/>
    <mergeCell ref="D63:E63"/>
    <mergeCell ref="D64:E64"/>
    <mergeCell ref="D67:E67"/>
    <mergeCell ref="D70:E70"/>
    <mergeCell ref="F8:G8"/>
    <mergeCell ref="I8:J8"/>
    <mergeCell ref="I52:J52"/>
    <mergeCell ref="H28:I28"/>
    <mergeCell ref="H37:I37"/>
    <mergeCell ref="I42:J42"/>
    <mergeCell ref="H40:I40"/>
    <mergeCell ref="H43:I43"/>
    <mergeCell ref="H46:J46"/>
    <mergeCell ref="I48:J48"/>
    <mergeCell ref="D9:E9"/>
    <mergeCell ref="D27:E27"/>
    <mergeCell ref="C3:D3"/>
    <mergeCell ref="E3:J3"/>
    <mergeCell ref="D42:E42"/>
    <mergeCell ref="D39:E39"/>
    <mergeCell ref="D40:E40"/>
    <mergeCell ref="D38:E38"/>
    <mergeCell ref="D30:E30"/>
    <mergeCell ref="D36:E36"/>
    <mergeCell ref="D35:E35"/>
    <mergeCell ref="D41:E41"/>
    <mergeCell ref="D37:E37"/>
    <mergeCell ref="D34:E34"/>
    <mergeCell ref="D11:E11"/>
    <mergeCell ref="D8:E8"/>
    <mergeCell ref="D45:E45"/>
    <mergeCell ref="D43:E43"/>
    <mergeCell ref="D44:E44"/>
    <mergeCell ref="D28:E28"/>
    <mergeCell ref="D29:E29"/>
    <mergeCell ref="D33:E33"/>
    <mergeCell ref="D31:E31"/>
    <mergeCell ref="D32:E32"/>
    <mergeCell ref="D24:E24"/>
    <mergeCell ref="D10:E10"/>
    <mergeCell ref="D13:E13"/>
    <mergeCell ref="D23:E23"/>
    <mergeCell ref="D26:E26"/>
    <mergeCell ref="D12:E12"/>
    <mergeCell ref="D22:E22"/>
    <mergeCell ref="D25:E25"/>
    <mergeCell ref="D20:E20"/>
    <mergeCell ref="D16:E16"/>
    <mergeCell ref="D17:E17"/>
    <mergeCell ref="D18:E18"/>
    <mergeCell ref="D19:E19"/>
    <mergeCell ref="D47:E47"/>
    <mergeCell ref="H47:J47"/>
    <mergeCell ref="D46:E46"/>
    <mergeCell ref="D81:E81"/>
    <mergeCell ref="D80:E80"/>
    <mergeCell ref="D52:E52"/>
    <mergeCell ref="D53:E53"/>
    <mergeCell ref="D54:E54"/>
    <mergeCell ref="D48:E48"/>
    <mergeCell ref="D49:E49"/>
    <mergeCell ref="D51:E51"/>
    <mergeCell ref="D50:E50"/>
    <mergeCell ref="D55:E55"/>
    <mergeCell ref="I55:J55"/>
    <mergeCell ref="D56:E56"/>
    <mergeCell ref="D59:E59"/>
  </mergeCells>
  <phoneticPr fontId="4"/>
  <dataValidations xWindow="845" yWindow="607" count="21">
    <dataValidation type="list" allowBlank="1" showInputMessage="1" showErrorMessage="1" promptTitle="Yes/No選択" prompt="してください。Yesの場合、説明回数を入力してください。" sqref="H25" xr:uid="{00000000-0002-0000-0600-000000000000}">
      <formula1>施工環境</formula1>
    </dataValidation>
    <dataValidation type="list" allowBlank="1" showInputMessage="1" showErrorMessage="1" promptTitle="Yes/Noを選択" prompt="してください。_x000a_Yesの場合、理由を入力してください。" sqref="H27" xr:uid="{00000000-0002-0000-0600-000001000000}">
      <formula1>施工環境</formula1>
    </dataValidation>
    <dataValidation type="list" allowBlank="1" showInputMessage="1" showErrorMessage="1" promptTitle="Yes/Noを選択" prompt="してください。_x000a_Yesの場合、入力してください。" sqref="H11" xr:uid="{00000000-0002-0000-0600-000002000000}">
      <formula1>施工環境</formula1>
    </dataValidation>
    <dataValidation type="list" allowBlank="1" showInputMessage="1" showErrorMessage="1" promptTitle="Yes/Noを選択" prompt="してください。" sqref="H22" xr:uid="{00000000-0002-0000-0600-000003000000}">
      <formula1>施工環境</formula1>
    </dataValidation>
    <dataValidation type="list" allowBlank="1" showInputMessage="1" showErrorMessage="1" promptTitle="Yes/Noを選択" prompt="してください。Yesの場合、作業日数を入力してください。" sqref="H23" xr:uid="{00000000-0002-0000-0600-000004000000}">
      <formula1>施工環境</formula1>
    </dataValidation>
    <dataValidation type="list" allowBlank="1" showInputMessage="1" showErrorMessage="1" promptTitle="Yes/Noを選択" prompt="してください。_x000a_Yesの場合、理由を選択してください。_x000a_複数回答可" sqref="H29" xr:uid="{00000000-0002-0000-0600-000005000000}">
      <formula1>施工環境</formula1>
    </dataValidation>
    <dataValidation type="list" allowBlank="1" showInputMessage="1" showErrorMessage="1" promptTitle="Yes/Noを選択" prompt="してください。_x000a_Yesの場合、工期延期日数と理由を入力してください。" sqref="H38" xr:uid="{00000000-0002-0000-0600-000006000000}">
      <formula1>施工環境</formula1>
    </dataValidation>
    <dataValidation type="custom" allowBlank="1" showInputMessage="1" showErrorMessage="1" prompt="「6.その他」を選択した場合、入力してください。_x000a_" sqref="H37" xr:uid="{00000000-0002-0000-0600-000007000000}">
      <formula1>TRIM(H37)&lt;&gt;""</formula1>
    </dataValidation>
    <dataValidation type="whole" operator="greaterThanOrEqual" allowBlank="1" showInputMessage="1" showErrorMessage="1" sqref="H26" xr:uid="{00000000-0002-0000-0600-000008000000}">
      <formula1>1</formula1>
    </dataValidation>
    <dataValidation type="decimal" operator="greaterThanOrEqual" allowBlank="1" showInputMessage="1" showErrorMessage="1" sqref="H30" xr:uid="{00000000-0002-0000-0600-000009000000}">
      <formula1>30</formula1>
    </dataValidation>
    <dataValidation type="custom" allowBlank="1" showInputMessage="1" showErrorMessage="1" sqref="H43:H44 H40:H41 H54 H28 H51 H12:H13 H62:H63 H70:H71 H78:H79" xr:uid="{00000000-0002-0000-0600-00000A000000}">
      <formula1>TRIM(H12)&lt;&gt;""</formula1>
    </dataValidation>
    <dataValidation type="whole" operator="greaterThanOrEqual" allowBlank="1" showInputMessage="1" showErrorMessage="1" sqref="H39 H9 H14 H49:H50 H65:H66 H60:H61 H57:H58 H68:H69 H72:H74 H76:H77" xr:uid="{00000000-0002-0000-0600-00000B000000}">
      <formula1>0</formula1>
    </dataValidation>
    <dataValidation type="whole" operator="greaterThan" allowBlank="1" showInputMessage="1" showErrorMessage="1" sqref="H24" xr:uid="{00000000-0002-0000-0600-00000C000000}">
      <formula1>0</formula1>
    </dataValidation>
    <dataValidation type="list" allowBlank="1" showInputMessage="1" showErrorMessage="1" promptTitle="Yes/Noを選択" prompt="してください。_x000a_Yesの場合、作業制約時間を入力してください。_x000a_" sqref="H45" xr:uid="{00000000-0002-0000-0600-00000D000000}">
      <formula1>施工環境</formula1>
    </dataValidation>
    <dataValidation type="list" allowBlank="1" showInputMessage="1" showErrorMessage="1" sqref="H46:J46" xr:uid="{00000000-0002-0000-0600-00000E000000}">
      <formula1>作業制約時間</formula1>
    </dataValidation>
    <dataValidation type="list" allowBlank="1" showInputMessage="1" showErrorMessage="1" prompt="理由が複数ある時は上に詰めて選択してください。" sqref="H31:H36" xr:uid="{00000000-0002-0000-0600-00000F000000}">
      <formula1>契約日から着手指定日まで30日以上あった理由</formula1>
    </dataValidation>
    <dataValidation type="list" allowBlank="1" showInputMessage="1" showErrorMessage="1" prompt="理由が複数ある時は上に詰めて選択してください。" sqref="H17:H21" xr:uid="{00000000-0002-0000-0600-000010000000}">
      <formula1>車線規制</formula1>
    </dataValidation>
    <dataValidation type="whole" allowBlank="1" showInputMessage="1" showErrorMessage="1" sqref="H53" xr:uid="{00000000-0002-0000-0600-000011000000}">
      <formula1>20</formula1>
      <formula2>999999999</formula2>
    </dataValidation>
    <dataValidation type="list" allowBlank="1" showInputMessage="1" showErrorMessage="1" sqref="H16" xr:uid="{00000000-0002-0000-0600-000012000000}">
      <formula1>車線規制</formula1>
    </dataValidation>
    <dataValidation allowBlank="1" showErrorMessage="1" prompt="_x000a_" sqref="H42 H52 H8 H48 H55" xr:uid="{00000000-0002-0000-0600-000013000000}"/>
    <dataValidation type="list" operator="greaterThanOrEqual" allowBlank="1" showInputMessage="1" showErrorMessage="1" sqref="H56 H59 H64 H67 H75" xr:uid="{2E613AB3-AC74-459D-99A4-884D3218AADE}">
      <formula1>年</formula1>
    </dataValidation>
  </dataValidations>
  <printOptions gridLinesSet="0"/>
  <pageMargins left="0.39370078740157483" right="0.15748031496062992" top="0.59055118110236227" bottom="0.23622047244094491" header="0.31496062992125984" footer="0.15748031496062992"/>
  <pageSetup paperSize="66" scale="195" orientation="portrait" r:id="rId1"/>
  <headerFooter alignWithMargins="0">
    <oddHeader>&amp;L&amp;A</oddHeader>
    <oddFooter>&amp;C&amp;P/&amp;N</oddFooter>
  </headerFooter>
  <ignoredErrors>
    <ignoredError sqref="G25 G27"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102</vt:i4>
      </vt:variant>
    </vt:vector>
  </HeadingPairs>
  <TitlesOfParts>
    <vt:vector size="124" baseType="lpstr">
      <vt:lpstr>開始画面</vt:lpstr>
      <vt:lpstr>工事情報</vt:lpstr>
      <vt:lpstr>一般事項</vt:lpstr>
      <vt:lpstr>Table</vt:lpstr>
      <vt:lpstr>中山間地域リスト</vt:lpstr>
      <vt:lpstr>工事費</vt:lpstr>
      <vt:lpstr>工期</vt:lpstr>
      <vt:lpstr>施工分散</vt:lpstr>
      <vt:lpstr>施工環境</vt:lpstr>
      <vt:lpstr>二次製品</vt:lpstr>
      <vt:lpstr>二次製品（LED照明）</vt:lpstr>
      <vt:lpstr>準備費</vt:lpstr>
      <vt:lpstr>積算方式</vt:lpstr>
      <vt:lpstr>ICT</vt:lpstr>
      <vt:lpstr>感染対策</vt:lpstr>
      <vt:lpstr>確認</vt:lpstr>
      <vt:lpstr>元請調査票データ</vt:lpstr>
      <vt:lpstr>チェック</vt:lpstr>
      <vt:lpstr>要確認一覧表</vt:lpstr>
      <vt:lpstr>工種区分</vt:lpstr>
      <vt:lpstr>KKS</vt:lpstr>
      <vt:lpstr>基礎データ</vt:lpstr>
      <vt:lpstr>工種区分!_Ref499114582</vt:lpstr>
      <vt:lpstr>H28基準書_共通仮設</vt:lpstr>
      <vt:lpstr>H28基準書_現場管理</vt:lpstr>
      <vt:lpstr>H29基準書_共通仮設</vt:lpstr>
      <vt:lpstr>H29基準書_現場管理</vt:lpstr>
      <vt:lpstr>H30基準書_共通仮設</vt:lpstr>
      <vt:lpstr>H30基準書_現場管理</vt:lpstr>
      <vt:lpstr>ICT_種別</vt:lpstr>
      <vt:lpstr>ICT活用技術</vt:lpstr>
      <vt:lpstr>ICT活用工事</vt:lpstr>
      <vt:lpstr>ICT!Print_Area</vt:lpstr>
      <vt:lpstr>Table!Print_Area</vt:lpstr>
      <vt:lpstr>チェック!Print_Area</vt:lpstr>
      <vt:lpstr>一般事項!Print_Area</vt:lpstr>
      <vt:lpstr>確認!Print_Area</vt:lpstr>
      <vt:lpstr>感染対策!Print_Area</vt:lpstr>
      <vt:lpstr>工期!Print_Area</vt:lpstr>
      <vt:lpstr>工事情報!Print_Area</vt:lpstr>
      <vt:lpstr>工事費!Print_Area</vt:lpstr>
      <vt:lpstr>施工環境!Print_Area</vt:lpstr>
      <vt:lpstr>施工分散!Print_Area</vt:lpstr>
      <vt:lpstr>準備費!Print_Area</vt:lpstr>
      <vt:lpstr>積算方式!Print_Area</vt:lpstr>
      <vt:lpstr>二次製品!Print_Area</vt:lpstr>
      <vt:lpstr>'二次製品（LED照明）'!Print_Area</vt:lpstr>
      <vt:lpstr>要確認一覧表!Print_Area</vt:lpstr>
      <vt:lpstr>積算方式!Print_Titles</vt:lpstr>
      <vt:lpstr>二次製品!Print_Titles</vt:lpstr>
      <vt:lpstr>要確認一覧表!Print_Titles</vt:lpstr>
      <vt:lpstr>Yes_No</vt:lpstr>
      <vt:lpstr>スライドの種類</vt:lpstr>
      <vt:lpstr>スライドの有無</vt:lpstr>
      <vt:lpstr>その他補正</vt:lpstr>
      <vt:lpstr>一般管理費等の前払い金支出割合</vt:lpstr>
      <vt:lpstr>一般競争入札の評価方法</vt:lpstr>
      <vt:lpstr>海上輸送補正の有無</vt:lpstr>
      <vt:lpstr>外注先</vt:lpstr>
      <vt:lpstr>管理区分</vt:lpstr>
      <vt:lpstr>基準書</vt:lpstr>
      <vt:lpstr>技術管理調査項目</vt:lpstr>
      <vt:lpstr>熊本復興補正</vt:lpstr>
      <vt:lpstr>契約日から着手指定日まで30日以上あった理由</vt:lpstr>
      <vt:lpstr>契約方式【総価契約単価合意方式の場合】</vt:lpstr>
      <vt:lpstr>月</vt:lpstr>
      <vt:lpstr>工事種別</vt:lpstr>
      <vt:lpstr>工事費_有無</vt:lpstr>
      <vt:lpstr>工種</vt:lpstr>
      <vt:lpstr>広島復興補正</vt:lpstr>
      <vt:lpstr>作業実行者</vt:lpstr>
      <vt:lpstr>作業制約時間</vt:lpstr>
      <vt:lpstr>作業不能の要因</vt:lpstr>
      <vt:lpstr>山間僻地及び離島</vt:lpstr>
      <vt:lpstr>施工環境</vt:lpstr>
      <vt:lpstr>施工場所コード</vt:lpstr>
      <vt:lpstr>施工地域</vt:lpstr>
      <vt:lpstr>施工地域特性</vt:lpstr>
      <vt:lpstr>施工地域補正_共通仮設</vt:lpstr>
      <vt:lpstr>施工地域補正_現場管理</vt:lpstr>
      <vt:lpstr>施工分散_有無</vt:lpstr>
      <vt:lpstr>施工分散Yes_No</vt:lpstr>
      <vt:lpstr>車線規制</vt:lpstr>
      <vt:lpstr>週休2日補正有無</vt:lpstr>
      <vt:lpstr>所管名2</vt:lpstr>
      <vt:lpstr>除雪工事補正の有無</vt:lpstr>
      <vt:lpstr>除雪工事補正係数</vt:lpstr>
      <vt:lpstr>情報化施工_区分</vt:lpstr>
      <vt:lpstr>情報化施工_有無</vt:lpstr>
      <vt:lpstr>情報化施工の種別</vt:lpstr>
      <vt:lpstr>情報共有システム_ＡＳＰのみ_使用の有無</vt:lpstr>
      <vt:lpstr>積雪寒冷地</vt:lpstr>
      <vt:lpstr>対象工種</vt:lpstr>
      <vt:lpstr>大都市・市街地補正係数</vt:lpstr>
      <vt:lpstr>地域特性</vt:lpstr>
      <vt:lpstr>昼夜</vt:lpstr>
      <vt:lpstr>難易度</vt:lpstr>
      <vt:lpstr>二次製品</vt:lpstr>
      <vt:lpstr>日</vt:lpstr>
      <vt:lpstr>日々運搬回送</vt:lpstr>
      <vt:lpstr>入札契約方式</vt:lpstr>
      <vt:lpstr>年</vt:lpstr>
      <vt:lpstr>工種区分!農水管更生その他番号</vt:lpstr>
      <vt:lpstr>工種区分!農水機械製管番号</vt:lpstr>
      <vt:lpstr>工種区分!農水形成番号</vt:lpstr>
      <vt:lpstr>工種区分!農水人力製管番号</vt:lpstr>
      <vt:lpstr>工種区分!農水反転番号</vt:lpstr>
      <vt:lpstr>農道種別</vt:lpstr>
      <vt:lpstr>発注形態</vt:lpstr>
      <vt:lpstr>発注方式</vt:lpstr>
      <vt:lpstr>不明</vt:lpstr>
      <vt:lpstr>復興補正_共通仮設</vt:lpstr>
      <vt:lpstr>復興補正_現場管理</vt:lpstr>
      <vt:lpstr>平成28年度以前</vt:lpstr>
      <vt:lpstr>平成29年度</vt:lpstr>
      <vt:lpstr>平成30年度</vt:lpstr>
      <vt:lpstr>平成31年度</vt:lpstr>
      <vt:lpstr>補修</vt:lpstr>
      <vt:lpstr>補償方法選択</vt:lpstr>
      <vt:lpstr>有無</vt:lpstr>
      <vt:lpstr>余裕期間</vt:lpstr>
      <vt:lpstr>令和2年度</vt:lpstr>
      <vt:lpstr>令和元年度</vt:lpstr>
      <vt:lpstr>路上箇所</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M.Shimojima</cp:lastModifiedBy>
  <cp:lastPrinted>2016-02-18T00:48:18Z</cp:lastPrinted>
  <dcterms:created xsi:type="dcterms:W3CDTF">2000-07-04T11:46:32Z</dcterms:created>
  <dcterms:modified xsi:type="dcterms:W3CDTF">2020-12-25T02:54:05Z</dcterms:modified>
</cp:coreProperties>
</file>